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drawings/drawing4.xml" ContentType="application/vnd.openxmlformats-officedocument.drawing+xml"/>
  <Override PartName="/xl/charts/colors2.xml" ContentType="application/vnd.ms-office.chartcolorstyle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2.xml" ContentType="application/vnd.ms-office.chart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350" windowHeight="8655"/>
  </bookViews>
  <sheets>
    <sheet name="Infiltration Models" sheetId="1" r:id="rId1"/>
    <sheet name="Horton and LCS fitting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3" l="1"/>
  <c r="L26" i="1" l="1"/>
  <c r="B26" i="1"/>
  <c r="L25" i="1"/>
  <c r="B25" i="1"/>
  <c r="L24" i="1"/>
  <c r="B24" i="1"/>
  <c r="L23" i="1"/>
  <c r="B23" i="1"/>
  <c r="L22" i="1"/>
  <c r="B22" i="1"/>
  <c r="L21" i="1"/>
  <c r="B21" i="1"/>
  <c r="L20" i="1"/>
  <c r="B20" i="1"/>
  <c r="L19" i="1"/>
  <c r="B19" i="1"/>
  <c r="L18" i="1"/>
  <c r="B18" i="1"/>
  <c r="L17" i="1"/>
  <c r="B17" i="1"/>
  <c r="L16" i="1"/>
  <c r="B16" i="1"/>
  <c r="L15" i="1"/>
  <c r="B15" i="1"/>
  <c r="L14" i="1"/>
  <c r="B14" i="1"/>
  <c r="L13" i="1"/>
  <c r="B13" i="1"/>
  <c r="L12" i="1"/>
  <c r="B12" i="1"/>
  <c r="L11" i="1"/>
  <c r="B11" i="1"/>
  <c r="L10" i="1"/>
  <c r="B10" i="1"/>
  <c r="L9" i="1"/>
  <c r="B9" i="1"/>
  <c r="L8" i="1"/>
  <c r="B8" i="1"/>
  <c r="L7" i="1"/>
  <c r="B7" i="1"/>
  <c r="L6" i="1"/>
  <c r="B6" i="1"/>
  <c r="L5" i="1"/>
  <c r="B5" i="1"/>
  <c r="L4" i="1"/>
  <c r="B4" i="1"/>
  <c r="L3" i="1"/>
  <c r="B3" i="1"/>
  <c r="B43" i="3" l="1"/>
  <c r="B24" i="3"/>
  <c r="B39" i="3"/>
  <c r="B56" i="3"/>
  <c r="B40" i="3"/>
  <c r="B4" i="3"/>
  <c r="B9" i="3"/>
  <c r="B20" i="3"/>
  <c r="B60" i="3"/>
  <c r="B37" i="3"/>
  <c r="B14" i="3"/>
  <c r="B44" i="3"/>
  <c r="B22" i="3"/>
  <c r="B12" i="3"/>
  <c r="B21" i="3"/>
  <c r="B35" i="3"/>
  <c r="B48" i="3"/>
  <c r="B32" i="3"/>
  <c r="B58" i="3"/>
  <c r="B18" i="3"/>
  <c r="B36" i="3"/>
  <c r="B25" i="3"/>
  <c r="B29" i="3"/>
  <c r="B28" i="3"/>
  <c r="B45" i="3"/>
  <c r="B46" i="3"/>
  <c r="B16" i="3"/>
  <c r="B26" i="3"/>
  <c r="B47" i="3"/>
  <c r="B57" i="3"/>
  <c r="B61" i="3"/>
  <c r="B55" i="3"/>
  <c r="B31" i="3"/>
  <c r="B5" i="3"/>
  <c r="B17" i="3"/>
  <c r="B15" i="3"/>
  <c r="B54" i="3"/>
  <c r="B50" i="3"/>
  <c r="B53" i="3"/>
  <c r="B51" i="3"/>
  <c r="B33" i="3"/>
  <c r="B30" i="3"/>
  <c r="B41" i="3"/>
  <c r="B11" i="3"/>
  <c r="B27" i="3"/>
  <c r="B19" i="3"/>
  <c r="B7" i="3"/>
  <c r="B10" i="3"/>
  <c r="B62" i="3"/>
  <c r="B38" i="3"/>
  <c r="B8" i="3"/>
  <c r="B63" i="3"/>
  <c r="B34" i="3"/>
  <c r="B23" i="3"/>
  <c r="B42" i="3"/>
  <c r="B52" i="3"/>
  <c r="B59" i="3"/>
  <c r="B6" i="3"/>
  <c r="B49" i="3"/>
  <c r="B13" i="3"/>
  <c r="F22" i="3"/>
  <c r="F59" i="3"/>
  <c r="F38" i="3"/>
  <c r="F50" i="3"/>
  <c r="F24" i="3"/>
  <c r="F40" i="3"/>
  <c r="F29" i="3"/>
  <c r="F25" i="3"/>
  <c r="F42" i="3"/>
  <c r="F32" i="3"/>
  <c r="F44" i="3"/>
  <c r="F52" i="3"/>
  <c r="F13" i="3"/>
  <c r="F18" i="3"/>
  <c r="F57" i="3"/>
  <c r="F43" i="3"/>
  <c r="F34" i="3"/>
  <c r="F58" i="3"/>
  <c r="F45" i="3"/>
  <c r="F56" i="3"/>
  <c r="F15" i="3"/>
  <c r="F53" i="3"/>
  <c r="F36" i="3"/>
  <c r="F28" i="3"/>
  <c r="F51" i="3"/>
  <c r="F11" i="3"/>
  <c r="F7" i="3"/>
  <c r="F47" i="3"/>
  <c r="F4" i="3"/>
  <c r="F48" i="3"/>
  <c r="F16" i="3"/>
  <c r="F54" i="3"/>
  <c r="F23" i="3"/>
  <c r="F60" i="3"/>
  <c r="F41" i="3"/>
  <c r="F37" i="3"/>
  <c r="F9" i="3"/>
  <c r="F31" i="3"/>
  <c r="F8" i="3"/>
  <c r="F30" i="3"/>
  <c r="F27" i="3"/>
  <c r="F17" i="3"/>
  <c r="F33" i="3"/>
  <c r="F26" i="3"/>
  <c r="F55" i="3"/>
  <c r="F12" i="3"/>
  <c r="F5" i="3"/>
  <c r="F6" i="3"/>
  <c r="F49" i="3"/>
  <c r="F20" i="3"/>
  <c r="F21" i="3"/>
  <c r="F62" i="3"/>
  <c r="F61" i="3"/>
  <c r="F14" i="3"/>
  <c r="F63" i="3"/>
  <c r="F35" i="3"/>
  <c r="F46" i="3"/>
  <c r="F39" i="3"/>
  <c r="C63" i="3"/>
  <c r="G63" i="3"/>
  <c r="I29" i="3"/>
  <c r="E29" i="3"/>
  <c r="D29" i="3"/>
  <c r="G61" i="3"/>
  <c r="G62" i="3"/>
  <c r="C61" i="3"/>
  <c r="C62" i="3"/>
  <c r="G56" i="3"/>
  <c r="G57" i="3"/>
  <c r="G58" i="3"/>
  <c r="G59" i="3"/>
  <c r="G60" i="3"/>
  <c r="C54" i="3"/>
  <c r="C55" i="3"/>
  <c r="C56" i="3"/>
  <c r="C57" i="3"/>
  <c r="C58" i="3"/>
  <c r="C59" i="3"/>
  <c r="C60" i="3"/>
  <c r="G53" i="3"/>
  <c r="G54" i="3"/>
  <c r="G5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C48" i="3"/>
  <c r="C49" i="3"/>
  <c r="C50" i="3"/>
  <c r="C51" i="3"/>
  <c r="C52" i="3"/>
  <c r="C53" i="3"/>
  <c r="G8" i="3"/>
  <c r="G9" i="3"/>
  <c r="G10" i="3"/>
  <c r="G11" i="3"/>
  <c r="G12" i="3"/>
  <c r="G13" i="3"/>
  <c r="G14" i="3"/>
  <c r="G15" i="3"/>
  <c r="G16" i="3"/>
  <c r="F3" i="3"/>
  <c r="G3" i="3"/>
  <c r="G4" i="3"/>
  <c r="G5" i="3"/>
  <c r="G6" i="3"/>
  <c r="G7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F19" i="3"/>
  <c r="F10" i="3"/>
  <c r="B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<sst xmlns="http://schemas.openxmlformats.org/spreadsheetml/2006/main" count="69" uniqueCount="45">
  <si>
    <t>Horton</t>
  </si>
  <si>
    <t>Kostiakov</t>
  </si>
  <si>
    <t>Mezencev</t>
  </si>
  <si>
    <t>Meas_Inf</t>
  </si>
  <si>
    <t>T_Hr</t>
  </si>
  <si>
    <t>T_Min</t>
  </si>
  <si>
    <t>R²=0,994</t>
  </si>
  <si>
    <t>Green-Ampt</t>
  </si>
  <si>
    <t>Porosity=0,23</t>
  </si>
  <si>
    <t>fc=595</t>
  </si>
  <si>
    <t xml:space="preserve">f0=7990,67 </t>
  </si>
  <si>
    <t>Philips</t>
  </si>
  <si>
    <t>R²=0,825</t>
  </si>
  <si>
    <t>S=3011,92</t>
  </si>
  <si>
    <t>R²=0,811</t>
  </si>
  <si>
    <t>A=38880</t>
  </si>
  <si>
    <t>R²=0,833</t>
  </si>
  <si>
    <t>B=0,602</t>
  </si>
  <si>
    <t>A=1189,798</t>
  </si>
  <si>
    <t>R²=0,861</t>
  </si>
  <si>
    <t>B=0,531</t>
  </si>
  <si>
    <t>A=1638,86</t>
  </si>
  <si>
    <t>fc=354</t>
  </si>
  <si>
    <t>S=373,351</t>
  </si>
  <si>
    <t>R²=0,785</t>
  </si>
  <si>
    <t>A=1413</t>
  </si>
  <si>
    <t>R²=0,780</t>
  </si>
  <si>
    <t>R²=0,791</t>
  </si>
  <si>
    <t>A=173,283</t>
  </si>
  <si>
    <t>B=0,542</t>
  </si>
  <si>
    <t>R²=0,902</t>
  </si>
  <si>
    <t>B=0,303</t>
  </si>
  <si>
    <t>A=506,66</t>
  </si>
  <si>
    <t>R²=0,998</t>
  </si>
  <si>
    <t>f0=1239,06</t>
  </si>
  <si>
    <t>k=1,939</t>
  </si>
  <si>
    <t>k=2,131</t>
  </si>
  <si>
    <t>T(Min)</t>
  </si>
  <si>
    <t>Horton (mm/h)</t>
  </si>
  <si>
    <t>Horton cum (mm)</t>
  </si>
  <si>
    <t>Measured (mm/h)</t>
  </si>
  <si>
    <t>Measured Cum (mm/h)</t>
  </si>
  <si>
    <t>NEWLY BUILT</t>
  </si>
  <si>
    <t>CLOGGED</t>
  </si>
  <si>
    <t>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</si>
</sst>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150793650793"/>
          <c:y val="5.1807169997836716E-2"/>
          <c:w val="0.86006341269841269"/>
          <c:h val="0.62075074074074077"/>
        </c:manualLayout>
      </c:layout>
      <c:barChart>
        <c:barDir val="col"/>
        <c:grouping val="clustered"/>
        <c:varyColors val="0"/>
        <c:ser>
          <c:idx val="0"/>
          <c:order val="0"/>
          <c:tx>
            <c:v>Measured Infiltration</c:v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Models'!$C$3:$C$26</c:f>
              <c:numCache>
                <c:formatCode>General</c:formatCode>
                <c:ptCount val="24"/>
                <c:pt idx="0">
                  <c:v>7460.96</c:v>
                </c:pt>
                <c:pt idx="1">
                  <c:v>6383.23</c:v>
                </c:pt>
                <c:pt idx="2">
                  <c:v>5362.58</c:v>
                </c:pt>
                <c:pt idx="3">
                  <c:v>4478.93</c:v>
                </c:pt>
                <c:pt idx="4">
                  <c:v>3782.23</c:v>
                </c:pt>
                <c:pt idx="5">
                  <c:v>3231.08</c:v>
                </c:pt>
                <c:pt idx="6">
                  <c:v>2768.03</c:v>
                </c:pt>
                <c:pt idx="7">
                  <c:v>2401.7399999999998</c:v>
                </c:pt>
                <c:pt idx="8">
                  <c:v>2161.69</c:v>
                </c:pt>
                <c:pt idx="9">
                  <c:v>1920.73</c:v>
                </c:pt>
                <c:pt idx="10">
                  <c:v>1730.79</c:v>
                </c:pt>
                <c:pt idx="11">
                  <c:v>1578.66</c:v>
                </c:pt>
                <c:pt idx="12">
                  <c:v>1471.5</c:v>
                </c:pt>
                <c:pt idx="13">
                  <c:v>1357.31</c:v>
                </c:pt>
                <c:pt idx="14">
                  <c:v>1285.99</c:v>
                </c:pt>
                <c:pt idx="15">
                  <c:v>1219.8</c:v>
                </c:pt>
                <c:pt idx="16">
                  <c:v>1130.81</c:v>
                </c:pt>
                <c:pt idx="17">
                  <c:v>1082.93</c:v>
                </c:pt>
                <c:pt idx="18">
                  <c:v>1048.26</c:v>
                </c:pt>
                <c:pt idx="19">
                  <c:v>1016.7</c:v>
                </c:pt>
                <c:pt idx="20">
                  <c:v>983.85</c:v>
                </c:pt>
                <c:pt idx="21">
                  <c:v>951.68</c:v>
                </c:pt>
                <c:pt idx="22">
                  <c:v>934.09</c:v>
                </c:pt>
                <c:pt idx="23">
                  <c:v>905.53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37-4492-AD19-C31805D1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308586480"/>
        <c:axId val="-308585936"/>
      </c:barChart>
      <c:lineChart>
        <c:grouping val="standard"/>
        <c:varyColors val="0"/>
        <c:ser>
          <c:idx val="1"/>
          <c:order val="1"/>
          <c:tx>
            <c:strRef>
              <c:f>'Infiltration Models'!$D$2</c:f>
              <c:strCache>
                <c:ptCount val="1"/>
                <c:pt idx="0">
                  <c:v>Horton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Models'!$D$3:$D$26</c:f>
              <c:numCache>
                <c:formatCode>General</c:formatCode>
                <c:ptCount val="24"/>
                <c:pt idx="0">
                  <c:v>7362.41</c:v>
                </c:pt>
                <c:pt idx="1">
                  <c:v>6261.46</c:v>
                </c:pt>
                <c:pt idx="2">
                  <c:v>5339.62</c:v>
                </c:pt>
                <c:pt idx="3">
                  <c:v>4567.75</c:v>
                </c:pt>
                <c:pt idx="4">
                  <c:v>3921.45</c:v>
                </c:pt>
                <c:pt idx="5">
                  <c:v>3380.29</c:v>
                </c:pt>
                <c:pt idx="6">
                  <c:v>2927.17</c:v>
                </c:pt>
                <c:pt idx="7">
                  <c:v>2547.77</c:v>
                </c:pt>
                <c:pt idx="8">
                  <c:v>2230.08</c:v>
                </c:pt>
                <c:pt idx="9">
                  <c:v>1964.08</c:v>
                </c:pt>
                <c:pt idx="10">
                  <c:v>1741.36</c:v>
                </c:pt>
                <c:pt idx="11">
                  <c:v>1554.86</c:v>
                </c:pt>
                <c:pt idx="12">
                  <c:v>1398.71</c:v>
                </c:pt>
                <c:pt idx="13">
                  <c:v>1267.96</c:v>
                </c:pt>
                <c:pt idx="14">
                  <c:v>1158.48</c:v>
                </c:pt>
                <c:pt idx="15">
                  <c:v>1066.81</c:v>
                </c:pt>
                <c:pt idx="16">
                  <c:v>990.05</c:v>
                </c:pt>
                <c:pt idx="17">
                  <c:v>925.79</c:v>
                </c:pt>
                <c:pt idx="18">
                  <c:v>871.97</c:v>
                </c:pt>
                <c:pt idx="19">
                  <c:v>826.91</c:v>
                </c:pt>
                <c:pt idx="20">
                  <c:v>789.19</c:v>
                </c:pt>
                <c:pt idx="21">
                  <c:v>757.59</c:v>
                </c:pt>
                <c:pt idx="22">
                  <c:v>731.14</c:v>
                </c:pt>
                <c:pt idx="23">
                  <c:v>708.99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37-4492-AD19-C31805D1E441}"/>
            </c:ext>
          </c:extLst>
        </c:ser>
        <c:ser>
          <c:idx val="4"/>
          <c:order val="2"/>
          <c:tx>
            <c:strRef>
              <c:f>'Infiltration Models'!$G$2</c:f>
              <c:strCache>
                <c:ptCount val="1"/>
                <c:pt idx="0">
                  <c:v>Green-Ampt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Models'!$G$3:$G$26</c:f>
              <c:numCache>
                <c:formatCode>General</c:formatCode>
                <c:ptCount val="24"/>
                <c:pt idx="0">
                  <c:v>9096.24</c:v>
                </c:pt>
                <c:pt idx="1">
                  <c:v>5032.03</c:v>
                </c:pt>
                <c:pt idx="2">
                  <c:v>3780.64</c:v>
                </c:pt>
                <c:pt idx="3">
                  <c:v>3180.05</c:v>
                </c:pt>
                <c:pt idx="4">
                  <c:v>2828.35</c:v>
                </c:pt>
                <c:pt idx="5">
                  <c:v>2596.31</c:v>
                </c:pt>
                <c:pt idx="6">
                  <c:v>2431.25</c:v>
                </c:pt>
                <c:pt idx="7">
                  <c:v>2307.36</c:v>
                </c:pt>
                <c:pt idx="8">
                  <c:v>2209.4</c:v>
                </c:pt>
                <c:pt idx="9">
                  <c:v>2129.29</c:v>
                </c:pt>
                <c:pt idx="10">
                  <c:v>2062.5300000000002</c:v>
                </c:pt>
                <c:pt idx="11">
                  <c:v>2005.54</c:v>
                </c:pt>
                <c:pt idx="12">
                  <c:v>1955.76</c:v>
                </c:pt>
                <c:pt idx="13">
                  <c:v>1911.72</c:v>
                </c:pt>
                <c:pt idx="14">
                  <c:v>1872.27</c:v>
                </c:pt>
                <c:pt idx="15">
                  <c:v>1836.41</c:v>
                </c:pt>
                <c:pt idx="16">
                  <c:v>1803.85</c:v>
                </c:pt>
                <c:pt idx="17">
                  <c:v>1774.08</c:v>
                </c:pt>
                <c:pt idx="18">
                  <c:v>1746.4</c:v>
                </c:pt>
                <c:pt idx="19">
                  <c:v>1720.52</c:v>
                </c:pt>
                <c:pt idx="20">
                  <c:v>1696.26</c:v>
                </c:pt>
                <c:pt idx="21">
                  <c:v>1673.47</c:v>
                </c:pt>
                <c:pt idx="22">
                  <c:v>1651.96</c:v>
                </c:pt>
                <c:pt idx="23">
                  <c:v>1631.59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37-4492-AD19-C31805D1E441}"/>
            </c:ext>
          </c:extLst>
        </c:ser>
        <c:ser>
          <c:idx val="5"/>
          <c:order val="3"/>
          <c:tx>
            <c:strRef>
              <c:f>'Infiltration Models'!$H$2</c:f>
              <c:strCache>
                <c:ptCount val="1"/>
                <c:pt idx="0">
                  <c:v>Philips</c:v>
                </c:pt>
              </c:strCache>
            </c:strRef>
          </c:tx>
          <c:spPr>
            <a:ln w="2540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Models'!$H$3:$H$26</c:f>
              <c:numCache>
                <c:formatCode>General</c:formatCode>
                <c:ptCount val="24"/>
                <c:pt idx="0">
                  <c:v>7971.13</c:v>
                </c:pt>
                <c:pt idx="1">
                  <c:v>4853.6099999999997</c:v>
                </c:pt>
                <c:pt idx="2">
                  <c:v>3893.71</c:v>
                </c:pt>
                <c:pt idx="3">
                  <c:v>3382.91</c:v>
                </c:pt>
                <c:pt idx="4">
                  <c:v>3053.71</c:v>
                </c:pt>
                <c:pt idx="5">
                  <c:v>2818.99</c:v>
                </c:pt>
                <c:pt idx="6">
                  <c:v>2640.77</c:v>
                </c:pt>
                <c:pt idx="7">
                  <c:v>2499.5100000000002</c:v>
                </c:pt>
                <c:pt idx="8">
                  <c:v>2383.9699999999998</c:v>
                </c:pt>
                <c:pt idx="9">
                  <c:v>2287.1999999999998</c:v>
                </c:pt>
                <c:pt idx="10">
                  <c:v>2204.6</c:v>
                </c:pt>
                <c:pt idx="11">
                  <c:v>2133.0300000000002</c:v>
                </c:pt>
                <c:pt idx="12">
                  <c:v>2070.23</c:v>
                </c:pt>
                <c:pt idx="13">
                  <c:v>2014.54</c:v>
                </c:pt>
                <c:pt idx="14">
                  <c:v>1964.71</c:v>
                </c:pt>
                <c:pt idx="15">
                  <c:v>1919.79</c:v>
                </c:pt>
                <c:pt idx="16">
                  <c:v>1879.02</c:v>
                </c:pt>
                <c:pt idx="17">
                  <c:v>1841.79</c:v>
                </c:pt>
                <c:pt idx="18">
                  <c:v>1807.63</c:v>
                </c:pt>
                <c:pt idx="19">
                  <c:v>1776.13</c:v>
                </c:pt>
                <c:pt idx="20">
                  <c:v>1746.96</c:v>
                </c:pt>
                <c:pt idx="21">
                  <c:v>1719.85</c:v>
                </c:pt>
                <c:pt idx="22">
                  <c:v>1694.57</c:v>
                </c:pt>
                <c:pt idx="23">
                  <c:v>1670.92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37-4492-AD19-C31805D1E441}"/>
            </c:ext>
          </c:extLst>
        </c:ser>
        <c:ser>
          <c:idx val="2"/>
          <c:order val="4"/>
          <c:tx>
            <c:strRef>
              <c:f>'Infiltration Models'!$E$2</c:f>
              <c:strCache>
                <c:ptCount val="1"/>
                <c:pt idx="0">
                  <c:v>Kostiakov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Models'!$E$3:$E$26</c:f>
              <c:numCache>
                <c:formatCode>General</c:formatCode>
                <c:ptCount val="24"/>
                <c:pt idx="0">
                  <c:v>8850.41</c:v>
                </c:pt>
                <c:pt idx="1">
                  <c:v>4940.54</c:v>
                </c:pt>
                <c:pt idx="2">
                  <c:v>3767.46</c:v>
                </c:pt>
                <c:pt idx="3">
                  <c:v>3151.41</c:v>
                </c:pt>
                <c:pt idx="4">
                  <c:v>2757.95</c:v>
                </c:pt>
                <c:pt idx="5">
                  <c:v>2479.36</c:v>
                </c:pt>
                <c:pt idx="6">
                  <c:v>2269.0300000000002</c:v>
                </c:pt>
                <c:pt idx="7">
                  <c:v>2103.1</c:v>
                </c:pt>
                <c:pt idx="8">
                  <c:v>1967.95</c:v>
                </c:pt>
                <c:pt idx="9">
                  <c:v>1855.16</c:v>
                </c:pt>
                <c:pt idx="10">
                  <c:v>1759.2</c:v>
                </c:pt>
                <c:pt idx="11">
                  <c:v>1676.29</c:v>
                </c:pt>
                <c:pt idx="12">
                  <c:v>1603.74</c:v>
                </c:pt>
                <c:pt idx="13">
                  <c:v>1539.56</c:v>
                </c:pt>
                <c:pt idx="14">
                  <c:v>1482.27</c:v>
                </c:pt>
                <c:pt idx="15">
                  <c:v>1430.73</c:v>
                </c:pt>
                <c:pt idx="16">
                  <c:v>1384.05</c:v>
                </c:pt>
                <c:pt idx="17">
                  <c:v>1341.5</c:v>
                </c:pt>
                <c:pt idx="18">
                  <c:v>1302.52</c:v>
                </c:pt>
                <c:pt idx="19">
                  <c:v>1266.6300000000001</c:v>
                </c:pt>
                <c:pt idx="20">
                  <c:v>1233.46</c:v>
                </c:pt>
                <c:pt idx="21">
                  <c:v>1202.68</c:v>
                </c:pt>
                <c:pt idx="22">
                  <c:v>1174.01</c:v>
                </c:pt>
                <c:pt idx="23">
                  <c:v>1147.23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D37-4492-AD19-C31805D1E441}"/>
            </c:ext>
          </c:extLst>
        </c:ser>
        <c:ser>
          <c:idx val="3"/>
          <c:order val="5"/>
          <c:tx>
            <c:strRef>
              <c:f>'Infiltration Models'!$F$2</c:f>
              <c:strCache>
                <c:ptCount val="1"/>
                <c:pt idx="0">
                  <c:v>Mezencev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Models'!$F$3:$F$26</c:f>
              <c:numCache>
                <c:formatCode>General</c:formatCode>
                <c:ptCount val="24"/>
                <c:pt idx="0">
                  <c:v>8550.94</c:v>
                </c:pt>
                <c:pt idx="1">
                  <c:v>5469.88</c:v>
                </c:pt>
                <c:pt idx="2">
                  <c:v>4224.42</c:v>
                </c:pt>
                <c:pt idx="3">
                  <c:v>3531.7</c:v>
                </c:pt>
                <c:pt idx="4">
                  <c:v>3084.19</c:v>
                </c:pt>
                <c:pt idx="5">
                  <c:v>2768.48</c:v>
                </c:pt>
                <c:pt idx="6">
                  <c:v>2532.38</c:v>
                </c:pt>
                <c:pt idx="7">
                  <c:v>2348.33</c:v>
                </c:pt>
                <c:pt idx="8">
                  <c:v>2200.34</c:v>
                </c:pt>
                <c:pt idx="9">
                  <c:v>2078.4299999999998</c:v>
                </c:pt>
                <c:pt idx="10">
                  <c:v>1976.05</c:v>
                </c:pt>
                <c:pt idx="11">
                  <c:v>1888.69</c:v>
                </c:pt>
                <c:pt idx="12">
                  <c:v>1813.17</c:v>
                </c:pt>
                <c:pt idx="13">
                  <c:v>1747.15</c:v>
                </c:pt>
                <c:pt idx="14">
                  <c:v>1688.87</c:v>
                </c:pt>
                <c:pt idx="15">
                  <c:v>1637.01</c:v>
                </c:pt>
                <c:pt idx="16">
                  <c:v>1590.51</c:v>
                </c:pt>
                <c:pt idx="17">
                  <c:v>1548.56</c:v>
                </c:pt>
                <c:pt idx="18">
                  <c:v>1510.5</c:v>
                </c:pt>
                <c:pt idx="19">
                  <c:v>1475.78</c:v>
                </c:pt>
                <c:pt idx="20">
                  <c:v>1443.98</c:v>
                </c:pt>
                <c:pt idx="21">
                  <c:v>1414.71</c:v>
                </c:pt>
                <c:pt idx="22">
                  <c:v>1387.69</c:v>
                </c:pt>
                <c:pt idx="23">
                  <c:v>1362.65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D37-4492-AD19-C31805D1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586480"/>
        <c:axId val="-308585936"/>
      </c:lineChart>
      <c:catAx>
        <c:axId val="-3085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2400">
                    <a:solidFill>
                      <a:sysClr val="windowText" lastClr="000000"/>
                    </a:solidFill>
                  </a:rPr>
                  <a:t>Elapsed Time (min)</a:t>
                </a:r>
              </a:p>
            </c:rich>
          </c:tx>
          <c:layout>
            <c:manualLayout>
              <c:xMode val="edge"/>
              <c:yMode val="edge"/>
              <c:x val="0.42645801587301585"/>
              <c:y val="0.80839314814814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-308585936"/>
        <c:crosses val="autoZero"/>
        <c:auto val="1"/>
        <c:lblAlgn val="ctr"/>
        <c:lblOffset val="100"/>
        <c:noMultiLvlLbl val="0"/>
      </c:catAx>
      <c:valAx>
        <c:axId val="-308585936"/>
        <c:scaling>
          <c:orientation val="minMax"/>
          <c:max val="1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2400">
                    <a:solidFill>
                      <a:sysClr val="windowText" lastClr="000000"/>
                    </a:solidFill>
                  </a:rPr>
                  <a:t>Infiltration rate (mm/h)</a:t>
                </a:r>
              </a:p>
            </c:rich>
          </c:tx>
          <c:layout>
            <c:manualLayout>
              <c:xMode val="edge"/>
              <c:yMode val="edge"/>
              <c:x val="6.1904761904761897E-6"/>
              <c:y val="4.38711111111111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-3085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870421845675332"/>
          <c:w val="0.98856984933218461"/>
          <c:h val="8.1295781543246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8031746031746"/>
          <c:y val="5.1807169997836716E-2"/>
          <c:w val="0.87345579365079362"/>
          <c:h val="0.61423388888888886"/>
        </c:manualLayout>
      </c:layout>
      <c:barChart>
        <c:barDir val="col"/>
        <c:grouping val="clustered"/>
        <c:varyColors val="0"/>
        <c:ser>
          <c:idx val="0"/>
          <c:order val="0"/>
          <c:tx>
            <c:v>Measured Infiltration</c:v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Models'!$M$3:$M$26</c:f>
              <c:numCache>
                <c:formatCode>0.000</c:formatCode>
                <c:ptCount val="24"/>
                <c:pt idx="0">
                  <c:v>1155</c:v>
                </c:pt>
                <c:pt idx="1">
                  <c:v>1056.5250000000001</c:v>
                </c:pt>
                <c:pt idx="2">
                  <c:v>958.23749999999995</c:v>
                </c:pt>
                <c:pt idx="3">
                  <c:v>871.38750000000005</c:v>
                </c:pt>
                <c:pt idx="4">
                  <c:v>787.42499999999995</c:v>
                </c:pt>
                <c:pt idx="5">
                  <c:v>695.45624999999995</c:v>
                </c:pt>
                <c:pt idx="6">
                  <c:v>645.09375</c:v>
                </c:pt>
                <c:pt idx="7">
                  <c:v>622.19999999999993</c:v>
                </c:pt>
                <c:pt idx="8">
                  <c:v>577.66875000000005</c:v>
                </c:pt>
                <c:pt idx="9">
                  <c:v>542.1</c:v>
                </c:pt>
                <c:pt idx="10">
                  <c:v>525.88125000000002</c:v>
                </c:pt>
                <c:pt idx="11">
                  <c:v>495.01874999999995</c:v>
                </c:pt>
                <c:pt idx="12">
                  <c:v>481.65</c:v>
                </c:pt>
                <c:pt idx="13">
                  <c:v>462.71250000000003</c:v>
                </c:pt>
                <c:pt idx="14">
                  <c:v>439.14375000000001</c:v>
                </c:pt>
                <c:pt idx="15">
                  <c:v>422.96249999999992</c:v>
                </c:pt>
                <c:pt idx="16">
                  <c:v>413.34375</c:v>
                </c:pt>
                <c:pt idx="17">
                  <c:v>411.01875000000001</c:v>
                </c:pt>
                <c:pt idx="18">
                  <c:v>391.36875000000003</c:v>
                </c:pt>
                <c:pt idx="19">
                  <c:v>391.25625000000002</c:v>
                </c:pt>
                <c:pt idx="20">
                  <c:v>378.65625</c:v>
                </c:pt>
                <c:pt idx="21">
                  <c:v>372.43125000000003</c:v>
                </c:pt>
                <c:pt idx="22">
                  <c:v>370.6875</c:v>
                </c:pt>
                <c:pt idx="23">
                  <c:v>361.40625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27-47B6-BF6E-61B03597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308600624"/>
        <c:axId val="-308602256"/>
      </c:barChart>
      <c:lineChart>
        <c:grouping val="standard"/>
        <c:varyColors val="0"/>
        <c:ser>
          <c:idx val="1"/>
          <c:order val="1"/>
          <c:tx>
            <c:strRef>
              <c:f>'Infiltration Models'!$D$2</c:f>
              <c:strCache>
                <c:ptCount val="1"/>
                <c:pt idx="0">
                  <c:v>Horton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Models'!$N$3:$N$26</c:f>
              <c:numCache>
                <c:formatCode>General</c:formatCode>
                <c:ptCount val="24"/>
                <c:pt idx="0">
                  <c:v>1170.3699999999999</c:v>
                </c:pt>
                <c:pt idx="1">
                  <c:v>1048.57</c:v>
                </c:pt>
                <c:pt idx="2">
                  <c:v>944.95</c:v>
                </c:pt>
                <c:pt idx="3">
                  <c:v>856.78</c:v>
                </c:pt>
                <c:pt idx="4">
                  <c:v>781.77</c:v>
                </c:pt>
                <c:pt idx="5">
                  <c:v>717.95</c:v>
                </c:pt>
                <c:pt idx="6">
                  <c:v>663.65</c:v>
                </c:pt>
                <c:pt idx="7">
                  <c:v>617.45000000000005</c:v>
                </c:pt>
                <c:pt idx="8">
                  <c:v>578.14</c:v>
                </c:pt>
                <c:pt idx="9">
                  <c:v>544.70000000000005</c:v>
                </c:pt>
                <c:pt idx="10">
                  <c:v>516.25</c:v>
                </c:pt>
                <c:pt idx="11">
                  <c:v>492.04</c:v>
                </c:pt>
                <c:pt idx="12">
                  <c:v>471.45</c:v>
                </c:pt>
                <c:pt idx="13">
                  <c:v>453.93</c:v>
                </c:pt>
                <c:pt idx="14">
                  <c:v>439.02</c:v>
                </c:pt>
                <c:pt idx="15">
                  <c:v>426.33</c:v>
                </c:pt>
                <c:pt idx="16">
                  <c:v>415.54</c:v>
                </c:pt>
                <c:pt idx="17">
                  <c:v>406.36</c:v>
                </c:pt>
                <c:pt idx="18">
                  <c:v>398.55</c:v>
                </c:pt>
                <c:pt idx="19">
                  <c:v>391.9</c:v>
                </c:pt>
                <c:pt idx="20">
                  <c:v>386.25</c:v>
                </c:pt>
                <c:pt idx="21">
                  <c:v>381.44</c:v>
                </c:pt>
                <c:pt idx="22">
                  <c:v>377.34</c:v>
                </c:pt>
                <c:pt idx="23">
                  <c:v>373.86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27-47B6-BF6E-61B03597526E}"/>
            </c:ext>
          </c:extLst>
        </c:ser>
        <c:ser>
          <c:idx val="4"/>
          <c:order val="2"/>
          <c:tx>
            <c:strRef>
              <c:f>'Infiltration Models'!$G$2</c:f>
              <c:strCache>
                <c:ptCount val="1"/>
                <c:pt idx="0">
                  <c:v>Green-Ampt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Models'!$Q$3:$Q$26</c:f>
              <c:numCache>
                <c:formatCode>General</c:formatCode>
                <c:ptCount val="24"/>
                <c:pt idx="0">
                  <c:v>1515.45</c:v>
                </c:pt>
                <c:pt idx="1">
                  <c:v>958.75</c:v>
                </c:pt>
                <c:pt idx="2">
                  <c:v>784.77</c:v>
                </c:pt>
                <c:pt idx="3">
                  <c:v>698.09</c:v>
                </c:pt>
                <c:pt idx="4">
                  <c:v>645.57000000000005</c:v>
                </c:pt>
                <c:pt idx="5">
                  <c:v>610.24</c:v>
                </c:pt>
                <c:pt idx="6">
                  <c:v>584.09</c:v>
                </c:pt>
                <c:pt idx="7">
                  <c:v>563.55999999999995</c:v>
                </c:pt>
                <c:pt idx="8">
                  <c:v>547.16</c:v>
                </c:pt>
                <c:pt idx="9">
                  <c:v>533.66</c:v>
                </c:pt>
                <c:pt idx="10">
                  <c:v>522.19000000000005</c:v>
                </c:pt>
                <c:pt idx="11">
                  <c:v>512.4</c:v>
                </c:pt>
                <c:pt idx="12">
                  <c:v>503.84</c:v>
                </c:pt>
                <c:pt idx="13">
                  <c:v>496.32</c:v>
                </c:pt>
                <c:pt idx="14">
                  <c:v>489.66</c:v>
                </c:pt>
                <c:pt idx="15">
                  <c:v>483.69</c:v>
                </c:pt>
                <c:pt idx="16">
                  <c:v>478.29</c:v>
                </c:pt>
                <c:pt idx="17">
                  <c:v>473.35</c:v>
                </c:pt>
                <c:pt idx="18">
                  <c:v>468.87</c:v>
                </c:pt>
                <c:pt idx="19">
                  <c:v>464.73</c:v>
                </c:pt>
                <c:pt idx="20">
                  <c:v>460.93</c:v>
                </c:pt>
                <c:pt idx="21">
                  <c:v>457.4</c:v>
                </c:pt>
                <c:pt idx="22">
                  <c:v>454.11</c:v>
                </c:pt>
                <c:pt idx="23">
                  <c:v>451.06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27-47B6-BF6E-61B03597526E}"/>
            </c:ext>
          </c:extLst>
        </c:ser>
        <c:ser>
          <c:idx val="5"/>
          <c:order val="3"/>
          <c:tx>
            <c:strRef>
              <c:f>'Infiltration Models'!$H$2</c:f>
              <c:strCache>
                <c:ptCount val="1"/>
                <c:pt idx="0">
                  <c:v>Philips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Models'!$R$3:$R$26</c:f>
              <c:numCache>
                <c:formatCode>General</c:formatCode>
                <c:ptCount val="24"/>
                <c:pt idx="0">
                  <c:v>1268.52</c:v>
                </c:pt>
                <c:pt idx="1">
                  <c:v>882</c:v>
                </c:pt>
                <c:pt idx="2">
                  <c:v>762.99</c:v>
                </c:pt>
                <c:pt idx="3">
                  <c:v>699.66</c:v>
                </c:pt>
                <c:pt idx="4">
                  <c:v>658.84</c:v>
                </c:pt>
                <c:pt idx="5">
                  <c:v>629.74</c:v>
                </c:pt>
                <c:pt idx="6">
                  <c:v>607.64</c:v>
                </c:pt>
                <c:pt idx="7">
                  <c:v>590.13</c:v>
                </c:pt>
                <c:pt idx="8">
                  <c:v>575.79999999999995</c:v>
                </c:pt>
                <c:pt idx="9">
                  <c:v>563.79999999999995</c:v>
                </c:pt>
                <c:pt idx="10">
                  <c:v>553.55999999999995</c:v>
                </c:pt>
                <c:pt idx="11">
                  <c:v>544.69000000000005</c:v>
                </c:pt>
                <c:pt idx="12">
                  <c:v>536.9</c:v>
                </c:pt>
                <c:pt idx="13">
                  <c:v>530</c:v>
                </c:pt>
                <c:pt idx="14">
                  <c:v>523.82000000000005</c:v>
                </c:pt>
                <c:pt idx="15">
                  <c:v>518.25</c:v>
                </c:pt>
                <c:pt idx="16">
                  <c:v>513.20000000000005</c:v>
                </c:pt>
                <c:pt idx="17">
                  <c:v>508.58</c:v>
                </c:pt>
                <c:pt idx="18">
                  <c:v>504.35</c:v>
                </c:pt>
                <c:pt idx="19">
                  <c:v>500.44</c:v>
                </c:pt>
                <c:pt idx="20">
                  <c:v>496.82</c:v>
                </c:pt>
                <c:pt idx="21">
                  <c:v>493.46</c:v>
                </c:pt>
                <c:pt idx="22">
                  <c:v>490.33</c:v>
                </c:pt>
                <c:pt idx="23">
                  <c:v>487.4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27-47B6-BF6E-61B03597526E}"/>
            </c:ext>
          </c:extLst>
        </c:ser>
        <c:ser>
          <c:idx val="2"/>
          <c:order val="4"/>
          <c:tx>
            <c:strRef>
              <c:f>'Infiltration Models'!$E$2</c:f>
              <c:strCache>
                <c:ptCount val="1"/>
                <c:pt idx="0">
                  <c:v>Kostiakov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Models'!$O$3:$O$26</c:f>
              <c:numCache>
                <c:formatCode>General</c:formatCode>
                <c:ptCount val="24"/>
                <c:pt idx="0">
                  <c:v>1328.37</c:v>
                </c:pt>
                <c:pt idx="1">
                  <c:v>951.95</c:v>
                </c:pt>
                <c:pt idx="2">
                  <c:v>815.33</c:v>
                </c:pt>
                <c:pt idx="3">
                  <c:v>736.23</c:v>
                </c:pt>
                <c:pt idx="4">
                  <c:v>682.2</c:v>
                </c:pt>
                <c:pt idx="5">
                  <c:v>641.91999999999996</c:v>
                </c:pt>
                <c:pt idx="6">
                  <c:v>610.21</c:v>
                </c:pt>
                <c:pt idx="7">
                  <c:v>584.29</c:v>
                </c:pt>
                <c:pt idx="8">
                  <c:v>562.53</c:v>
                </c:pt>
                <c:pt idx="9">
                  <c:v>543.87</c:v>
                </c:pt>
                <c:pt idx="10">
                  <c:v>527.61</c:v>
                </c:pt>
                <c:pt idx="11">
                  <c:v>513.25</c:v>
                </c:pt>
                <c:pt idx="12">
                  <c:v>500.43</c:v>
                </c:pt>
                <c:pt idx="13">
                  <c:v>488.89</c:v>
                </c:pt>
                <c:pt idx="14">
                  <c:v>478.4</c:v>
                </c:pt>
                <c:pt idx="15">
                  <c:v>468.83</c:v>
                </c:pt>
                <c:pt idx="16">
                  <c:v>460.02</c:v>
                </c:pt>
                <c:pt idx="17">
                  <c:v>451.88</c:v>
                </c:pt>
                <c:pt idx="18">
                  <c:v>444.33</c:v>
                </c:pt>
                <c:pt idx="19">
                  <c:v>437.29</c:v>
                </c:pt>
                <c:pt idx="20">
                  <c:v>430.71</c:v>
                </c:pt>
                <c:pt idx="21">
                  <c:v>424.53</c:v>
                </c:pt>
                <c:pt idx="22">
                  <c:v>418.72</c:v>
                </c:pt>
                <c:pt idx="23">
                  <c:v>413.23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27-47B6-BF6E-61B03597526E}"/>
            </c:ext>
          </c:extLst>
        </c:ser>
        <c:ser>
          <c:idx val="3"/>
          <c:order val="5"/>
          <c:tx>
            <c:strRef>
              <c:f>'Infiltration Models'!$F$2</c:f>
              <c:strCache>
                <c:ptCount val="1"/>
                <c:pt idx="0">
                  <c:v>Mezencev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'Infiltration Models'!$A$3:$A$26</c:f>
              <c:numCache>
                <c:formatCode>General</c:formatCode>
                <c:ptCount val="24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</c:numCache>
            </c:numRef>
          </c:cat>
          <c:val>
            <c:numRef>
              <c:f>'Infiltration Models'!$P$3:$P$26</c:f>
              <c:numCache>
                <c:formatCode>General</c:formatCode>
                <c:ptCount val="24"/>
                <c:pt idx="0">
                  <c:v>1322.65</c:v>
                </c:pt>
                <c:pt idx="1">
                  <c:v>888.32</c:v>
                </c:pt>
                <c:pt idx="2">
                  <c:v>759.19</c:v>
                </c:pt>
                <c:pt idx="3">
                  <c:v>691.7</c:v>
                </c:pt>
                <c:pt idx="4">
                  <c:v>648.73</c:v>
                </c:pt>
                <c:pt idx="5">
                  <c:v>618.38</c:v>
                </c:pt>
                <c:pt idx="6">
                  <c:v>595.52</c:v>
                </c:pt>
                <c:pt idx="7">
                  <c:v>577.51</c:v>
                </c:pt>
                <c:pt idx="8">
                  <c:v>562.86</c:v>
                </c:pt>
                <c:pt idx="9">
                  <c:v>550.65</c:v>
                </c:pt>
                <c:pt idx="10">
                  <c:v>540.28</c:v>
                </c:pt>
                <c:pt idx="11">
                  <c:v>531.32000000000005</c:v>
                </c:pt>
                <c:pt idx="12">
                  <c:v>523.49</c:v>
                </c:pt>
                <c:pt idx="13">
                  <c:v>516.58000000000004</c:v>
                </c:pt>
                <c:pt idx="14">
                  <c:v>510.4</c:v>
                </c:pt>
                <c:pt idx="15">
                  <c:v>504.86</c:v>
                </c:pt>
                <c:pt idx="16">
                  <c:v>499.84</c:v>
                </c:pt>
                <c:pt idx="17">
                  <c:v>495.26</c:v>
                </c:pt>
                <c:pt idx="18">
                  <c:v>491.07</c:v>
                </c:pt>
                <c:pt idx="19">
                  <c:v>487.22</c:v>
                </c:pt>
                <c:pt idx="20">
                  <c:v>483.66</c:v>
                </c:pt>
                <c:pt idx="21">
                  <c:v>480.36</c:v>
                </c:pt>
                <c:pt idx="22">
                  <c:v>477.29</c:v>
                </c:pt>
                <c:pt idx="23">
                  <c:v>474.42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A27-47B6-BF6E-61B03597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600624"/>
        <c:axId val="-308602256"/>
      </c:lineChart>
      <c:catAx>
        <c:axId val="-3086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2400" b="0" i="0" baseline="0">
                    <a:effectLst/>
                  </a:rPr>
                  <a:t>Elapsed Time (min)</a:t>
                </a:r>
                <a:endParaRPr lang="es-E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399880952380955"/>
              <c:y val="0.81598740740740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-308602256"/>
        <c:crosses val="autoZero"/>
        <c:auto val="1"/>
        <c:lblAlgn val="ctr"/>
        <c:lblOffset val="100"/>
        <c:noMultiLvlLbl val="0"/>
      </c:catAx>
      <c:valAx>
        <c:axId val="-308602256"/>
        <c:scaling>
          <c:orientation val="minMax"/>
          <c:max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2400" b="0" i="0" baseline="0">
                    <a:effectLst/>
                  </a:rPr>
                  <a:t>Infiltration rate (mm/h)</a:t>
                </a:r>
                <a:endParaRPr lang="es-E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408730158730162E-3"/>
              <c:y val="5.07903703703703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-3086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110648186392651"/>
          <c:w val="1"/>
          <c:h val="8.889351813607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16564</xdr:rowOff>
    </xdr:from>
    <xdr:to>
      <xdr:col>16</xdr:col>
      <xdr:colOff>252136</xdr:colOff>
      <xdr:row>60</xdr:row>
      <xdr:rowOff>82564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16</xdr:col>
      <xdr:colOff>252136</xdr:colOff>
      <xdr:row>90</xdr:row>
      <xdr:rowOff>66000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0.3695</cdr:x>
      <cdr:y>0</cdr:y>
    </cdr:from>
    <cdr:to>
      <cdr:x>0.4877</cdr:x>
      <cdr:y>0.31733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2856996" y="0"/>
          <a:ext cx="913939" cy="114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Horton</a:t>
          </a:r>
        </a:p>
        <a:p xmlns:a="http://schemas.openxmlformats.org/drawingml/2006/main">
          <a:pPr algn="ctr"/>
          <a:r>
            <a:rPr lang="es-ES" sz="2000" i="1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es-ES" sz="1400" i="1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=7991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k=2.131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R²=0.994</a:t>
          </a:r>
        </a:p>
        <a:p xmlns:a="http://schemas.openxmlformats.org/drawingml/2006/main"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0.48779</cdr:x>
      <cdr:y>0</cdr:y>
    </cdr:from>
    <cdr:to>
      <cdr:x>0.606</cdr:x>
      <cdr:y>0.31733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3771656" y="0"/>
          <a:ext cx="913939" cy="114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Kostiakov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a=1639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b=0.531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R²=0.861</a:t>
          </a:r>
        </a:p>
        <a:p xmlns:a="http://schemas.openxmlformats.org/drawingml/2006/main"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0.61911</cdr:x>
      <cdr:y>0</cdr:y>
    </cdr:from>
    <cdr:to>
      <cdr:x>0.73731</cdr:x>
      <cdr:y>0.31733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4786976" y="0"/>
          <a:ext cx="913939" cy="114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Mezencev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a=1190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b=0.602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R²=0.833</a:t>
          </a:r>
        </a:p>
        <a:p xmlns:a="http://schemas.openxmlformats.org/drawingml/2006/main"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0.76012</cdr:x>
      <cdr:y>0</cdr:y>
    </cdr:from>
    <cdr:to>
      <cdr:x>0.87832</cdr:x>
      <cdr:y>0.31733</cdr:y>
    </cdr:to>
    <cdr:sp macro="" textlink="">
      <cdr:nvSpPr>
        <cdr:cNvPr id="6" name="CuadroTexto 1"/>
        <cdr:cNvSpPr txBox="1"/>
      </cdr:nvSpPr>
      <cdr:spPr>
        <a:xfrm xmlns:a="http://schemas.openxmlformats.org/drawingml/2006/main">
          <a:off x="5877306" y="0"/>
          <a:ext cx="913939" cy="1148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Green-Ampt</a:t>
          </a:r>
        </a:p>
        <a:p xmlns:a="http://schemas.openxmlformats.org/drawingml/2006/main">
          <a:pPr algn="ctr"/>
          <a:r>
            <a:rPr lang="el-GR" sz="200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=38880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R²=0.811</a:t>
          </a:r>
        </a:p>
        <a:p xmlns:a="http://schemas.openxmlformats.org/drawingml/2006/main">
          <a:pPr algn="ctr"/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0.8818</cdr:x>
      <cdr:y>0</cdr:y>
    </cdr:from>
    <cdr:to>
      <cdr:x>1</cdr:x>
      <cdr:y>0.31733</cdr:y>
    </cdr:to>
    <cdr:sp macro="" textlink="">
      <cdr:nvSpPr>
        <cdr:cNvPr id="7" name="CuadroTexto 1"/>
        <cdr:cNvSpPr txBox="1"/>
      </cdr:nvSpPr>
      <cdr:spPr>
        <a:xfrm xmlns:a="http://schemas.openxmlformats.org/drawingml/2006/main">
          <a:off x="6818120" y="0"/>
          <a:ext cx="913939" cy="1148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Philips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S=3012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R²=0.825</a:t>
          </a:r>
        </a:p>
        <a:p xmlns:a="http://schemas.openxmlformats.org/drawingml/2006/main">
          <a:pPr algn="ctr"/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0.3695</cdr:x>
      <cdr:y>0</cdr:y>
    </cdr:from>
    <cdr:to>
      <cdr:x>0.4877</cdr:x>
      <cdr:y>0.31733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2857001" y="0"/>
          <a:ext cx="913930" cy="1148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Horton</a:t>
          </a:r>
        </a:p>
        <a:p xmlns:a="http://schemas.openxmlformats.org/drawingml/2006/main">
          <a:pPr algn="ctr"/>
          <a:r>
            <a:rPr lang="es-ES" sz="2000" i="1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es-ES" sz="1400" i="1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=1239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k=1.939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R²=0.998</a:t>
          </a:r>
        </a:p>
        <a:p xmlns:a="http://schemas.openxmlformats.org/drawingml/2006/main"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0.49069</cdr:x>
      <cdr:y>0</cdr:y>
    </cdr:from>
    <cdr:to>
      <cdr:x>0.6089</cdr:x>
      <cdr:y>0.31733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3794032" y="0"/>
          <a:ext cx="914007" cy="1148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Kostiakov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a=507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b=0.303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R²=0.902</a:t>
          </a:r>
        </a:p>
        <a:p xmlns:a="http://schemas.openxmlformats.org/drawingml/2006/main"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0.62346</cdr:x>
      <cdr:y>0</cdr:y>
    </cdr:from>
    <cdr:to>
      <cdr:x>0.74166</cdr:x>
      <cdr:y>0.31734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4820619" y="0"/>
          <a:ext cx="913929" cy="1148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Mezencev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a=173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b=0.542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R²=0.791</a:t>
          </a:r>
        </a:p>
        <a:p xmlns:a="http://schemas.openxmlformats.org/drawingml/2006/main"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0.75867</cdr:x>
      <cdr:y>0</cdr:y>
    </cdr:from>
    <cdr:to>
      <cdr:x>0.87687</cdr:x>
      <cdr:y>0.31733</cdr:y>
    </cdr:to>
    <cdr:sp macro="" textlink="">
      <cdr:nvSpPr>
        <cdr:cNvPr id="6" name="CuadroTexto 1"/>
        <cdr:cNvSpPr txBox="1"/>
      </cdr:nvSpPr>
      <cdr:spPr>
        <a:xfrm xmlns:a="http://schemas.openxmlformats.org/drawingml/2006/main">
          <a:off x="5866081" y="0"/>
          <a:ext cx="913930" cy="1148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Green-Ampt</a:t>
          </a:r>
        </a:p>
        <a:p xmlns:a="http://schemas.openxmlformats.org/drawingml/2006/main">
          <a:pPr algn="ctr"/>
          <a:r>
            <a:rPr lang="el-GR" sz="2000">
              <a:latin typeface="Times New Roman" panose="02020603050405020304" pitchFamily="18" charset="0"/>
              <a:cs typeface="Times New Roman" panose="02020603050405020304" pitchFamily="18" charset="0"/>
            </a:rPr>
            <a:t>ψ</a:t>
          </a:r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=1413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R²=0.780</a:t>
          </a:r>
        </a:p>
        <a:p xmlns:a="http://schemas.openxmlformats.org/drawingml/2006/main">
          <a:pPr algn="ctr"/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0.8818</cdr:x>
      <cdr:y>0</cdr:y>
    </cdr:from>
    <cdr:to>
      <cdr:x>1</cdr:x>
      <cdr:y>0.31734</cdr:y>
    </cdr:to>
    <cdr:sp macro="" textlink="">
      <cdr:nvSpPr>
        <cdr:cNvPr id="7" name="CuadroTexto 1"/>
        <cdr:cNvSpPr txBox="1"/>
      </cdr:nvSpPr>
      <cdr:spPr>
        <a:xfrm xmlns:a="http://schemas.openxmlformats.org/drawingml/2006/main">
          <a:off x="6818130" y="0"/>
          <a:ext cx="913929" cy="1148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2000" b="1">
              <a:latin typeface="Times New Roman" panose="02020603050405020304" pitchFamily="18" charset="0"/>
              <a:cs typeface="Times New Roman" panose="02020603050405020304" pitchFamily="18" charset="0"/>
            </a:rPr>
            <a:t>Philips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S=373</a:t>
          </a:r>
        </a:p>
        <a:p xmlns:a="http://schemas.openxmlformats.org/drawingml/2006/main">
          <a:pPr algn="ctr"/>
          <a:r>
            <a:rPr lang="es-ES" sz="2000">
              <a:latin typeface="Times New Roman" panose="02020603050405020304" pitchFamily="18" charset="0"/>
              <a:cs typeface="Times New Roman" panose="02020603050405020304" pitchFamily="18" charset="0"/>
            </a:rPr>
            <a:t>R²=0.785</a:t>
          </a:r>
        </a:p>
        <a:p xmlns:a="http://schemas.openxmlformats.org/drawingml/2006/main">
          <a:pPr algn="ctr"/>
          <a:endParaRPr lang="es-E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28</xdr:col>
      <xdr:colOff>25575</xdr:colOff>
      <xdr:row>34</xdr:row>
      <xdr:rowOff>31011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6600" y="381000"/>
          <a:ext cx="13741575" cy="6127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abSelected="1" zoomScale="115" zoomScaleNormal="115" workbookViewId="0">
      <selection activeCell="D29" sqref="D29"/>
    </sheetView>
  </sheetViews>
  <sheetFormatPr baseColWidth="10" defaultRowHeight="15" x14ac:dyDescent="0.25"/>
  <cols>
    <col min="7" max="7" width="13.140625" customWidth="1"/>
    <col min="14" max="14" width="12.5703125" bestFit="1" customWidth="1"/>
    <col min="16" max="16" width="12" bestFit="1" customWidth="1"/>
    <col min="17" max="17" width="12.85546875" bestFit="1" customWidth="1"/>
  </cols>
  <sheetData>
    <row r="2" spans="1:18" x14ac:dyDescent="0.25">
      <c r="A2" t="s">
        <v>5</v>
      </c>
      <c r="B2" t="s">
        <v>4</v>
      </c>
      <c r="C2" t="s">
        <v>3</v>
      </c>
      <c r="D2" t="s">
        <v>0</v>
      </c>
      <c r="E2" t="s">
        <v>1</v>
      </c>
      <c r="F2" t="s">
        <v>2</v>
      </c>
      <c r="G2" t="s">
        <v>7</v>
      </c>
      <c r="H2" t="s">
        <v>11</v>
      </c>
      <c r="K2" t="s">
        <v>5</v>
      </c>
      <c r="L2" t="s">
        <v>4</v>
      </c>
      <c r="M2" t="s">
        <v>3</v>
      </c>
      <c r="N2" t="s">
        <v>0</v>
      </c>
      <c r="O2" t="s">
        <v>1</v>
      </c>
      <c r="P2" t="s">
        <v>2</v>
      </c>
      <c r="Q2" t="s">
        <v>7</v>
      </c>
      <c r="R2" t="s">
        <v>11</v>
      </c>
    </row>
    <row r="3" spans="1:18" x14ac:dyDescent="0.25">
      <c r="A3">
        <v>2.5</v>
      </c>
      <c r="B3">
        <f>A3/60</f>
        <v>4.1666666666666664E-2</v>
      </c>
      <c r="C3">
        <v>7460.96</v>
      </c>
      <c r="D3">
        <v>7362.41</v>
      </c>
      <c r="E3">
        <v>8850.41</v>
      </c>
      <c r="F3">
        <v>8550.94</v>
      </c>
      <c r="G3">
        <v>9096.24</v>
      </c>
      <c r="H3">
        <v>7971.13</v>
      </c>
      <c r="K3">
        <v>2.5</v>
      </c>
      <c r="L3">
        <f>K3/60</f>
        <v>4.1666666666666664E-2</v>
      </c>
      <c r="M3" s="2">
        <v>1155</v>
      </c>
      <c r="N3">
        <v>1170.3699999999999</v>
      </c>
      <c r="O3">
        <v>1328.37</v>
      </c>
      <c r="P3">
        <v>1322.65</v>
      </c>
      <c r="Q3">
        <v>1515.45</v>
      </c>
      <c r="R3">
        <v>1268.52</v>
      </c>
    </row>
    <row r="4" spans="1:18" x14ac:dyDescent="0.25">
      <c r="A4">
        <v>7.5</v>
      </c>
      <c r="B4">
        <f t="shared" ref="B4:B26" si="0">A4/60</f>
        <v>0.125</v>
      </c>
      <c r="C4">
        <v>6383.23</v>
      </c>
      <c r="D4">
        <v>6261.46</v>
      </c>
      <c r="E4">
        <v>4940.54</v>
      </c>
      <c r="F4">
        <v>5469.88</v>
      </c>
      <c r="G4">
        <v>5032.03</v>
      </c>
      <c r="H4">
        <v>4853.6099999999997</v>
      </c>
      <c r="K4">
        <v>7.5</v>
      </c>
      <c r="L4">
        <f t="shared" ref="L4:L26" si="1">K4/60</f>
        <v>0.125</v>
      </c>
      <c r="M4" s="2">
        <v>1056.5250000000001</v>
      </c>
      <c r="N4">
        <v>1048.57</v>
      </c>
      <c r="O4">
        <v>951.95</v>
      </c>
      <c r="P4">
        <v>888.32</v>
      </c>
      <c r="Q4">
        <v>958.75</v>
      </c>
      <c r="R4">
        <v>882</v>
      </c>
    </row>
    <row r="5" spans="1:18" x14ac:dyDescent="0.25">
      <c r="A5">
        <v>12.5</v>
      </c>
      <c r="B5">
        <f t="shared" si="0"/>
        <v>0.20833333333333334</v>
      </c>
      <c r="C5">
        <v>5362.58</v>
      </c>
      <c r="D5">
        <v>5339.62</v>
      </c>
      <c r="E5">
        <v>3767.46</v>
      </c>
      <c r="F5">
        <v>4224.42</v>
      </c>
      <c r="G5">
        <v>3780.64</v>
      </c>
      <c r="H5">
        <v>3893.71</v>
      </c>
      <c r="K5">
        <v>12.5</v>
      </c>
      <c r="L5">
        <f t="shared" si="1"/>
        <v>0.20833333333333334</v>
      </c>
      <c r="M5" s="2">
        <v>958.23749999999995</v>
      </c>
      <c r="N5">
        <v>944.95</v>
      </c>
      <c r="O5">
        <v>815.33</v>
      </c>
      <c r="P5">
        <v>759.19</v>
      </c>
      <c r="Q5">
        <v>784.77</v>
      </c>
      <c r="R5">
        <v>762.99</v>
      </c>
    </row>
    <row r="6" spans="1:18" x14ac:dyDescent="0.25">
      <c r="A6">
        <v>17.5</v>
      </c>
      <c r="B6">
        <f t="shared" si="0"/>
        <v>0.29166666666666669</v>
      </c>
      <c r="C6">
        <v>4478.93</v>
      </c>
      <c r="D6">
        <v>4567.75</v>
      </c>
      <c r="E6">
        <v>3151.41</v>
      </c>
      <c r="F6">
        <v>3531.7</v>
      </c>
      <c r="G6">
        <v>3180.05</v>
      </c>
      <c r="H6">
        <v>3382.91</v>
      </c>
      <c r="K6">
        <v>17.5</v>
      </c>
      <c r="L6">
        <f t="shared" si="1"/>
        <v>0.29166666666666669</v>
      </c>
      <c r="M6" s="2">
        <v>871.38750000000005</v>
      </c>
      <c r="N6">
        <v>856.78</v>
      </c>
      <c r="O6">
        <v>736.23</v>
      </c>
      <c r="P6">
        <v>691.7</v>
      </c>
      <c r="Q6">
        <v>698.09</v>
      </c>
      <c r="R6">
        <v>699.66</v>
      </c>
    </row>
    <row r="7" spans="1:18" x14ac:dyDescent="0.25">
      <c r="A7">
        <v>22.5</v>
      </c>
      <c r="B7">
        <f t="shared" si="0"/>
        <v>0.375</v>
      </c>
      <c r="C7">
        <v>3782.23</v>
      </c>
      <c r="D7">
        <v>3921.45</v>
      </c>
      <c r="E7">
        <v>2757.95</v>
      </c>
      <c r="F7">
        <v>3084.19</v>
      </c>
      <c r="G7">
        <v>2828.35</v>
      </c>
      <c r="H7">
        <v>3053.71</v>
      </c>
      <c r="K7">
        <v>22.5</v>
      </c>
      <c r="L7">
        <f t="shared" si="1"/>
        <v>0.375</v>
      </c>
      <c r="M7" s="2">
        <v>787.42499999999995</v>
      </c>
      <c r="N7">
        <v>781.77</v>
      </c>
      <c r="O7">
        <v>682.2</v>
      </c>
      <c r="P7">
        <v>648.73</v>
      </c>
      <c r="Q7">
        <v>645.57000000000005</v>
      </c>
      <c r="R7">
        <v>658.84</v>
      </c>
    </row>
    <row r="8" spans="1:18" x14ac:dyDescent="0.25">
      <c r="A8">
        <v>27.5</v>
      </c>
      <c r="B8">
        <f t="shared" si="0"/>
        <v>0.45833333333333331</v>
      </c>
      <c r="C8">
        <v>3231.08</v>
      </c>
      <c r="D8">
        <v>3380.29</v>
      </c>
      <c r="E8">
        <v>2479.36</v>
      </c>
      <c r="F8">
        <v>2768.48</v>
      </c>
      <c r="G8">
        <v>2596.31</v>
      </c>
      <c r="H8">
        <v>2818.99</v>
      </c>
      <c r="K8">
        <v>27.5</v>
      </c>
      <c r="L8">
        <f t="shared" si="1"/>
        <v>0.45833333333333331</v>
      </c>
      <c r="M8" s="2">
        <v>695.45624999999995</v>
      </c>
      <c r="N8">
        <v>717.95</v>
      </c>
      <c r="O8">
        <v>641.91999999999996</v>
      </c>
      <c r="P8">
        <v>618.38</v>
      </c>
      <c r="Q8">
        <v>610.24</v>
      </c>
      <c r="R8">
        <v>629.74</v>
      </c>
    </row>
    <row r="9" spans="1:18" x14ac:dyDescent="0.25">
      <c r="A9">
        <v>32.5</v>
      </c>
      <c r="B9">
        <f t="shared" si="0"/>
        <v>0.54166666666666663</v>
      </c>
      <c r="C9">
        <v>2768.03</v>
      </c>
      <c r="D9">
        <v>2927.17</v>
      </c>
      <c r="E9">
        <v>2269.0300000000002</v>
      </c>
      <c r="F9">
        <v>2532.38</v>
      </c>
      <c r="G9">
        <v>2431.25</v>
      </c>
      <c r="H9">
        <v>2640.77</v>
      </c>
      <c r="K9">
        <v>32.5</v>
      </c>
      <c r="L9">
        <f t="shared" si="1"/>
        <v>0.54166666666666663</v>
      </c>
      <c r="M9" s="2">
        <v>645.09375</v>
      </c>
      <c r="N9">
        <v>663.65</v>
      </c>
      <c r="O9">
        <v>610.21</v>
      </c>
      <c r="P9">
        <v>595.52</v>
      </c>
      <c r="Q9">
        <v>584.09</v>
      </c>
      <c r="R9">
        <v>607.64</v>
      </c>
    </row>
    <row r="10" spans="1:18" x14ac:dyDescent="0.25">
      <c r="A10">
        <v>37.5</v>
      </c>
      <c r="B10">
        <f t="shared" si="0"/>
        <v>0.625</v>
      </c>
      <c r="C10">
        <v>2401.7399999999998</v>
      </c>
      <c r="D10">
        <v>2547.77</v>
      </c>
      <c r="E10">
        <v>2103.1</v>
      </c>
      <c r="F10">
        <v>2348.33</v>
      </c>
      <c r="G10">
        <v>2307.36</v>
      </c>
      <c r="H10">
        <v>2499.5100000000002</v>
      </c>
      <c r="K10">
        <v>37.5</v>
      </c>
      <c r="L10">
        <f t="shared" si="1"/>
        <v>0.625</v>
      </c>
      <c r="M10" s="2">
        <v>622.19999999999993</v>
      </c>
      <c r="N10">
        <v>617.45000000000005</v>
      </c>
      <c r="O10">
        <v>584.29</v>
      </c>
      <c r="P10">
        <v>577.51</v>
      </c>
      <c r="Q10">
        <v>563.55999999999995</v>
      </c>
      <c r="R10">
        <v>590.13</v>
      </c>
    </row>
    <row r="11" spans="1:18" x14ac:dyDescent="0.25">
      <c r="A11">
        <v>42.5</v>
      </c>
      <c r="B11">
        <f t="shared" si="0"/>
        <v>0.70833333333333337</v>
      </c>
      <c r="C11">
        <v>2161.69</v>
      </c>
      <c r="D11">
        <v>2230.08</v>
      </c>
      <c r="E11">
        <v>1967.95</v>
      </c>
      <c r="F11">
        <v>2200.34</v>
      </c>
      <c r="G11">
        <v>2209.4</v>
      </c>
      <c r="H11">
        <v>2383.9699999999998</v>
      </c>
      <c r="K11">
        <v>42.5</v>
      </c>
      <c r="L11">
        <f t="shared" si="1"/>
        <v>0.70833333333333337</v>
      </c>
      <c r="M11" s="2">
        <v>577.66875000000005</v>
      </c>
      <c r="N11">
        <v>578.14</v>
      </c>
      <c r="O11">
        <v>562.53</v>
      </c>
      <c r="P11">
        <v>562.86</v>
      </c>
      <c r="Q11">
        <v>547.16</v>
      </c>
      <c r="R11">
        <v>575.79999999999995</v>
      </c>
    </row>
    <row r="12" spans="1:18" x14ac:dyDescent="0.25">
      <c r="A12">
        <v>47.5</v>
      </c>
      <c r="B12">
        <f t="shared" si="0"/>
        <v>0.79166666666666663</v>
      </c>
      <c r="C12">
        <v>1920.73</v>
      </c>
      <c r="D12">
        <v>1964.08</v>
      </c>
      <c r="E12">
        <v>1855.16</v>
      </c>
      <c r="F12">
        <v>2078.4299999999998</v>
      </c>
      <c r="G12">
        <v>2129.29</v>
      </c>
      <c r="H12">
        <v>2287.1999999999998</v>
      </c>
      <c r="K12">
        <v>47.5</v>
      </c>
      <c r="L12">
        <f t="shared" si="1"/>
        <v>0.79166666666666663</v>
      </c>
      <c r="M12" s="2">
        <v>542.1</v>
      </c>
      <c r="N12">
        <v>544.70000000000005</v>
      </c>
      <c r="O12">
        <v>543.87</v>
      </c>
      <c r="P12">
        <v>550.65</v>
      </c>
      <c r="Q12">
        <v>533.66</v>
      </c>
      <c r="R12">
        <v>563.79999999999995</v>
      </c>
    </row>
    <row r="13" spans="1:18" x14ac:dyDescent="0.25">
      <c r="A13">
        <v>52.5</v>
      </c>
      <c r="B13">
        <f t="shared" si="0"/>
        <v>0.875</v>
      </c>
      <c r="C13">
        <v>1730.79</v>
      </c>
      <c r="D13">
        <v>1741.36</v>
      </c>
      <c r="E13">
        <v>1759.2</v>
      </c>
      <c r="F13">
        <v>1976.05</v>
      </c>
      <c r="G13">
        <v>2062.5300000000002</v>
      </c>
      <c r="H13">
        <v>2204.6</v>
      </c>
      <c r="K13">
        <v>52.5</v>
      </c>
      <c r="L13">
        <f t="shared" si="1"/>
        <v>0.875</v>
      </c>
      <c r="M13" s="2">
        <v>525.88125000000002</v>
      </c>
      <c r="N13">
        <v>516.25</v>
      </c>
      <c r="O13">
        <v>527.61</v>
      </c>
      <c r="P13">
        <v>540.28</v>
      </c>
      <c r="Q13">
        <v>522.19000000000005</v>
      </c>
      <c r="R13">
        <v>553.55999999999995</v>
      </c>
    </row>
    <row r="14" spans="1:18" x14ac:dyDescent="0.25">
      <c r="A14">
        <v>57.5</v>
      </c>
      <c r="B14">
        <f t="shared" si="0"/>
        <v>0.95833333333333337</v>
      </c>
      <c r="C14">
        <v>1578.66</v>
      </c>
      <c r="D14">
        <v>1554.86</v>
      </c>
      <c r="E14">
        <v>1676.29</v>
      </c>
      <c r="F14">
        <v>1888.69</v>
      </c>
      <c r="G14">
        <v>2005.54</v>
      </c>
      <c r="H14">
        <v>2133.0300000000002</v>
      </c>
      <c r="K14">
        <v>57.5</v>
      </c>
      <c r="L14">
        <f t="shared" si="1"/>
        <v>0.95833333333333337</v>
      </c>
      <c r="M14" s="2">
        <v>495.01874999999995</v>
      </c>
      <c r="N14">
        <v>492.04</v>
      </c>
      <c r="O14">
        <v>513.25</v>
      </c>
      <c r="P14">
        <v>531.32000000000005</v>
      </c>
      <c r="Q14">
        <v>512.4</v>
      </c>
      <c r="R14">
        <v>544.69000000000005</v>
      </c>
    </row>
    <row r="15" spans="1:18" x14ac:dyDescent="0.25">
      <c r="A15">
        <v>62.5</v>
      </c>
      <c r="B15">
        <f t="shared" si="0"/>
        <v>1.0416666666666667</v>
      </c>
      <c r="C15">
        <v>1471.5</v>
      </c>
      <c r="D15">
        <v>1398.71</v>
      </c>
      <c r="E15">
        <v>1603.74</v>
      </c>
      <c r="F15">
        <v>1813.17</v>
      </c>
      <c r="G15">
        <v>1955.76</v>
      </c>
      <c r="H15">
        <v>2070.23</v>
      </c>
      <c r="K15">
        <v>62.5</v>
      </c>
      <c r="L15">
        <f t="shared" si="1"/>
        <v>1.0416666666666667</v>
      </c>
      <c r="M15" s="2">
        <v>481.65</v>
      </c>
      <c r="N15">
        <v>471.45</v>
      </c>
      <c r="O15">
        <v>500.43</v>
      </c>
      <c r="P15">
        <v>523.49</v>
      </c>
      <c r="Q15">
        <v>503.84</v>
      </c>
      <c r="R15">
        <v>536.9</v>
      </c>
    </row>
    <row r="16" spans="1:18" x14ac:dyDescent="0.25">
      <c r="A16">
        <v>67.5</v>
      </c>
      <c r="B16">
        <f t="shared" si="0"/>
        <v>1.125</v>
      </c>
      <c r="C16">
        <v>1357.31</v>
      </c>
      <c r="D16">
        <v>1267.96</v>
      </c>
      <c r="E16">
        <v>1539.56</v>
      </c>
      <c r="F16">
        <v>1747.15</v>
      </c>
      <c r="G16">
        <v>1911.72</v>
      </c>
      <c r="H16">
        <v>2014.54</v>
      </c>
      <c r="K16">
        <v>67.5</v>
      </c>
      <c r="L16">
        <f t="shared" si="1"/>
        <v>1.125</v>
      </c>
      <c r="M16" s="2">
        <v>462.71250000000003</v>
      </c>
      <c r="N16">
        <v>453.93</v>
      </c>
      <c r="O16">
        <v>488.89</v>
      </c>
      <c r="P16">
        <v>516.58000000000004</v>
      </c>
      <c r="Q16">
        <v>496.32</v>
      </c>
      <c r="R16">
        <v>530</v>
      </c>
    </row>
    <row r="17" spans="1:18" x14ac:dyDescent="0.25">
      <c r="A17">
        <v>72.5</v>
      </c>
      <c r="B17">
        <f t="shared" si="0"/>
        <v>1.2083333333333333</v>
      </c>
      <c r="C17">
        <v>1285.99</v>
      </c>
      <c r="D17">
        <v>1158.48</v>
      </c>
      <c r="E17">
        <v>1482.27</v>
      </c>
      <c r="F17">
        <v>1688.87</v>
      </c>
      <c r="G17">
        <v>1872.27</v>
      </c>
      <c r="H17">
        <v>1964.71</v>
      </c>
      <c r="K17">
        <v>72.5</v>
      </c>
      <c r="L17">
        <f t="shared" si="1"/>
        <v>1.2083333333333333</v>
      </c>
      <c r="M17" s="2">
        <v>439.14375000000001</v>
      </c>
      <c r="N17">
        <v>439.02</v>
      </c>
      <c r="O17">
        <v>478.4</v>
      </c>
      <c r="P17">
        <v>510.4</v>
      </c>
      <c r="Q17">
        <v>489.66</v>
      </c>
      <c r="R17">
        <v>523.82000000000005</v>
      </c>
    </row>
    <row r="18" spans="1:18" x14ac:dyDescent="0.25">
      <c r="A18">
        <v>77.5</v>
      </c>
      <c r="B18">
        <f t="shared" si="0"/>
        <v>1.2916666666666667</v>
      </c>
      <c r="C18">
        <v>1219.8</v>
      </c>
      <c r="D18">
        <v>1066.81</v>
      </c>
      <c r="E18">
        <v>1430.73</v>
      </c>
      <c r="F18">
        <v>1637.01</v>
      </c>
      <c r="G18">
        <v>1836.41</v>
      </c>
      <c r="H18">
        <v>1919.79</v>
      </c>
      <c r="K18">
        <v>77.5</v>
      </c>
      <c r="L18">
        <f t="shared" si="1"/>
        <v>1.2916666666666667</v>
      </c>
      <c r="M18" s="2">
        <v>422.96249999999992</v>
      </c>
      <c r="N18">
        <v>426.33</v>
      </c>
      <c r="O18">
        <v>468.83</v>
      </c>
      <c r="P18">
        <v>504.86</v>
      </c>
      <c r="Q18">
        <v>483.69</v>
      </c>
      <c r="R18">
        <v>518.25</v>
      </c>
    </row>
    <row r="19" spans="1:18" x14ac:dyDescent="0.25">
      <c r="A19">
        <v>82.5</v>
      </c>
      <c r="B19">
        <f t="shared" si="0"/>
        <v>1.375</v>
      </c>
      <c r="C19">
        <v>1130.81</v>
      </c>
      <c r="D19">
        <v>990.05</v>
      </c>
      <c r="E19">
        <v>1384.05</v>
      </c>
      <c r="F19">
        <v>1590.51</v>
      </c>
      <c r="G19">
        <v>1803.85</v>
      </c>
      <c r="H19">
        <v>1879.02</v>
      </c>
      <c r="K19">
        <v>82.5</v>
      </c>
      <c r="L19">
        <f t="shared" si="1"/>
        <v>1.375</v>
      </c>
      <c r="M19" s="2">
        <v>413.34375</v>
      </c>
      <c r="N19">
        <v>415.54</v>
      </c>
      <c r="O19">
        <v>460.02</v>
      </c>
      <c r="P19">
        <v>499.84</v>
      </c>
      <c r="Q19">
        <v>478.29</v>
      </c>
      <c r="R19">
        <v>513.20000000000005</v>
      </c>
    </row>
    <row r="20" spans="1:18" x14ac:dyDescent="0.25">
      <c r="A20">
        <v>87.5</v>
      </c>
      <c r="B20">
        <f t="shared" si="0"/>
        <v>1.4583333333333333</v>
      </c>
      <c r="C20">
        <v>1082.93</v>
      </c>
      <c r="D20">
        <v>925.79</v>
      </c>
      <c r="E20">
        <v>1341.5</v>
      </c>
      <c r="F20">
        <v>1548.56</v>
      </c>
      <c r="G20">
        <v>1774.08</v>
      </c>
      <c r="H20">
        <v>1841.79</v>
      </c>
      <c r="K20">
        <v>87.5</v>
      </c>
      <c r="L20">
        <f t="shared" si="1"/>
        <v>1.4583333333333333</v>
      </c>
      <c r="M20" s="2">
        <v>411.01875000000001</v>
      </c>
      <c r="N20">
        <v>406.36</v>
      </c>
      <c r="O20">
        <v>451.88</v>
      </c>
      <c r="P20">
        <v>495.26</v>
      </c>
      <c r="Q20">
        <v>473.35</v>
      </c>
      <c r="R20">
        <v>508.58</v>
      </c>
    </row>
    <row r="21" spans="1:18" x14ac:dyDescent="0.25">
      <c r="A21">
        <v>92.5</v>
      </c>
      <c r="B21">
        <f t="shared" si="0"/>
        <v>1.5416666666666667</v>
      </c>
      <c r="C21">
        <v>1048.26</v>
      </c>
      <c r="D21">
        <v>871.97</v>
      </c>
      <c r="E21">
        <v>1302.52</v>
      </c>
      <c r="F21">
        <v>1510.5</v>
      </c>
      <c r="G21">
        <v>1746.4</v>
      </c>
      <c r="H21">
        <v>1807.63</v>
      </c>
      <c r="K21">
        <v>92.5</v>
      </c>
      <c r="L21">
        <f t="shared" si="1"/>
        <v>1.5416666666666667</v>
      </c>
      <c r="M21" s="2">
        <v>391.36875000000003</v>
      </c>
      <c r="N21">
        <v>398.55</v>
      </c>
      <c r="O21">
        <v>444.33</v>
      </c>
      <c r="P21">
        <v>491.07</v>
      </c>
      <c r="Q21">
        <v>468.87</v>
      </c>
      <c r="R21">
        <v>504.35</v>
      </c>
    </row>
    <row r="22" spans="1:18" x14ac:dyDescent="0.25">
      <c r="A22">
        <v>97.5</v>
      </c>
      <c r="B22">
        <f t="shared" si="0"/>
        <v>1.625</v>
      </c>
      <c r="C22">
        <v>1016.7</v>
      </c>
      <c r="D22">
        <v>826.91</v>
      </c>
      <c r="E22">
        <v>1266.6300000000001</v>
      </c>
      <c r="F22">
        <v>1475.78</v>
      </c>
      <c r="G22">
        <v>1720.52</v>
      </c>
      <c r="H22">
        <v>1776.13</v>
      </c>
      <c r="K22">
        <v>97.5</v>
      </c>
      <c r="L22">
        <f t="shared" si="1"/>
        <v>1.625</v>
      </c>
      <c r="M22" s="2">
        <v>391.25625000000002</v>
      </c>
      <c r="N22">
        <v>391.9</v>
      </c>
      <c r="O22">
        <v>437.29</v>
      </c>
      <c r="P22">
        <v>487.22</v>
      </c>
      <c r="Q22">
        <v>464.73</v>
      </c>
      <c r="R22">
        <v>500.44</v>
      </c>
    </row>
    <row r="23" spans="1:18" x14ac:dyDescent="0.25">
      <c r="A23">
        <v>102.5</v>
      </c>
      <c r="B23">
        <f t="shared" si="0"/>
        <v>1.7083333333333333</v>
      </c>
      <c r="C23">
        <v>983.85</v>
      </c>
      <c r="D23">
        <v>789.19</v>
      </c>
      <c r="E23">
        <v>1233.46</v>
      </c>
      <c r="F23">
        <v>1443.98</v>
      </c>
      <c r="G23">
        <v>1696.26</v>
      </c>
      <c r="H23">
        <v>1746.96</v>
      </c>
      <c r="K23">
        <v>102.5</v>
      </c>
      <c r="L23">
        <f t="shared" si="1"/>
        <v>1.7083333333333333</v>
      </c>
      <c r="M23" s="2">
        <v>378.65625</v>
      </c>
      <c r="N23">
        <v>386.25</v>
      </c>
      <c r="O23">
        <v>430.71</v>
      </c>
      <c r="P23">
        <v>483.66</v>
      </c>
      <c r="Q23">
        <v>460.93</v>
      </c>
      <c r="R23">
        <v>496.82</v>
      </c>
    </row>
    <row r="24" spans="1:18" x14ac:dyDescent="0.25">
      <c r="A24">
        <v>107.5</v>
      </c>
      <c r="B24">
        <f t="shared" si="0"/>
        <v>1.7916666666666667</v>
      </c>
      <c r="C24">
        <v>951.68</v>
      </c>
      <c r="D24">
        <v>757.59</v>
      </c>
      <c r="E24">
        <v>1202.68</v>
      </c>
      <c r="F24">
        <v>1414.71</v>
      </c>
      <c r="G24">
        <v>1673.47</v>
      </c>
      <c r="H24">
        <v>1719.85</v>
      </c>
      <c r="K24">
        <v>107.5</v>
      </c>
      <c r="L24">
        <f t="shared" si="1"/>
        <v>1.7916666666666667</v>
      </c>
      <c r="M24" s="2">
        <v>372.43125000000003</v>
      </c>
      <c r="N24">
        <v>381.44</v>
      </c>
      <c r="O24">
        <v>424.53</v>
      </c>
      <c r="P24">
        <v>480.36</v>
      </c>
      <c r="Q24">
        <v>457.4</v>
      </c>
      <c r="R24">
        <v>493.46</v>
      </c>
    </row>
    <row r="25" spans="1:18" x14ac:dyDescent="0.25">
      <c r="A25">
        <v>112.5</v>
      </c>
      <c r="B25">
        <f t="shared" si="0"/>
        <v>1.875</v>
      </c>
      <c r="C25">
        <v>934.09</v>
      </c>
      <c r="D25">
        <v>731.14</v>
      </c>
      <c r="E25">
        <v>1174.01</v>
      </c>
      <c r="F25">
        <v>1387.69</v>
      </c>
      <c r="G25">
        <v>1651.96</v>
      </c>
      <c r="H25">
        <v>1694.57</v>
      </c>
      <c r="K25">
        <v>112.5</v>
      </c>
      <c r="L25">
        <f t="shared" si="1"/>
        <v>1.875</v>
      </c>
      <c r="M25" s="2">
        <v>370.6875</v>
      </c>
      <c r="N25">
        <v>377.34</v>
      </c>
      <c r="O25">
        <v>418.72</v>
      </c>
      <c r="P25">
        <v>477.29</v>
      </c>
      <c r="Q25">
        <v>454.11</v>
      </c>
      <c r="R25">
        <v>490.33</v>
      </c>
    </row>
    <row r="26" spans="1:18" x14ac:dyDescent="0.25">
      <c r="A26">
        <v>117.5</v>
      </c>
      <c r="B26">
        <f t="shared" si="0"/>
        <v>1.9583333333333333</v>
      </c>
      <c r="C26">
        <v>905.53</v>
      </c>
      <c r="D26">
        <v>708.99</v>
      </c>
      <c r="E26">
        <v>1147.23</v>
      </c>
      <c r="F26">
        <v>1362.65</v>
      </c>
      <c r="G26">
        <v>1631.59</v>
      </c>
      <c r="H26">
        <v>1670.92</v>
      </c>
      <c r="K26">
        <v>117.5</v>
      </c>
      <c r="L26">
        <f t="shared" si="1"/>
        <v>1.9583333333333333</v>
      </c>
      <c r="M26" s="2">
        <v>361.40625</v>
      </c>
      <c r="N26">
        <v>373.86</v>
      </c>
      <c r="O26">
        <v>413.23</v>
      </c>
      <c r="P26">
        <v>474.42</v>
      </c>
      <c r="Q26">
        <v>451.06</v>
      </c>
      <c r="R26">
        <v>487.4</v>
      </c>
    </row>
    <row r="27" spans="1:18" x14ac:dyDescent="0.25">
      <c r="D27" s="1" t="s">
        <v>10</v>
      </c>
      <c r="E27" s="1" t="s">
        <v>21</v>
      </c>
      <c r="F27" s="1" t="s">
        <v>18</v>
      </c>
      <c r="G27" s="1" t="s">
        <v>15</v>
      </c>
      <c r="N27" s="1" t="s">
        <v>34</v>
      </c>
      <c r="O27" s="1" t="s">
        <v>32</v>
      </c>
      <c r="P27" s="1" t="s">
        <v>28</v>
      </c>
      <c r="Q27" s="1" t="s">
        <v>25</v>
      </c>
    </row>
    <row r="28" spans="1:18" x14ac:dyDescent="0.25">
      <c r="D28" s="1" t="s">
        <v>36</v>
      </c>
      <c r="E28" s="1" t="s">
        <v>20</v>
      </c>
      <c r="F28" s="1" t="s">
        <v>17</v>
      </c>
      <c r="G28" t="s">
        <v>8</v>
      </c>
      <c r="H28" s="1" t="s">
        <v>13</v>
      </c>
      <c r="N28" s="1" t="s">
        <v>35</v>
      </c>
      <c r="O28" s="1" t="s">
        <v>31</v>
      </c>
      <c r="P28" s="1" t="s">
        <v>29</v>
      </c>
      <c r="Q28" t="s">
        <v>8</v>
      </c>
      <c r="R28" s="1" t="s">
        <v>23</v>
      </c>
    </row>
    <row r="29" spans="1:18" x14ac:dyDescent="0.25">
      <c r="D29" t="s">
        <v>6</v>
      </c>
      <c r="E29" t="s">
        <v>19</v>
      </c>
      <c r="F29" t="s">
        <v>16</v>
      </c>
      <c r="G29" t="s">
        <v>14</v>
      </c>
      <c r="H29" t="s">
        <v>12</v>
      </c>
      <c r="N29" t="s">
        <v>33</v>
      </c>
      <c r="O29" t="s">
        <v>30</v>
      </c>
      <c r="P29" t="s">
        <v>27</v>
      </c>
      <c r="Q29" t="s">
        <v>26</v>
      </c>
      <c r="R29" t="s">
        <v>24</v>
      </c>
    </row>
    <row r="30" spans="1:18" x14ac:dyDescent="0.25">
      <c r="D30" t="s">
        <v>9</v>
      </c>
      <c r="E30" t="s">
        <v>9</v>
      </c>
      <c r="F30" t="s">
        <v>9</v>
      </c>
      <c r="G30" t="s">
        <v>9</v>
      </c>
      <c r="H30" t="s">
        <v>9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K3" sqref="K3"/>
    </sheetView>
  </sheetViews>
  <sheetFormatPr baseColWidth="10" defaultRowHeight="15" x14ac:dyDescent="0.25"/>
  <cols>
    <col min="2" max="2" width="14.42578125" bestFit="1" customWidth="1"/>
    <col min="3" max="3" width="16.7109375" bestFit="1" customWidth="1"/>
    <col min="4" max="4" width="17.28515625" bestFit="1" customWidth="1"/>
    <col min="5" max="5" width="21.85546875" bestFit="1" customWidth="1"/>
    <col min="6" max="6" width="14.42578125" bestFit="1" customWidth="1"/>
    <col min="7" max="7" width="16.7109375" bestFit="1" customWidth="1"/>
    <col min="8" max="8" width="17.28515625" bestFit="1" customWidth="1"/>
    <col min="9" max="9" width="21.85546875" bestFit="1" customWidth="1"/>
  </cols>
  <sheetData>
    <row r="1" spans="1:9" x14ac:dyDescent="0.25">
      <c r="B1" s="5" t="s">
        <v>42</v>
      </c>
      <c r="C1" s="5"/>
      <c r="D1" s="5"/>
      <c r="E1" s="5"/>
      <c r="F1" s="5" t="s">
        <v>43</v>
      </c>
      <c r="G1" s="5"/>
      <c r="H1" s="5"/>
      <c r="I1" s="5"/>
    </row>
    <row r="2" spans="1:9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38</v>
      </c>
      <c r="G2" t="s">
        <v>39</v>
      </c>
      <c r="H2" t="s">
        <v>40</v>
      </c>
      <c r="I2" t="s">
        <v>41</v>
      </c>
    </row>
    <row r="3" spans="1:9" x14ac:dyDescent="0.25">
      <c r="A3">
        <v>2.5</v>
      </c>
      <c r="B3">
        <f t="shared" ref="B3:B26" ca="1" si="0">$F$10+($G$10-$F$10)*EXP(-2.131*A3/60)</f>
        <v>6743.5777855351625</v>
      </c>
      <c r="C3">
        <f ca="1">B3/12</f>
        <v>561.96481546126358</v>
      </c>
      <c r="D3">
        <v>7460.9625000000005</v>
      </c>
      <c r="E3">
        <v>621.74687500000005</v>
      </c>
      <c r="F3">
        <f t="shared" ref="F3:F30" ca="1" si="1">$F$19+($G$19-$F$19)*EXP(-1.939*A3/60)</f>
        <v>1045.1203861581173</v>
      </c>
      <c r="G3">
        <f ca="1">F3/12</f>
        <v>87.093365513176437</v>
      </c>
      <c r="H3">
        <v>1155</v>
      </c>
      <c r="I3">
        <v>96.25</v>
      </c>
    </row>
    <row r="4" spans="1:9" x14ac:dyDescent="0.25">
      <c r="A4">
        <v>7.5</v>
      </c>
      <c r="B4">
        <f t="shared" ca="1" si="0"/>
        <v>5746.3043248408285</v>
      </c>
      <c r="C4">
        <f ca="1">C3+B4/12</f>
        <v>1040.8235091979993</v>
      </c>
      <c r="D4">
        <v>6383.2312499999989</v>
      </c>
      <c r="E4">
        <v>1153.6828125</v>
      </c>
      <c r="F4">
        <f t="shared" ca="1" si="1"/>
        <v>933.24493198438336</v>
      </c>
      <c r="G4">
        <f ca="1">G3+F4/12</f>
        <v>164.86377651187505</v>
      </c>
      <c r="H4">
        <v>1056.5250000000001</v>
      </c>
      <c r="I4">
        <v>184.29374999999999</v>
      </c>
    </row>
    <row r="5" spans="1:9" x14ac:dyDescent="0.25">
      <c r="A5">
        <v>12.5</v>
      </c>
      <c r="B5">
        <f t="shared" ca="1" si="0"/>
        <v>4911.2960101084373</v>
      </c>
      <c r="C5">
        <f t="shared" ref="C5:C63" ca="1" si="2">C4+B5/12</f>
        <v>1450.0981767070357</v>
      </c>
      <c r="D5">
        <v>5362.5749999999998</v>
      </c>
      <c r="E5">
        <v>1600.5640624999999</v>
      </c>
      <c r="F5">
        <f t="shared" ca="1" si="1"/>
        <v>838.06178459492048</v>
      </c>
      <c r="G5">
        <f t="shared" ref="G5:G63" ca="1" si="3">G4+F5/12</f>
        <v>234.70225856145174</v>
      </c>
      <c r="H5">
        <v>958.23749999999995</v>
      </c>
      <c r="I5">
        <v>264.14687500000002</v>
      </c>
    </row>
    <row r="6" spans="1:9" x14ac:dyDescent="0.25">
      <c r="A6">
        <v>17.5</v>
      </c>
      <c r="B6">
        <f t="shared" ca="1" si="0"/>
        <v>4212.1508777524759</v>
      </c>
      <c r="C6">
        <f t="shared" ca="1" si="2"/>
        <v>1801.1107498530753</v>
      </c>
      <c r="D6">
        <v>4478.9250000000002</v>
      </c>
      <c r="E6">
        <v>1973.8078124999997</v>
      </c>
      <c r="F6">
        <f t="shared" ca="1" si="1"/>
        <v>757.08037885336239</v>
      </c>
      <c r="G6">
        <f t="shared" ca="1" si="3"/>
        <v>297.79229013256526</v>
      </c>
      <c r="H6">
        <v>871.38750000000005</v>
      </c>
      <c r="I6">
        <v>336.76250000000005</v>
      </c>
    </row>
    <row r="7" spans="1:9" x14ac:dyDescent="0.25">
      <c r="A7">
        <v>22.5</v>
      </c>
      <c r="B7">
        <f t="shared" ca="1" si="0"/>
        <v>3626.7627954150094</v>
      </c>
      <c r="C7">
        <f t="shared" ca="1" si="2"/>
        <v>2103.3409828043259</v>
      </c>
      <c r="D7">
        <v>3782.2312499999994</v>
      </c>
      <c r="E7">
        <v>2288.9937500000001</v>
      </c>
      <c r="F7">
        <f t="shared" ca="1" si="1"/>
        <v>688.1817528282595</v>
      </c>
      <c r="G7">
        <f t="shared" ca="1" si="3"/>
        <v>355.1407695349202</v>
      </c>
      <c r="H7">
        <v>787.42499999999995</v>
      </c>
      <c r="I7">
        <v>402.38125000000002</v>
      </c>
    </row>
    <row r="8" spans="1:9" x14ac:dyDescent="0.25">
      <c r="A8">
        <v>27.5</v>
      </c>
      <c r="B8">
        <f t="shared" ca="1" si="0"/>
        <v>3136.6224925168335</v>
      </c>
      <c r="C8">
        <f t="shared" ca="1" si="2"/>
        <v>2364.7261905140622</v>
      </c>
      <c r="D8">
        <v>3231.0749999999998</v>
      </c>
      <c r="E8">
        <v>2558.25</v>
      </c>
      <c r="F8">
        <f t="shared" ca="1" si="1"/>
        <v>629.56310297058121</v>
      </c>
      <c r="G8">
        <f t="shared" ca="1" si="3"/>
        <v>407.6043614491353</v>
      </c>
      <c r="H8">
        <v>695.45624999999995</v>
      </c>
      <c r="I8">
        <v>460.3359375</v>
      </c>
    </row>
    <row r="9" spans="1:9" x14ac:dyDescent="0.25">
      <c r="A9">
        <v>32.5</v>
      </c>
      <c r="B9">
        <f t="shared" ca="1" si="0"/>
        <v>2726.2323192733957</v>
      </c>
      <c r="C9">
        <f t="shared" ca="1" si="2"/>
        <v>2591.9122171201784</v>
      </c>
      <c r="D9">
        <v>2768.0250000000001</v>
      </c>
      <c r="E9">
        <v>2788.9187499999998</v>
      </c>
      <c r="F9">
        <f t="shared" ca="1" si="1"/>
        <v>579.69061190109073</v>
      </c>
      <c r="G9">
        <f t="shared" ca="1" si="3"/>
        <v>455.91191244089288</v>
      </c>
      <c r="H9">
        <v>645.09375</v>
      </c>
      <c r="I9">
        <v>514.09375</v>
      </c>
    </row>
    <row r="10" spans="1:9" x14ac:dyDescent="0.25">
      <c r="A10">
        <v>37.5</v>
      </c>
      <c r="B10">
        <f t="shared" ca="1" si="0"/>
        <v>2382.6162295559852</v>
      </c>
      <c r="C10">
        <f t="shared" ca="1" si="2"/>
        <v>2790.4635695831771</v>
      </c>
      <c r="D10">
        <v>2401.7437500000001</v>
      </c>
      <c r="E10">
        <v>2989.0640624999996</v>
      </c>
      <c r="F10">
        <f t="shared" ca="1" si="1"/>
        <v>537.25931449804091</v>
      </c>
      <c r="G10">
        <f t="shared" ca="1" si="3"/>
        <v>500.68352198239631</v>
      </c>
      <c r="H10">
        <v>622.19999999999993</v>
      </c>
      <c r="I10">
        <v>565.94375000000002</v>
      </c>
    </row>
    <row r="11" spans="1:9" x14ac:dyDescent="0.25">
      <c r="A11">
        <v>42.5</v>
      </c>
      <c r="B11">
        <f t="shared" ca="1" si="0"/>
        <v>2094.9094938426897</v>
      </c>
      <c r="C11">
        <f t="shared" ca="1" si="2"/>
        <v>2965.0393607367346</v>
      </c>
      <c r="D11">
        <v>2161.6875000000005</v>
      </c>
      <c r="E11">
        <v>3169.2046875000001</v>
      </c>
      <c r="F11">
        <f t="shared" ca="1" si="1"/>
        <v>501.15895214001404</v>
      </c>
      <c r="G11">
        <f t="shared" ca="1" si="3"/>
        <v>542.4467679940642</v>
      </c>
      <c r="H11">
        <v>577.66875000000005</v>
      </c>
      <c r="I11">
        <v>614.08281250000005</v>
      </c>
    </row>
    <row r="12" spans="1:9" x14ac:dyDescent="0.25">
      <c r="A12">
        <v>47.5</v>
      </c>
      <c r="B12">
        <f t="shared" ca="1" si="0"/>
        <v>1854.0151694736696</v>
      </c>
      <c r="C12">
        <f t="shared" ca="1" si="2"/>
        <v>3119.5406248595405</v>
      </c>
      <c r="D12">
        <v>1920.7312499999998</v>
      </c>
      <c r="E12">
        <v>3329.265625</v>
      </c>
      <c r="F12">
        <f t="shared" ca="1" si="1"/>
        <v>470.44492164498661</v>
      </c>
      <c r="G12">
        <f t="shared" ca="1" si="3"/>
        <v>581.65051146447979</v>
      </c>
      <c r="H12">
        <v>542.1</v>
      </c>
      <c r="I12">
        <v>659.25781250000011</v>
      </c>
    </row>
    <row r="13" spans="1:9" x14ac:dyDescent="0.25">
      <c r="A13">
        <v>52.5</v>
      </c>
      <c r="B13">
        <f t="shared" ca="1" si="0"/>
        <v>1652.3164662113495</v>
      </c>
      <c r="C13">
        <f t="shared" ca="1" si="2"/>
        <v>3257.2336637104863</v>
      </c>
      <c r="D13">
        <v>1730.7937499999998</v>
      </c>
      <c r="E13">
        <v>3473.4984374999999</v>
      </c>
      <c r="F13">
        <f t="shared" ca="1" si="1"/>
        <v>444.31355875467165</v>
      </c>
      <c r="G13">
        <f t="shared" ca="1" si="3"/>
        <v>618.67664136070243</v>
      </c>
      <c r="H13">
        <v>525.88125000000002</v>
      </c>
      <c r="I13">
        <v>703.08125000000018</v>
      </c>
    </row>
    <row r="14" spans="1:9" x14ac:dyDescent="0.25">
      <c r="A14">
        <v>57.5</v>
      </c>
      <c r="B14">
        <f t="shared" ca="1" si="0"/>
        <v>1483.4359124487751</v>
      </c>
      <c r="C14">
        <f t="shared" ca="1" si="2"/>
        <v>3380.8533230812177</v>
      </c>
      <c r="D14">
        <v>1578.6562500000002</v>
      </c>
      <c r="E14">
        <v>3605.0531249999999</v>
      </c>
      <c r="F14">
        <f t="shared" ca="1" si="1"/>
        <v>422.0811094310348</v>
      </c>
      <c r="G14">
        <f t="shared" ca="1" si="3"/>
        <v>653.850067146622</v>
      </c>
      <c r="H14">
        <v>495.01874999999995</v>
      </c>
      <c r="I14">
        <v>744.33281250000027</v>
      </c>
    </row>
    <row r="15" spans="1:9" x14ac:dyDescent="0.25">
      <c r="A15">
        <v>62.5</v>
      </c>
      <c r="B15">
        <f t="shared" ca="1" si="0"/>
        <v>1342.033707189868</v>
      </c>
      <c r="C15">
        <f t="shared" ca="1" si="2"/>
        <v>3492.6894653470399</v>
      </c>
      <c r="D15">
        <v>1471.4999999999998</v>
      </c>
      <c r="E15">
        <v>3727.6781249999999</v>
      </c>
      <c r="F15">
        <f t="shared" ca="1" si="1"/>
        <v>403.16583872729069</v>
      </c>
      <c r="G15">
        <f t="shared" ca="1" si="3"/>
        <v>687.44722037389624</v>
      </c>
      <c r="H15">
        <v>481.65</v>
      </c>
      <c r="I15">
        <v>784.4703125000002</v>
      </c>
    </row>
    <row r="16" spans="1:9" x14ac:dyDescent="0.25">
      <c r="A16">
        <v>67.5</v>
      </c>
      <c r="B16">
        <f t="shared" ca="1" si="0"/>
        <v>1223.6388819325336</v>
      </c>
      <c r="C16">
        <f t="shared" ca="1" si="2"/>
        <v>3594.6593721747508</v>
      </c>
      <c r="D16">
        <v>1357.3125000000002</v>
      </c>
      <c r="E16">
        <v>3840.7875000000004</v>
      </c>
      <c r="F16">
        <f t="shared" ca="1" si="1"/>
        <v>387.07280909355029</v>
      </c>
      <c r="G16">
        <f t="shared" ca="1" si="3"/>
        <v>719.70328779835882</v>
      </c>
      <c r="H16">
        <v>462.71250000000003</v>
      </c>
      <c r="I16">
        <v>823.02968750000014</v>
      </c>
    </row>
    <row r="17" spans="1:9" x14ac:dyDescent="0.25">
      <c r="A17">
        <v>72.5</v>
      </c>
      <c r="B17">
        <f t="shared" ca="1" si="0"/>
        <v>1124.507933995412</v>
      </c>
      <c r="C17">
        <f t="shared" ca="1" si="2"/>
        <v>3688.3683666743686</v>
      </c>
      <c r="D17">
        <v>1285.9875</v>
      </c>
      <c r="E17">
        <v>3947.953125</v>
      </c>
      <c r="F17">
        <f t="shared" ca="1" si="1"/>
        <v>373.38092982580167</v>
      </c>
      <c r="G17">
        <f t="shared" ca="1" si="3"/>
        <v>750.81836528384224</v>
      </c>
      <c r="H17">
        <v>439.14375000000001</v>
      </c>
      <c r="I17">
        <v>859.62500000000023</v>
      </c>
    </row>
    <row r="18" spans="1:9" x14ac:dyDescent="0.25">
      <c r="A18">
        <v>77.5</v>
      </c>
      <c r="B18">
        <f t="shared" ca="1" si="0"/>
        <v>1041.5064614432704</v>
      </c>
      <c r="C18">
        <f t="shared" ca="1" si="2"/>
        <v>3775.1605717946413</v>
      </c>
      <c r="D18">
        <v>1219.8</v>
      </c>
      <c r="E18">
        <v>4049.6031250000005</v>
      </c>
      <c r="F18">
        <f t="shared" ca="1" si="1"/>
        <v>361.73193879371149</v>
      </c>
      <c r="G18">
        <f t="shared" ca="1" si="3"/>
        <v>780.96269351665148</v>
      </c>
      <c r="H18">
        <v>422.96249999999992</v>
      </c>
      <c r="I18">
        <v>894.87187500000016</v>
      </c>
    </row>
    <row r="19" spans="1:9" x14ac:dyDescent="0.25">
      <c r="A19">
        <v>82.5</v>
      </c>
      <c r="B19">
        <f t="shared" ca="1" si="0"/>
        <v>972.01005704901627</v>
      </c>
      <c r="C19">
        <f t="shared" ca="1" si="2"/>
        <v>3856.1614098820592</v>
      </c>
      <c r="D19">
        <v>1130.8124999999998</v>
      </c>
      <c r="E19">
        <v>4143.8375000000005</v>
      </c>
      <c r="F19">
        <f t="shared" ca="1" si="1"/>
        <v>351.8210281428004</v>
      </c>
      <c r="G19">
        <f t="shared" ca="1" si="3"/>
        <v>810.28111252855149</v>
      </c>
      <c r="H19">
        <v>413.34375</v>
      </c>
      <c r="I19">
        <v>929.31718750000016</v>
      </c>
    </row>
    <row r="20" spans="1:9" x14ac:dyDescent="0.25">
      <c r="A20">
        <v>87.5</v>
      </c>
      <c r="B20">
        <f t="shared" ca="1" si="0"/>
        <v>913.82132767803273</v>
      </c>
      <c r="C20">
        <f t="shared" ca="1" si="2"/>
        <v>3932.3131871885621</v>
      </c>
      <c r="D20">
        <v>1082.925</v>
      </c>
      <c r="E20">
        <v>4234.0812500000002</v>
      </c>
      <c r="F20">
        <f t="shared" ca="1" si="1"/>
        <v>343.38886868283055</v>
      </c>
      <c r="G20">
        <f t="shared" ca="1" si="3"/>
        <v>838.89685158545399</v>
      </c>
      <c r="H20">
        <v>411.01875000000001</v>
      </c>
      <c r="I20">
        <v>963.56875000000014</v>
      </c>
    </row>
    <row r="21" spans="1:9" x14ac:dyDescent="0.25">
      <c r="A21">
        <v>92.5</v>
      </c>
      <c r="B21">
        <f t="shared" ca="1" si="0"/>
        <v>865.10041534707034</v>
      </c>
      <c r="C21">
        <f t="shared" ca="1" si="2"/>
        <v>4004.4048884674849</v>
      </c>
      <c r="D21">
        <v>1048.2562499999999</v>
      </c>
      <c r="E21">
        <v>4321.4359375000004</v>
      </c>
      <c r="F21">
        <f t="shared" ca="1" si="1"/>
        <v>336.21482427230785</v>
      </c>
      <c r="G21">
        <f t="shared" ca="1" si="3"/>
        <v>866.91475360814627</v>
      </c>
      <c r="H21">
        <v>391.36875000000003</v>
      </c>
      <c r="I21">
        <v>996.18281250000018</v>
      </c>
    </row>
    <row r="22" spans="1:9" x14ac:dyDescent="0.25">
      <c r="A22">
        <v>97.5</v>
      </c>
      <c r="B22">
        <f t="shared" ca="1" si="0"/>
        <v>824.30682311673377</v>
      </c>
      <c r="C22">
        <f t="shared" ca="1" si="2"/>
        <v>4073.0971237272129</v>
      </c>
      <c r="D22">
        <v>1016.6999999999999</v>
      </c>
      <c r="E22">
        <v>4406.1609375000007</v>
      </c>
      <c r="F22">
        <f t="shared" ca="1" si="1"/>
        <v>330.11117864647719</v>
      </c>
      <c r="G22">
        <f t="shared" ca="1" si="3"/>
        <v>894.4240184953527</v>
      </c>
      <c r="H22">
        <v>391.25625000000002</v>
      </c>
      <c r="I22">
        <v>1028.7875000000004</v>
      </c>
    </row>
    <row r="23" spans="1:9" x14ac:dyDescent="0.25">
      <c r="A23">
        <v>102.5</v>
      </c>
      <c r="B23">
        <f t="shared" ca="1" si="0"/>
        <v>790.15070642190244</v>
      </c>
      <c r="C23">
        <f t="shared" ca="1" si="2"/>
        <v>4138.9430159290378</v>
      </c>
      <c r="D23">
        <v>983.85</v>
      </c>
      <c r="E23">
        <v>4488.1484375000009</v>
      </c>
      <c r="F23">
        <f t="shared" ca="1" si="1"/>
        <v>324.91822362781602</v>
      </c>
      <c r="G23">
        <f t="shared" ca="1" si="3"/>
        <v>921.50053713100408</v>
      </c>
      <c r="H23">
        <v>378.65625</v>
      </c>
      <c r="I23">
        <v>1060.3421875000001</v>
      </c>
    </row>
    <row r="24" spans="1:9" x14ac:dyDescent="0.25">
      <c r="A24">
        <v>107.5</v>
      </c>
      <c r="B24">
        <f t="shared" ca="1" si="0"/>
        <v>761.55208973025105</v>
      </c>
      <c r="C24">
        <f t="shared" ca="1" si="2"/>
        <v>4202.4056900732257</v>
      </c>
      <c r="D24">
        <v>951.67499999999995</v>
      </c>
      <c r="E24">
        <v>4567.4546875000015</v>
      </c>
      <c r="F24">
        <f t="shared" ca="1" si="1"/>
        <v>320.50008019699249</v>
      </c>
      <c r="G24">
        <f t="shared" ca="1" si="3"/>
        <v>948.20887714742014</v>
      </c>
      <c r="H24">
        <v>372.43125000000003</v>
      </c>
      <c r="I24">
        <v>1091.3781250000002</v>
      </c>
    </row>
    <row r="25" spans="1:9" x14ac:dyDescent="0.25">
      <c r="A25">
        <v>112.5</v>
      </c>
      <c r="B25">
        <f t="shared" ca="1" si="0"/>
        <v>737.60671900841589</v>
      </c>
      <c r="C25">
        <f t="shared" ca="1" si="2"/>
        <v>4263.8729166572602</v>
      </c>
      <c r="D25">
        <v>934.08749999999986</v>
      </c>
      <c r="E25">
        <v>4645.2953125000013</v>
      </c>
      <c r="F25">
        <f t="shared" ca="1" si="1"/>
        <v>316.74114307830325</v>
      </c>
      <c r="G25">
        <f t="shared" ca="1" si="3"/>
        <v>974.60397240394536</v>
      </c>
      <c r="H25">
        <v>370.6875</v>
      </c>
      <c r="I25">
        <v>1122.2687500000002</v>
      </c>
    </row>
    <row r="26" spans="1:9" x14ac:dyDescent="0.25">
      <c r="A26">
        <v>117.5</v>
      </c>
      <c r="B26">
        <f t="shared" ca="1" si="0"/>
        <v>717.55747029165855</v>
      </c>
      <c r="C26">
        <f t="shared" ca="1" si="2"/>
        <v>4323.6693725148989</v>
      </c>
      <c r="D26">
        <v>905.53125000000011</v>
      </c>
      <c r="E26">
        <v>4720.7562500000013</v>
      </c>
      <c r="F26">
        <f t="shared" ca="1" si="1"/>
        <v>313.54305580850496</v>
      </c>
      <c r="G26">
        <f t="shared" ca="1" si="3"/>
        <v>1000.7325603879874</v>
      </c>
      <c r="H26">
        <v>361.40625</v>
      </c>
      <c r="I26">
        <v>1152.3859375000002</v>
      </c>
    </row>
    <row r="27" spans="1:9" x14ac:dyDescent="0.25">
      <c r="A27">
        <v>122.5</v>
      </c>
      <c r="B27">
        <f t="shared" ref="B27:B63" ca="1" si="4">$F$10+($G$10-$F$10)*EXP(-2.1*A27/60)</f>
        <v>706.41461593283634</v>
      </c>
      <c r="C27">
        <f t="shared" ca="1" si="2"/>
        <v>4382.537257175969</v>
      </c>
      <c r="F27">
        <f t="shared" ca="1" si="1"/>
        <v>310.82213713859852</v>
      </c>
      <c r="G27">
        <f t="shared" ca="1" si="3"/>
        <v>1026.6344051495373</v>
      </c>
    </row>
    <row r="28" spans="1:9" x14ac:dyDescent="0.25">
      <c r="A28">
        <v>127.5</v>
      </c>
      <c r="B28">
        <f t="shared" ca="1" si="4"/>
        <v>691.63991371229997</v>
      </c>
      <c r="C28">
        <f t="shared" ca="1" si="2"/>
        <v>4440.1739166519937</v>
      </c>
      <c r="D28" s="3" t="s">
        <v>44</v>
      </c>
      <c r="E28" s="3" t="s">
        <v>44</v>
      </c>
      <c r="F28">
        <f t="shared" ca="1" si="1"/>
        <v>308.50719142771663</v>
      </c>
      <c r="G28">
        <f t="shared" ca="1" si="3"/>
        <v>1052.3433377685137</v>
      </c>
      <c r="H28" s="3" t="s">
        <v>44</v>
      </c>
      <c r="I28" s="3" t="s">
        <v>44</v>
      </c>
    </row>
    <row r="29" spans="1:9" x14ac:dyDescent="0.25">
      <c r="A29">
        <v>132.5</v>
      </c>
      <c r="B29">
        <f t="shared" ca="1" si="4"/>
        <v>679.23718620349644</v>
      </c>
      <c r="C29">
        <f t="shared" ca="1" si="2"/>
        <v>4496.7770155022854</v>
      </c>
      <c r="D29" s="4">
        <f ca="1">RSQ(D3:D26,B3:B26)</f>
        <v>0.99611461320157668</v>
      </c>
      <c r="E29" s="4">
        <f ca="1">RSQ(E3:E26,C3:C26)</f>
        <v>0.99930326195073582</v>
      </c>
      <c r="F29">
        <f t="shared" ca="1" si="1"/>
        <v>306.53764573581452</v>
      </c>
      <c r="G29">
        <f t="shared" ca="1" si="3"/>
        <v>1077.8881415798317</v>
      </c>
      <c r="H29" s="4">
        <f>RSQ(H3:H26,E3:E26)</f>
        <v>0.98107722914643014</v>
      </c>
      <c r="I29" s="4">
        <f ca="1">RSQ(I3:I26,F3:F26)</f>
        <v>0.91778194583712702</v>
      </c>
    </row>
    <row r="30" spans="1:9" x14ac:dyDescent="0.25">
      <c r="A30">
        <v>137.5</v>
      </c>
      <c r="B30">
        <f t="shared" ca="1" si="4"/>
        <v>668.8256295195439</v>
      </c>
      <c r="C30">
        <f t="shared" ca="1" si="2"/>
        <v>4552.5124846289136</v>
      </c>
      <c r="F30">
        <f t="shared" ca="1" si="1"/>
        <v>304.86196487027377</v>
      </c>
      <c r="G30">
        <f t="shared" ca="1" si="3"/>
        <v>1103.2933053190211</v>
      </c>
    </row>
    <row r="31" spans="1:9" x14ac:dyDescent="0.25">
      <c r="A31">
        <v>142.5</v>
      </c>
      <c r="B31">
        <f t="shared" ca="1" si="4"/>
        <v>660.08557516406336</v>
      </c>
      <c r="C31">
        <f t="shared" ca="1" si="2"/>
        <v>4607.5196158925855</v>
      </c>
      <c r="F31">
        <f t="shared" ref="F31:F63" ca="1" si="5">$F$19+($G$19-$F$19)*EXP(-0.031*A31)</f>
        <v>305.11406376259549</v>
      </c>
      <c r="G31">
        <f t="shared" ca="1" si="3"/>
        <v>1128.7194772992375</v>
      </c>
    </row>
    <row r="32" spans="1:9" x14ac:dyDescent="0.25">
      <c r="A32">
        <v>147.5</v>
      </c>
      <c r="B32">
        <f t="shared" ca="1" si="4"/>
        <v>652.74867517345069</v>
      </c>
      <c r="C32">
        <f t="shared" ca="1" si="2"/>
        <v>4661.9153388237064</v>
      </c>
      <c r="F32">
        <f t="shared" ca="1" si="5"/>
        <v>303.70589955347685</v>
      </c>
      <c r="G32">
        <f t="shared" ca="1" si="3"/>
        <v>1154.0283022620272</v>
      </c>
    </row>
    <row r="33" spans="1:7" x14ac:dyDescent="0.25">
      <c r="A33">
        <v>152.5</v>
      </c>
      <c r="B33">
        <f t="shared" ca="1" si="4"/>
        <v>646.58966296564938</v>
      </c>
      <c r="C33">
        <f t="shared" ca="1" si="2"/>
        <v>4715.7978107375102</v>
      </c>
      <c r="F33">
        <f t="shared" ca="1" si="5"/>
        <v>302.49992635239846</v>
      </c>
      <c r="G33">
        <f t="shared" ca="1" si="3"/>
        <v>1179.2366294580604</v>
      </c>
    </row>
    <row r="34" spans="1:7" x14ac:dyDescent="0.25">
      <c r="A34">
        <v>157.5</v>
      </c>
      <c r="B34">
        <f t="shared" ca="1" si="4"/>
        <v>641.41943692680729</v>
      </c>
      <c r="C34">
        <f t="shared" ca="1" si="2"/>
        <v>4769.2494304814109</v>
      </c>
      <c r="F34">
        <f t="shared" ca="1" si="5"/>
        <v>301.46711259935637</v>
      </c>
      <c r="G34">
        <f t="shared" ca="1" si="3"/>
        <v>1204.3588888413401</v>
      </c>
    </row>
    <row r="35" spans="1:7" x14ac:dyDescent="0.25">
      <c r="A35">
        <v>162.5</v>
      </c>
      <c r="B35">
        <f t="shared" ca="1" si="4"/>
        <v>637.07925437953759</v>
      </c>
      <c r="C35">
        <f t="shared" ca="1" si="2"/>
        <v>4822.3393683463719</v>
      </c>
      <c r="F35">
        <f t="shared" ca="1" si="5"/>
        <v>300.58259522573735</v>
      </c>
      <c r="G35">
        <f t="shared" ca="1" si="3"/>
        <v>1229.4074384434848</v>
      </c>
    </row>
    <row r="36" spans="1:7" x14ac:dyDescent="0.25">
      <c r="A36">
        <v>167.5</v>
      </c>
      <c r="B36">
        <f t="shared" ca="1" si="4"/>
        <v>633.43585766881199</v>
      </c>
      <c r="C36">
        <f t="shared" ca="1" si="2"/>
        <v>4875.125689818773</v>
      </c>
      <c r="F36">
        <f t="shared" ca="1" si="5"/>
        <v>299.82508112222206</v>
      </c>
      <c r="G36">
        <f t="shared" ca="1" si="3"/>
        <v>1254.3928618703367</v>
      </c>
    </row>
    <row r="37" spans="1:7" x14ac:dyDescent="0.25">
      <c r="A37">
        <v>172.5</v>
      </c>
      <c r="B37">
        <f t="shared" ca="1" si="4"/>
        <v>630.37738272054594</v>
      </c>
      <c r="C37">
        <f t="shared" ca="1" si="2"/>
        <v>4927.6571383788187</v>
      </c>
      <c r="F37">
        <f t="shared" ca="1" si="5"/>
        <v>299.17633454681368</v>
      </c>
      <c r="G37">
        <f t="shared" ca="1" si="3"/>
        <v>1279.3242230825711</v>
      </c>
    </row>
    <row r="38" spans="1:7" x14ac:dyDescent="0.25">
      <c r="A38">
        <v>177.5</v>
      </c>
      <c r="B38">
        <f t="shared" ca="1" si="4"/>
        <v>627.80992445237735</v>
      </c>
      <c r="C38">
        <f t="shared" ca="1" si="2"/>
        <v>4979.9746320831837</v>
      </c>
      <c r="F38">
        <f t="shared" ca="1" si="5"/>
        <v>298.62073813329346</v>
      </c>
      <c r="G38">
        <f t="shared" ca="1" si="3"/>
        <v>1304.2092845936788</v>
      </c>
    </row>
    <row r="39" spans="1:7" x14ac:dyDescent="0.25">
      <c r="A39">
        <v>182.5</v>
      </c>
      <c r="B39">
        <f t="shared" ca="1" si="4"/>
        <v>625.65465358363122</v>
      </c>
      <c r="C39">
        <f t="shared" ca="1" si="2"/>
        <v>5032.1125198818199</v>
      </c>
      <c r="F39">
        <f t="shared" ca="1" si="5"/>
        <v>298.14491693219924</v>
      </c>
      <c r="G39">
        <f t="shared" ca="1" si="3"/>
        <v>1329.0546943380289</v>
      </c>
    </row>
    <row r="40" spans="1:7" x14ac:dyDescent="0.25">
      <c r="A40">
        <v>187.5</v>
      </c>
      <c r="B40">
        <f t="shared" ca="1" si="4"/>
        <v>623.84539632120288</v>
      </c>
      <c r="C40">
        <f t="shared" ca="1" si="2"/>
        <v>5084.0996362419201</v>
      </c>
      <c r="F40">
        <f t="shared" ca="1" si="5"/>
        <v>297.73741643381368</v>
      </c>
      <c r="G40">
        <f t="shared" ca="1" si="3"/>
        <v>1353.8661457075134</v>
      </c>
    </row>
    <row r="41" spans="1:7" x14ac:dyDescent="0.25">
      <c r="A41">
        <v>192.5</v>
      </c>
      <c r="B41">
        <f t="shared" ca="1" si="4"/>
        <v>622.32660260987984</v>
      </c>
      <c r="C41">
        <f t="shared" ca="1" si="2"/>
        <v>5135.9601864594097</v>
      </c>
      <c r="F41">
        <f t="shared" ca="1" si="5"/>
        <v>297.38842682216415</v>
      </c>
      <c r="G41">
        <f t="shared" ca="1" si="3"/>
        <v>1378.6485146093605</v>
      </c>
    </row>
    <row r="42" spans="1:7" x14ac:dyDescent="0.25">
      <c r="A42">
        <v>197.5</v>
      </c>
      <c r="B42">
        <f t="shared" ca="1" si="4"/>
        <v>621.05164056580952</v>
      </c>
      <c r="C42">
        <f t="shared" ca="1" si="2"/>
        <v>5187.7144898398938</v>
      </c>
      <c r="F42">
        <f t="shared" ca="1" si="5"/>
        <v>297.08954682196338</v>
      </c>
      <c r="G42">
        <f t="shared" ca="1" si="3"/>
        <v>1403.405976844524</v>
      </c>
    </row>
    <row r="43" spans="1:7" x14ac:dyDescent="0.25">
      <c r="A43">
        <v>202.5</v>
      </c>
      <c r="B43">
        <f t="shared" ca="1" si="4"/>
        <v>619.98136472670046</v>
      </c>
      <c r="C43">
        <f t="shared" ca="1" si="2"/>
        <v>5239.3796035671185</v>
      </c>
      <c r="F43">
        <f t="shared" ca="1" si="5"/>
        <v>296.83358145354515</v>
      </c>
      <c r="G43">
        <f t="shared" ca="1" si="3"/>
        <v>1428.1421086323194</v>
      </c>
    </row>
    <row r="44" spans="1:7" x14ac:dyDescent="0.25">
      <c r="A44">
        <v>205</v>
      </c>
      <c r="B44">
        <f t="shared" ca="1" si="4"/>
        <v>619.51249836670797</v>
      </c>
      <c r="C44">
        <f t="shared" ca="1" si="2"/>
        <v>5291.0056450976772</v>
      </c>
      <c r="F44">
        <f t="shared" ca="1" si="5"/>
        <v>296.71973002025476</v>
      </c>
      <c r="G44">
        <f t="shared" ca="1" si="3"/>
        <v>1452.868752800674</v>
      </c>
    </row>
    <row r="45" spans="1:7" x14ac:dyDescent="0.25">
      <c r="A45">
        <v>210</v>
      </c>
      <c r="B45">
        <f t="shared" ca="1" si="4"/>
        <v>618.68932100170252</v>
      </c>
      <c r="C45">
        <f t="shared" ca="1" si="2"/>
        <v>5342.5630885144856</v>
      </c>
      <c r="F45">
        <f t="shared" ca="1" si="5"/>
        <v>296.51686473167342</v>
      </c>
      <c r="G45">
        <f t="shared" ca="1" si="3"/>
        <v>1477.5784915283134</v>
      </c>
    </row>
    <row r="46" spans="1:7" x14ac:dyDescent="0.25">
      <c r="A46">
        <v>215</v>
      </c>
      <c r="B46">
        <f t="shared" ca="1" si="4"/>
        <v>617.99829898331041</v>
      </c>
      <c r="C46">
        <f t="shared" ca="1" si="2"/>
        <v>5394.0629467630952</v>
      </c>
      <c r="F46">
        <f t="shared" ca="1" si="5"/>
        <v>296.34312781954782</v>
      </c>
      <c r="G46">
        <f t="shared" ca="1" si="3"/>
        <v>1502.2737521799424</v>
      </c>
    </row>
    <row r="47" spans="1:7" x14ac:dyDescent="0.25">
      <c r="A47">
        <v>220</v>
      </c>
      <c r="B47">
        <f t="shared" ca="1" si="4"/>
        <v>617.41821569846502</v>
      </c>
      <c r="C47">
        <f t="shared" ca="1" si="2"/>
        <v>5445.5144647379675</v>
      </c>
      <c r="F47">
        <f t="shared" ca="1" si="5"/>
        <v>296.19433689111423</v>
      </c>
      <c r="G47">
        <f t="shared" ca="1" si="3"/>
        <v>1526.9566135875352</v>
      </c>
    </row>
    <row r="48" spans="1:7" x14ac:dyDescent="0.25">
      <c r="A48">
        <v>225</v>
      </c>
      <c r="B48">
        <f t="shared" ca="1" si="4"/>
        <v>616.93126071237066</v>
      </c>
      <c r="C48">
        <f t="shared" ca="1" si="2"/>
        <v>5496.9254031306655</v>
      </c>
      <c r="F48">
        <f t="shared" ca="1" si="5"/>
        <v>296.06691008173186</v>
      </c>
      <c r="G48">
        <f t="shared" ca="1" si="3"/>
        <v>1551.6288560943462</v>
      </c>
    </row>
    <row r="49" spans="1:7" x14ac:dyDescent="0.25">
      <c r="A49">
        <v>230</v>
      </c>
      <c r="B49">
        <f t="shared" ca="1" si="4"/>
        <v>616.52248293049524</v>
      </c>
      <c r="C49">
        <f t="shared" ca="1" si="2"/>
        <v>5548.3022767082066</v>
      </c>
      <c r="F49">
        <f t="shared" ca="1" si="5"/>
        <v>295.95777982815849</v>
      </c>
      <c r="G49">
        <f t="shared" ca="1" si="3"/>
        <v>1576.2920044133596</v>
      </c>
    </row>
    <row r="50" spans="1:7" x14ac:dyDescent="0.25">
      <c r="A50">
        <v>235</v>
      </c>
      <c r="B50">
        <f t="shared" ca="1" si="4"/>
        <v>616.17933155156538</v>
      </c>
      <c r="C50">
        <f t="shared" ca="1" si="2"/>
        <v>5599.6505543375033</v>
      </c>
      <c r="F50">
        <f t="shared" ca="1" si="5"/>
        <v>295.86431902267566</v>
      </c>
      <c r="G50">
        <f t="shared" ca="1" si="3"/>
        <v>1600.9473643319159</v>
      </c>
    </row>
    <row r="51" spans="1:7" x14ac:dyDescent="0.25">
      <c r="A51">
        <v>240</v>
      </c>
      <c r="B51">
        <f t="shared" ca="1" si="4"/>
        <v>615.89127071733617</v>
      </c>
      <c r="C51">
        <f t="shared" ca="1" si="2"/>
        <v>5650.9748268972817</v>
      </c>
      <c r="F51">
        <f t="shared" ca="1" si="5"/>
        <v>295.78427777036029</v>
      </c>
      <c r="G51">
        <f t="shared" ca="1" si="3"/>
        <v>1625.5960541461125</v>
      </c>
    </row>
    <row r="52" spans="1:7" x14ac:dyDescent="0.25">
      <c r="A52">
        <v>245</v>
      </c>
      <c r="B52">
        <f t="shared" ca="1" si="4"/>
        <v>615.64945602763373</v>
      </c>
      <c r="C52">
        <f t="shared" ca="1" si="2"/>
        <v>5702.2789482329181</v>
      </c>
      <c r="F52">
        <f t="shared" ca="1" si="5"/>
        <v>295.71572922705258</v>
      </c>
      <c r="G52">
        <f t="shared" ca="1" si="3"/>
        <v>1650.2390315817001</v>
      </c>
    </row>
    <row r="53" spans="1:7" x14ac:dyDescent="0.25">
      <c r="A53">
        <v>250</v>
      </c>
      <c r="B53">
        <f t="shared" ca="1" si="4"/>
        <v>615.4464629886379</v>
      </c>
      <c r="C53">
        <f t="shared" ca="1" si="2"/>
        <v>5753.566153481971</v>
      </c>
      <c r="F53">
        <f t="shared" ca="1" si="5"/>
        <v>295.6570232141695</v>
      </c>
      <c r="G53">
        <f t="shared" ca="1" si="3"/>
        <v>1674.8771168495475</v>
      </c>
    </row>
    <row r="54" spans="1:7" x14ac:dyDescent="0.25">
      <c r="A54">
        <v>255</v>
      </c>
      <c r="B54">
        <f t="shared" ca="1" si="4"/>
        <v>615.27605905688563</v>
      </c>
      <c r="C54">
        <f t="shared" ca="1" si="2"/>
        <v>5804.839158403378</v>
      </c>
      <c r="F54">
        <f t="shared" ca="1" si="5"/>
        <v>295.60674649372686</v>
      </c>
      <c r="G54">
        <f t="shared" ca="1" si="3"/>
        <v>1699.5110123906913</v>
      </c>
    </row>
    <row r="55" spans="1:7" x14ac:dyDescent="0.25">
      <c r="A55">
        <v>260</v>
      </c>
      <c r="B55">
        <f t="shared" ca="1" si="4"/>
        <v>615.13301228000944</v>
      </c>
      <c r="C55">
        <f t="shared" ca="1" si="2"/>
        <v>5856.1002427600451</v>
      </c>
      <c r="F55">
        <f t="shared" ca="1" si="5"/>
        <v>295.5636887472657</v>
      </c>
      <c r="G55">
        <f t="shared" ca="1" si="3"/>
        <v>1724.1413197862969</v>
      </c>
    </row>
    <row r="56" spans="1:7" x14ac:dyDescent="0.25">
      <c r="A56">
        <v>265</v>
      </c>
      <c r="B56">
        <f t="shared" ca="1" si="4"/>
        <v>615.01293065886239</v>
      </c>
      <c r="C56">
        <f t="shared" ca="1" si="2"/>
        <v>5907.3513203149505</v>
      </c>
      <c r="F56">
        <f t="shared" ca="1" si="5"/>
        <v>295.52681343968811</v>
      </c>
      <c r="G56">
        <f t="shared" ca="1" si="3"/>
        <v>1748.7685542396043</v>
      </c>
    </row>
    <row r="57" spans="1:7" x14ac:dyDescent="0.25">
      <c r="A57">
        <v>270</v>
      </c>
      <c r="B57">
        <f t="shared" ca="1" si="4"/>
        <v>614.91212729892516</v>
      </c>
      <c r="C57">
        <f t="shared" ca="1" si="2"/>
        <v>5958.5939975898609</v>
      </c>
      <c r="F57">
        <f t="shared" ca="1" si="5"/>
        <v>295.49523286660434</v>
      </c>
      <c r="G57">
        <f t="shared" ca="1" si="3"/>
        <v>1773.3931569784879</v>
      </c>
    </row>
    <row r="58" spans="1:7" x14ac:dyDescent="0.25">
      <c r="A58">
        <v>275</v>
      </c>
      <c r="B58">
        <f t="shared" ca="1" si="4"/>
        <v>614.82750721070863</v>
      </c>
      <c r="C58">
        <f t="shared" ca="1" si="2"/>
        <v>6009.8296231907534</v>
      </c>
      <c r="F58">
        <f t="shared" ca="1" si="5"/>
        <v>295.46818678450171</v>
      </c>
      <c r="G58">
        <f t="shared" ca="1" si="3"/>
        <v>1798.0155058771963</v>
      </c>
    </row>
    <row r="59" spans="1:7" x14ac:dyDescent="0.25">
      <c r="A59">
        <v>280</v>
      </c>
      <c r="B59">
        <f t="shared" ca="1" si="4"/>
        <v>614.75647228355717</v>
      </c>
      <c r="C59">
        <f t="shared" ca="1" si="2"/>
        <v>6061.0593292143831</v>
      </c>
      <c r="F59">
        <f t="shared" ca="1" si="5"/>
        <v>295.44502410929755</v>
      </c>
      <c r="G59">
        <f t="shared" ca="1" si="3"/>
        <v>1822.6359245529711</v>
      </c>
    </row>
    <row r="60" spans="1:7" x14ac:dyDescent="0.25">
      <c r="A60">
        <v>285</v>
      </c>
      <c r="B60">
        <f t="shared" ca="1" si="4"/>
        <v>614.69684151524018</v>
      </c>
      <c r="C60">
        <f t="shared" ca="1" si="2"/>
        <v>6112.2840660073198</v>
      </c>
      <c r="F60">
        <f t="shared" ca="1" si="5"/>
        <v>295.42518724270161</v>
      </c>
      <c r="G60">
        <f t="shared" ca="1" si="3"/>
        <v>1847.2546901565295</v>
      </c>
    </row>
    <row r="61" spans="1:7" x14ac:dyDescent="0.25">
      <c r="A61">
        <v>290</v>
      </c>
      <c r="B61">
        <f t="shared" ca="1" si="4"/>
        <v>614.64678404812253</v>
      </c>
      <c r="C61">
        <f t="shared" ca="1" si="2"/>
        <v>6163.5046313446637</v>
      </c>
      <c r="F61">
        <f t="shared" ca="1" si="5"/>
        <v>295.40819864907513</v>
      </c>
      <c r="G61">
        <f t="shared" ca="1" si="3"/>
        <v>1871.8720400439524</v>
      </c>
    </row>
    <row r="62" spans="1:7" x14ac:dyDescent="0.25">
      <c r="A62">
        <v>295</v>
      </c>
      <c r="B62">
        <f t="shared" ca="1" si="4"/>
        <v>614.60476295590865</v>
      </c>
      <c r="C62">
        <f t="shared" ca="1" si="2"/>
        <v>6214.7216949243229</v>
      </c>
      <c r="F62">
        <f t="shared" ca="1" si="5"/>
        <v>295.39364935964926</v>
      </c>
      <c r="G62">
        <f t="shared" ca="1" si="3"/>
        <v>1896.4881774905898</v>
      </c>
    </row>
    <row r="63" spans="1:7" x14ac:dyDescent="0.25">
      <c r="A63">
        <v>300</v>
      </c>
      <c r="B63">
        <f t="shared" ca="1" si="4"/>
        <v>614.56948805502941</v>
      </c>
      <c r="C63">
        <f t="shared" ca="1" si="2"/>
        <v>6265.9358189289087</v>
      </c>
      <c r="F63">
        <f t="shared" ca="1" si="5"/>
        <v>295.38118912736337</v>
      </c>
      <c r="G63">
        <f t="shared" ca="1" si="3"/>
        <v>1921.1032765845368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5E6D3E2BD14E4F8A6437733A1DD6CC" ma:contentTypeVersion="19" ma:contentTypeDescription="Crear nuevo documento." ma:contentTypeScope="" ma:versionID="b74f9082e66d06e5ba8546ae62970a4a">
  <xsd:schema xmlns:xsd="http://www.w3.org/2001/XMLSchema" xmlns:xs="http://www.w3.org/2001/XMLSchema" xmlns:p="http://schemas.microsoft.com/office/2006/metadata/properties" xmlns:ns2="498adfc6-958b-4409-819a-5034cb1d4bfc" xmlns:ns3="978d9ec0-6517-4ef9-8676-92e4df1d6a5c" targetNamespace="http://schemas.microsoft.com/office/2006/metadata/properties" ma:root="true" ma:fieldsID="df299c296e01a541a8f26e690a581460" ns2:_="" ns3:_="">
    <xsd:import namespace="498adfc6-958b-4409-819a-5034cb1d4bfc"/>
    <xsd:import namespace="978d9ec0-6517-4ef9-8676-92e4df1d6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8adfc6-958b-4409-819a-5034cb1d4b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f530a27-4764-4a60-848b-f5605c3e87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d9ec0-6517-4ef9-8676-92e4df1d6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af87325-194a-4929-bd6f-ee7a20aa7e80}" ma:internalName="TaxCatchAll" ma:showField="CatchAllData" ma:web="978d9ec0-6517-4ef9-8676-92e4df1d6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8adfc6-958b-4409-819a-5034cb1d4bfc">
      <Terms xmlns="http://schemas.microsoft.com/office/infopath/2007/PartnerControls"/>
    </lcf76f155ced4ddcb4097134ff3c332f>
    <TaxCatchAll xmlns="978d9ec0-6517-4ef9-8676-92e4df1d6a5c" xsi:nil="true"/>
  </documentManagement>
</p:properties>
</file>

<file path=customXml/itemProps1.xml><?xml version="1.0" encoding="utf-8"?>
<ds:datastoreItem xmlns:ds="http://schemas.openxmlformats.org/officeDocument/2006/customXml" ds:itemID="{17423E63-7577-424B-80E7-24873E1B9361}"/>
</file>

<file path=customXml/itemProps2.xml><?xml version="1.0" encoding="utf-8"?>
<ds:datastoreItem xmlns:ds="http://schemas.openxmlformats.org/officeDocument/2006/customXml" ds:itemID="{A3D98EBD-3A2E-4ECD-92B7-7215AEA115FD}"/>
</file>

<file path=customXml/itemProps3.xml><?xml version="1.0" encoding="utf-8"?>
<ds:datastoreItem xmlns:ds="http://schemas.openxmlformats.org/officeDocument/2006/customXml" ds:itemID="{F0E3F7C3-9F24-47D4-A48C-7FD38FF0B1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Infiltration Models</vt:lpstr>
      <vt:lpstr>Horton and LCS fitting</vt:lpstr>
    </vt:vector>
  </TitlesOfParts>
  <Company>Universidad de Cantabria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UsuarioUC</dc:creator>
  <cp:lastModifiedBy>Usuario de Windows</cp:lastModifiedBy>
  <dcterms:created xsi:type="dcterms:W3CDTF">2018-01-16T10:21:24Z</dcterms:created>
  <dcterms:modified xsi:type="dcterms:W3CDTF">2019-01-11T13:25:52Z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0x010100235E6D3E2BD14E4F8A6437733A1DD6CC</vt:lpwstr>
  </property>
</Properties>
</file>