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ial(DiMachines)" sheetId="1" state="visible" r:id="rId2"/>
    <sheet name="Serial(i5)" sheetId="2" state="visible" r:id="rId3"/>
    <sheet name="MPI(Reduce)" sheetId="3" state="visible" r:id="rId4"/>
    <sheet name="MPI(NoReduce)" sheetId="4" state="visible" r:id="rId5"/>
    <sheet name="OpenMP(Reduce)" sheetId="5" state="visible" r:id="rId6"/>
    <sheet name="OpenMP(NoReduce)" sheetId="6" state="visible" r:id="rId7"/>
    <sheet name="Cuda(Reduce)" sheetId="7" state="visible" r:id="rId8"/>
    <sheet name="Cuda(NoReduce)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<sst xmlns="http://schemas.openxmlformats.org/spreadsheetml/2006/main" count="164" uniqueCount="72">
  <si>
    <t xml:space="preserve">Serial(DiMachines)</t>
  </si>
  <si>
    <t xml:space="preserve">Time</t>
  </si>
  <si>
    <t xml:space="preserve">SpeedUp</t>
  </si>
  <si>
    <t xml:space="preserve">Efficiency</t>
  </si>
  <si>
    <t xml:space="preserve">FileSize</t>
  </si>
  <si>
    <t xml:space="preserve">-/-</t>
  </si>
  <si>
    <t xml:space="preserve">Serial(i5)</t>
  </si>
  <si>
    <t xml:space="preserve">MPI(Reduce)</t>
  </si>
  <si>
    <t xml:space="preserve">FileSize/Processes</t>
  </si>
  <si>
    <t xml:space="preserve">240/4</t>
  </si>
  <si>
    <t xml:space="preserve">240/9</t>
  </si>
  <si>
    <t xml:space="preserve">240/16</t>
  </si>
  <si>
    <t xml:space="preserve">480/4</t>
  </si>
  <si>
    <t xml:space="preserve">480/9</t>
  </si>
  <si>
    <t xml:space="preserve">480/16</t>
  </si>
  <si>
    <t xml:space="preserve">960/4</t>
  </si>
  <si>
    <t xml:space="preserve">960/9</t>
  </si>
  <si>
    <t xml:space="preserve">960/16</t>
  </si>
  <si>
    <t xml:space="preserve">1920/4</t>
  </si>
  <si>
    <t xml:space="preserve">1920/9</t>
  </si>
  <si>
    <t xml:space="preserve">1920/16</t>
  </si>
  <si>
    <t xml:space="preserve">3840/16</t>
  </si>
  <si>
    <t xml:space="preserve">MPI(NoReduce)</t>
  </si>
  <si>
    <t xml:space="preserve">OpenMP(Reduce)</t>
  </si>
  <si>
    <t xml:space="preserve">FileSize_Procs_Threads</t>
  </si>
  <si>
    <t xml:space="preserve">240_1_2</t>
  </si>
  <si>
    <t xml:space="preserve">240_1_4</t>
  </si>
  <si>
    <t xml:space="preserve">240_1_8</t>
  </si>
  <si>
    <t xml:space="preserve">480_1_2</t>
  </si>
  <si>
    <t xml:space="preserve">480_1_4</t>
  </si>
  <si>
    <t xml:space="preserve">480_1_8</t>
  </si>
  <si>
    <t xml:space="preserve">960_1_2</t>
  </si>
  <si>
    <t xml:space="preserve">960_1_4</t>
  </si>
  <si>
    <t xml:space="preserve">960_1_8</t>
  </si>
  <si>
    <t xml:space="preserve">1920_1_2</t>
  </si>
  <si>
    <t xml:space="preserve">1920_1_4</t>
  </si>
  <si>
    <t xml:space="preserve">1920_1_8</t>
  </si>
  <si>
    <t xml:space="preserve">491,36</t>
  </si>
  <si>
    <t xml:space="preserve">3840_1_2</t>
  </si>
  <si>
    <t xml:space="preserve">3840_1_4</t>
  </si>
  <si>
    <t xml:space="preserve">3840_1_8</t>
  </si>
  <si>
    <t xml:space="preserve">240_4_2</t>
  </si>
  <si>
    <t xml:space="preserve">240_4_4</t>
  </si>
  <si>
    <t xml:space="preserve">240_4_8</t>
  </si>
  <si>
    <t xml:space="preserve">480_4_2</t>
  </si>
  <si>
    <t xml:space="preserve">480_4_4</t>
  </si>
  <si>
    <t xml:space="preserve">480_4_8</t>
  </si>
  <si>
    <t xml:space="preserve">960_4_2</t>
  </si>
  <si>
    <t xml:space="preserve">960_4_4</t>
  </si>
  <si>
    <t xml:space="preserve">960_4_8</t>
  </si>
  <si>
    <t xml:space="preserve">1920_4_2</t>
  </si>
  <si>
    <t xml:space="preserve">1920_4_4</t>
  </si>
  <si>
    <t xml:space="preserve">1920_4_8</t>
  </si>
  <si>
    <t xml:space="preserve">3840_4_2</t>
  </si>
  <si>
    <t xml:space="preserve">3840_4_4</t>
  </si>
  <si>
    <t xml:space="preserve">3840_4_8</t>
  </si>
  <si>
    <t xml:space="preserve">OpenMP(NoReduce)</t>
  </si>
  <si>
    <t xml:space="preserve">Cuda(Reduce)</t>
  </si>
  <si>
    <t xml:space="preserve">&lt;- Σε σχέση με το Serial(i5)</t>
  </si>
  <si>
    <t xml:space="preserve">FileSize_Threads/Block</t>
  </si>
  <si>
    <t xml:space="preserve">240_256</t>
  </si>
  <si>
    <t xml:space="preserve">480_256</t>
  </si>
  <si>
    <t xml:space="preserve">960_256</t>
  </si>
  <si>
    <t xml:space="preserve">1920_256</t>
  </si>
  <si>
    <t xml:space="preserve">//</t>
  </si>
  <si>
    <t xml:space="preserve">3840_256</t>
  </si>
  <si>
    <t xml:space="preserve">Cuda(NoReduce)</t>
  </si>
  <si>
    <t xml:space="preserve">240_1024</t>
  </si>
  <si>
    <t xml:space="preserve">480_1024</t>
  </si>
  <si>
    <t xml:space="preserve">960_1024</t>
  </si>
  <si>
    <t xml:space="preserve">1920_1024</t>
  </si>
  <si>
    <t xml:space="preserve">3840_1024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</si>
</sst>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"/>
    <numFmt numFmtId="166" formatCode="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b val="true"/>
      <sz val="11"/>
      <color rgb="FF3266D5"/>
      <name val="Inconsolata"/>
      <family val="0"/>
      <charset val="1"/>
    </font>
    <font>
      <sz val="18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.75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23.29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5.75" hidden="false" customHeight="false" outlineLevel="0" collapsed="false">
      <c r="A2" s="3" t="s">
        <v>4</v>
      </c>
      <c r="C2" s="4"/>
      <c r="D2" s="4"/>
    </row>
    <row r="3" customFormat="false" ht="15.75" hidden="false" customHeight="false" outlineLevel="0" collapsed="false">
      <c r="A3" s="5" t="n">
        <v>240</v>
      </c>
      <c r="B3" s="5" t="n">
        <v>0.28</v>
      </c>
      <c r="C3" s="6" t="s">
        <v>5</v>
      </c>
      <c r="D3" s="6" t="s">
        <v>5</v>
      </c>
    </row>
    <row r="4" customFormat="false" ht="15.75" hidden="false" customHeight="false" outlineLevel="0" collapsed="false">
      <c r="A4" s="5" t="n">
        <v>480</v>
      </c>
      <c r="B4" s="5" t="n">
        <v>1.13</v>
      </c>
      <c r="C4" s="6" t="s">
        <v>5</v>
      </c>
      <c r="D4" s="6" t="s">
        <v>5</v>
      </c>
    </row>
    <row r="5" customFormat="false" ht="15.75" hidden="false" customHeight="false" outlineLevel="0" collapsed="false">
      <c r="A5" s="5" t="n">
        <v>960</v>
      </c>
      <c r="B5" s="5" t="n">
        <v>4.51</v>
      </c>
      <c r="C5" s="6" t="s">
        <v>5</v>
      </c>
      <c r="D5" s="6" t="s">
        <v>5</v>
      </c>
    </row>
    <row r="6" customFormat="false" ht="15.75" hidden="false" customHeight="false" outlineLevel="0" collapsed="false">
      <c r="A6" s="5" t="n">
        <v>1920</v>
      </c>
      <c r="B6" s="5" t="n">
        <v>18.1</v>
      </c>
      <c r="C6" s="6" t="s">
        <v>5</v>
      </c>
      <c r="D6" s="6" t="s">
        <v>5</v>
      </c>
    </row>
    <row r="7" customFormat="false" ht="15.75" hidden="false" customHeight="false" outlineLevel="0" collapsed="false">
      <c r="A7" s="5" t="n">
        <v>3840</v>
      </c>
      <c r="B7" s="5" t="n">
        <v>72.32</v>
      </c>
      <c r="C7" s="6" t="s">
        <v>5</v>
      </c>
      <c r="D7" s="6" t="s">
        <v>5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6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3" t="s">
        <v>4</v>
      </c>
      <c r="C2" s="4"/>
      <c r="D2" s="4"/>
    </row>
    <row r="3" customFormat="false" ht="15.75" hidden="false" customHeight="false" outlineLevel="0" collapsed="false">
      <c r="A3" s="5" t="n">
        <v>240</v>
      </c>
      <c r="B3" s="5" t="n">
        <v>0.29</v>
      </c>
      <c r="C3" s="6" t="s">
        <v>5</v>
      </c>
      <c r="D3" s="6" t="s">
        <v>5</v>
      </c>
    </row>
    <row r="4" customFormat="false" ht="15.75" hidden="false" customHeight="false" outlineLevel="0" collapsed="false">
      <c r="A4" s="5" t="n">
        <v>480</v>
      </c>
      <c r="B4" s="5" t="n">
        <v>1.15</v>
      </c>
      <c r="C4" s="6" t="s">
        <v>5</v>
      </c>
      <c r="D4" s="6" t="s">
        <v>5</v>
      </c>
    </row>
    <row r="5" customFormat="false" ht="15.75" hidden="false" customHeight="false" outlineLevel="0" collapsed="false">
      <c r="A5" s="5" t="n">
        <v>960</v>
      </c>
      <c r="B5" s="5" t="n">
        <v>4.66</v>
      </c>
      <c r="C5" s="6" t="s">
        <v>5</v>
      </c>
      <c r="D5" s="6" t="s">
        <v>5</v>
      </c>
    </row>
    <row r="6" customFormat="false" ht="15.75" hidden="false" customHeight="false" outlineLevel="0" collapsed="false">
      <c r="A6" s="5" t="n">
        <v>1920</v>
      </c>
      <c r="B6" s="5" t="n">
        <v>20.31</v>
      </c>
      <c r="C6" s="6" t="s">
        <v>5</v>
      </c>
      <c r="D6" s="6" t="s">
        <v>5</v>
      </c>
    </row>
    <row r="7" customFormat="false" ht="15.75" hidden="false" customHeight="false" outlineLevel="0" collapsed="false">
      <c r="A7" s="5" t="n">
        <v>3840</v>
      </c>
      <c r="B7" s="5" t="n">
        <v>87.74</v>
      </c>
      <c r="C7" s="6" t="s">
        <v>5</v>
      </c>
      <c r="D7" s="6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14.43"/>
    <col collapsed="false" customWidth="true" hidden="false" outlineLevel="0" max="4" min="4" style="0" width="20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7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7" t="s">
        <v>8</v>
      </c>
    </row>
    <row r="3" customFormat="false" ht="15.75" hidden="false" customHeight="false" outlineLevel="0" collapsed="false">
      <c r="A3" s="8" t="s">
        <v>9</v>
      </c>
      <c r="B3" s="5" t="n">
        <v>8.86</v>
      </c>
      <c r="C3" s="5" t="n">
        <f aca="false">0.28/8.86</f>
        <v>0.0316027088</v>
      </c>
      <c r="D3" s="9" t="n">
        <f aca="false">0.0316027088/4</f>
        <v>0.0079006772</v>
      </c>
      <c r="E3" s="10"/>
    </row>
    <row r="4" customFormat="false" ht="15.75" hidden="false" customHeight="false" outlineLevel="0" collapsed="false">
      <c r="A4" s="8" t="s">
        <v>10</v>
      </c>
      <c r="B4" s="5" t="n">
        <v>9.74</v>
      </c>
      <c r="C4" s="5" t="n">
        <f aca="false">0.28/9.74</f>
        <v>0.02874743326</v>
      </c>
      <c r="D4" s="9" t="n">
        <f aca="false">0.02874743326/9</f>
        <v>0.003194159251</v>
      </c>
      <c r="E4" s="10"/>
    </row>
    <row r="5" customFormat="false" ht="15.75" hidden="false" customHeight="false" outlineLevel="0" collapsed="false">
      <c r="A5" s="8" t="s">
        <v>11</v>
      </c>
      <c r="B5" s="5" t="n">
        <v>8.97</v>
      </c>
      <c r="C5" s="5" t="n">
        <f aca="false">0.28/8.97</f>
        <v>0.03121516165</v>
      </c>
      <c r="D5" s="9" t="n">
        <f aca="false">0.03121516165/16</f>
        <v>0.001950947603</v>
      </c>
      <c r="E5" s="10"/>
    </row>
    <row r="6" customFormat="false" ht="15.75" hidden="false" customHeight="false" outlineLevel="0" collapsed="false">
      <c r="A6" s="8" t="s">
        <v>12</v>
      </c>
      <c r="B6" s="5" t="n">
        <v>9.79</v>
      </c>
      <c r="C6" s="5" t="n">
        <f aca="false">1.13/9.79</f>
        <v>0.1154239019</v>
      </c>
      <c r="D6" s="9" t="n">
        <f aca="false">0.1154239019/4</f>
        <v>0.02885597548</v>
      </c>
      <c r="E6" s="10"/>
    </row>
    <row r="7" customFormat="false" ht="15.75" hidden="false" customHeight="false" outlineLevel="0" collapsed="false">
      <c r="A7" s="8" t="s">
        <v>13</v>
      </c>
      <c r="B7" s="5" t="n">
        <v>10.03</v>
      </c>
      <c r="C7" s="5" t="n">
        <f aca="false">1.13/10.03</f>
        <v>0.112662014</v>
      </c>
      <c r="D7" s="9" t="n">
        <f aca="false">0.112662014/9</f>
        <v>0.01251800156</v>
      </c>
      <c r="E7" s="10"/>
    </row>
    <row r="8" customFormat="false" ht="15.75" hidden="false" customHeight="false" outlineLevel="0" collapsed="false">
      <c r="A8" s="8" t="s">
        <v>14</v>
      </c>
      <c r="B8" s="5" t="n">
        <v>9.32</v>
      </c>
      <c r="C8" s="9" t="n">
        <f aca="false">1.13/9.32</f>
        <v>0.1212446352</v>
      </c>
      <c r="D8" s="9" t="n">
        <f aca="false">8.247787611/16</f>
        <v>0.5154867257</v>
      </c>
    </row>
    <row r="9" customFormat="false" ht="15.75" hidden="false" customHeight="false" outlineLevel="0" collapsed="false">
      <c r="A9" s="8" t="s">
        <v>15</v>
      </c>
      <c r="B9" s="5" t="n">
        <v>31.67</v>
      </c>
      <c r="C9" s="9" t="n">
        <f aca="false">4.51/31.67</f>
        <v>0.1424060625</v>
      </c>
      <c r="D9" s="9" t="n">
        <f aca="false">0.1424060625/4</f>
        <v>0.03560151563</v>
      </c>
    </row>
    <row r="10" customFormat="false" ht="15.75" hidden="false" customHeight="false" outlineLevel="0" collapsed="false">
      <c r="A10" s="8" t="s">
        <v>16</v>
      </c>
      <c r="B10" s="5" t="n">
        <v>14.77</v>
      </c>
      <c r="C10" s="9" t="n">
        <f aca="false">4.51/14.77</f>
        <v>0.3053486798</v>
      </c>
      <c r="D10" s="9" t="n">
        <f aca="false">0.3053486798/9</f>
        <v>0.03392763109</v>
      </c>
    </row>
    <row r="11" customFormat="false" ht="15.75" hidden="false" customHeight="false" outlineLevel="0" collapsed="false">
      <c r="A11" s="8" t="s">
        <v>17</v>
      </c>
      <c r="B11" s="5" t="n">
        <v>9.16</v>
      </c>
      <c r="C11" s="9" t="n">
        <f aca="false">4.51/9.16</f>
        <v>0.4923580786</v>
      </c>
      <c r="D11" s="9" t="n">
        <f aca="false">0.4923580786/16</f>
        <v>0.03077237991</v>
      </c>
    </row>
    <row r="12" customFormat="false" ht="15.75" hidden="false" customHeight="false" outlineLevel="0" collapsed="false">
      <c r="A12" s="11" t="s">
        <v>18</v>
      </c>
      <c r="B12" s="5" t="n">
        <v>115.7</v>
      </c>
      <c r="C12" s="9" t="n">
        <f aca="false">18.1/115.7</f>
        <v>0.1564390666</v>
      </c>
      <c r="D12" s="9" t="n">
        <f aca="false">0.1564390666/4</f>
        <v>0.03910976665</v>
      </c>
    </row>
    <row r="13" customFormat="false" ht="15.75" hidden="false" customHeight="false" outlineLevel="0" collapsed="false">
      <c r="A13" s="11" t="s">
        <v>19</v>
      </c>
      <c r="B13" s="5" t="n">
        <v>50.54</v>
      </c>
      <c r="C13" s="9" t="n">
        <f aca="false">18.1/50.54</f>
        <v>0.3581321725</v>
      </c>
      <c r="D13" s="9" t="n">
        <f aca="false">0.3581321725/9</f>
        <v>0.03979246361</v>
      </c>
    </row>
    <row r="14" customFormat="false" ht="15.75" hidden="false" customHeight="false" outlineLevel="0" collapsed="false">
      <c r="A14" s="8" t="s">
        <v>20</v>
      </c>
      <c r="B14" s="5" t="n">
        <v>28.9</v>
      </c>
      <c r="C14" s="9" t="n">
        <f aca="false">18.1/28.9</f>
        <v>0.6262975779</v>
      </c>
      <c r="D14" s="9" t="n">
        <f aca="false">0.6262975779/16</f>
        <v>0.03914359862</v>
      </c>
    </row>
    <row r="15" customFormat="false" ht="15.75" hidden="false" customHeight="false" outlineLevel="0" collapsed="false">
      <c r="A15" s="11" t="n">
        <v>708663</v>
      </c>
      <c r="B15" s="5" t="n">
        <v>459.43</v>
      </c>
      <c r="C15" s="9" t="n">
        <f aca="false">72.32/459.43</f>
        <v>0.1574124459</v>
      </c>
      <c r="D15" s="9" t="n">
        <f aca="false">0.1574124459/4</f>
        <v>0.03935311148</v>
      </c>
    </row>
    <row r="16" customFormat="false" ht="15.75" hidden="false" customHeight="false" outlineLevel="0" collapsed="false">
      <c r="A16" s="11" t="n">
        <v>708816</v>
      </c>
      <c r="B16" s="5" t="n">
        <v>199.68</v>
      </c>
      <c r="C16" s="9" t="n">
        <f aca="false">72.32/199.68</f>
        <v>0.3621794872</v>
      </c>
      <c r="D16" s="9" t="n">
        <f aca="false">0.3621794872/9</f>
        <v>0.04024216524</v>
      </c>
    </row>
    <row r="17" customFormat="false" ht="15.75" hidden="false" customHeight="false" outlineLevel="0" collapsed="false">
      <c r="A17" s="8" t="s">
        <v>21</v>
      </c>
      <c r="B17" s="5" t="n">
        <v>112.1</v>
      </c>
      <c r="C17" s="9" t="n">
        <f aca="false">72.32/112.1</f>
        <v>0.6451382694</v>
      </c>
      <c r="D17" s="9" t="n">
        <f aca="false">0.6451382694/16</f>
        <v>0.04032114184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8.71"/>
    <col collapsed="false" customWidth="true" hidden="false" outlineLevel="0" max="3" min="3" style="0" width="14.7"/>
    <col collapsed="false" customWidth="true" hidden="false" outlineLevel="0" max="4" min="4" style="0" width="19.71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22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12" t="s">
        <v>8</v>
      </c>
      <c r="C2" s="13"/>
    </row>
    <row r="3" customFormat="false" ht="15.75" hidden="false" customHeight="false" outlineLevel="0" collapsed="false">
      <c r="A3" s="8" t="s">
        <v>9</v>
      </c>
      <c r="B3" s="5" t="n">
        <v>7.17</v>
      </c>
      <c r="C3" s="14" t="n">
        <f aca="false">0.28/7.17</f>
        <v>0.03905160391</v>
      </c>
      <c r="D3" s="9" t="n">
        <f aca="false">0.04/4</f>
        <v>0.01</v>
      </c>
      <c r="E3" s="15"/>
      <c r="F3" s="10"/>
    </row>
    <row r="4" customFormat="false" ht="15.75" hidden="false" customHeight="false" outlineLevel="0" collapsed="false">
      <c r="A4" s="8" t="s">
        <v>10</v>
      </c>
      <c r="B4" s="5" t="n">
        <v>7.08</v>
      </c>
      <c r="C4" s="8" t="n">
        <f aca="false">0.28/7.08</f>
        <v>0.0395480226</v>
      </c>
      <c r="D4" s="5" t="n">
        <f aca="false">0.0395480226/9</f>
        <v>0.004394224733</v>
      </c>
      <c r="E4" s="16"/>
      <c r="F4" s="10"/>
      <c r="I4" s="17"/>
    </row>
    <row r="5" customFormat="false" ht="15.75" hidden="false" customHeight="false" outlineLevel="0" collapsed="false">
      <c r="A5" s="8" t="s">
        <v>11</v>
      </c>
      <c r="B5" s="5" t="n">
        <v>6.97</v>
      </c>
      <c r="C5" s="8" t="n">
        <f aca="false">0.28/6.97</f>
        <v>0.04017216643</v>
      </c>
      <c r="D5" s="9" t="n">
        <f aca="false">0.04017216643/16</f>
        <v>0.002510760402</v>
      </c>
      <c r="F5" s="10"/>
    </row>
    <row r="6" customFormat="false" ht="15.75" hidden="false" customHeight="false" outlineLevel="0" collapsed="false">
      <c r="A6" s="8" t="s">
        <v>12</v>
      </c>
      <c r="B6" s="5" t="n">
        <v>7.84</v>
      </c>
      <c r="C6" s="8" t="n">
        <f aca="false">1.13/7.84</f>
        <v>0.1441326531</v>
      </c>
      <c r="D6" s="9" t="n">
        <f aca="false">0.1441326531/4</f>
        <v>0.03603316328</v>
      </c>
      <c r="F6" s="10"/>
    </row>
    <row r="7" customFormat="false" ht="15.75" hidden="false" customHeight="false" outlineLevel="0" collapsed="false">
      <c r="A7" s="8" t="s">
        <v>13</v>
      </c>
      <c r="B7" s="5" t="n">
        <v>7.18</v>
      </c>
      <c r="C7" s="8" t="n">
        <f aca="false">1.13/7.18</f>
        <v>0.1573816156</v>
      </c>
      <c r="D7" s="5" t="n">
        <f aca="false">0.1573816156/9</f>
        <v>0.01748684618</v>
      </c>
      <c r="F7" s="10"/>
    </row>
    <row r="8" customFormat="false" ht="15.75" hidden="false" customHeight="false" outlineLevel="0" collapsed="false">
      <c r="A8" s="8" t="s">
        <v>14</v>
      </c>
      <c r="B8" s="5" t="n">
        <v>7.51</v>
      </c>
      <c r="C8" s="8" t="n">
        <f aca="false">1.13/7.51</f>
        <v>0.1504660453</v>
      </c>
      <c r="D8" s="5" t="n">
        <f aca="false">0.1504660453/16</f>
        <v>0.009404127831</v>
      </c>
    </row>
    <row r="9" customFormat="false" ht="15.75" hidden="false" customHeight="false" outlineLevel="0" collapsed="false">
      <c r="A9" s="8" t="s">
        <v>15</v>
      </c>
      <c r="B9" s="5" t="n">
        <v>31.06</v>
      </c>
      <c r="C9" s="8" t="n">
        <f aca="false">4.51/31.06</f>
        <v>0.1452028332</v>
      </c>
      <c r="D9" s="9" t="n">
        <f aca="false">0.1452028332/4</f>
        <v>0.0363007083</v>
      </c>
    </row>
    <row r="10" customFormat="false" ht="15.75" hidden="false" customHeight="false" outlineLevel="0" collapsed="false">
      <c r="A10" s="8" t="s">
        <v>16</v>
      </c>
      <c r="B10" s="5" t="n">
        <v>14.37</v>
      </c>
      <c r="C10" s="8" t="n">
        <f aca="false">4.51/14.37</f>
        <v>0.3138482951</v>
      </c>
      <c r="D10" s="5" t="n">
        <f aca="false">0.3138482951/9</f>
        <v>0.03487203279</v>
      </c>
    </row>
    <row r="11" customFormat="false" ht="15.75" hidden="false" customHeight="false" outlineLevel="0" collapsed="false">
      <c r="A11" s="8" t="s">
        <v>17</v>
      </c>
      <c r="B11" s="5" t="n">
        <v>8.83</v>
      </c>
      <c r="C11" s="8" t="n">
        <f aca="false">4.51/8.83</f>
        <v>0.5107587769</v>
      </c>
      <c r="D11" s="18" t="n">
        <f aca="false">0.5107587769/16</f>
        <v>0.03192242356</v>
      </c>
    </row>
    <row r="12" customFormat="false" ht="15.75" hidden="false" customHeight="false" outlineLevel="0" collapsed="false">
      <c r="A12" s="11" t="s">
        <v>18</v>
      </c>
      <c r="B12" s="5" t="n">
        <v>120</v>
      </c>
      <c r="C12" s="8" t="n">
        <f aca="false">18.1/120</f>
        <v>0.1508333333</v>
      </c>
      <c r="D12" s="5" t="n">
        <f aca="false">0.15675/4</f>
        <v>0.0391875</v>
      </c>
    </row>
    <row r="13" customFormat="false" ht="15.75" hidden="false" customHeight="false" outlineLevel="0" collapsed="false">
      <c r="A13" s="11" t="s">
        <v>19</v>
      </c>
      <c r="B13" s="8" t="n">
        <v>52.1</v>
      </c>
      <c r="C13" s="8" t="n">
        <f aca="false">18.1/52.1</f>
        <v>0.3474088292</v>
      </c>
      <c r="D13" s="5" t="n">
        <f aca="false">0.3474088292/9</f>
        <v>0.03860098102</v>
      </c>
    </row>
    <row r="14" customFormat="false" ht="15.75" hidden="false" customHeight="false" outlineLevel="0" collapsed="false">
      <c r="A14" s="8" t="s">
        <v>20</v>
      </c>
      <c r="B14" s="8" t="n">
        <v>25.88</v>
      </c>
      <c r="C14" s="8" t="n">
        <f aca="false">18.1/25.88</f>
        <v>0.699381762</v>
      </c>
      <c r="D14" s="5" t="n">
        <f aca="false">0.699381762/16</f>
        <v>0.04371136013</v>
      </c>
    </row>
    <row r="15" customFormat="false" ht="15.75" hidden="false" customHeight="false" outlineLevel="0" collapsed="false">
      <c r="A15" s="11" t="n">
        <v>708663</v>
      </c>
      <c r="B15" s="5" t="n">
        <v>445.65</v>
      </c>
      <c r="C15" s="5" t="n">
        <f aca="false">72.32/445/65</f>
        <v>0.002500259291</v>
      </c>
      <c r="D15" s="9" t="n">
        <f aca="false">0.002500259291/4</f>
        <v>0.0006250648228</v>
      </c>
    </row>
    <row r="16" customFormat="false" ht="15.75" hidden="false" customHeight="false" outlineLevel="0" collapsed="false">
      <c r="A16" s="11" t="n">
        <v>708816</v>
      </c>
      <c r="B16" s="5" t="n">
        <v>193.88</v>
      </c>
      <c r="C16" s="8" t="n">
        <f aca="false">72.32/193.88</f>
        <v>0.3730142356</v>
      </c>
      <c r="D16" s="5" t="n">
        <f aca="false">0.3730142356/9</f>
        <v>0.04144602618</v>
      </c>
    </row>
    <row r="17" customFormat="false" ht="15.75" hidden="false" customHeight="false" outlineLevel="0" collapsed="false">
      <c r="A17" s="8" t="s">
        <v>21</v>
      </c>
      <c r="B17" s="8" t="n">
        <v>117.85</v>
      </c>
      <c r="C17" s="5" t="n">
        <f aca="false">72.32/117.85</f>
        <v>0.613661434</v>
      </c>
      <c r="D17" s="5" t="n">
        <f aca="false">0.613661434/16</f>
        <v>0.03835383963</v>
      </c>
    </row>
  </sheetData>
  <conditionalFormatting sqref="D10">
    <cfRule type="colorScale" priority="2">
      <colorScale>
        <cfvo type="min" val="0"/>
        <cfvo type="max" val="0"/>
        <color rgb="FFFFFFFF"/>
        <color rgb="FFFFFFFF"/>
      </colorScale>
    </cfRule>
  </conditionalFormatting>
  <conditionalFormatting sqref="D11">
    <cfRule type="expression" priority="3" aboveAverage="0" equalAverage="0" bottom="0" percent="0" rank="0" text="" dxfId="0">
      <formula>LEN(TRIM(D11))&gt;0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0" width="22.7"/>
    <col collapsed="false" customWidth="true" hidden="false" outlineLevel="0" max="3" min="3" style="0" width="19.57"/>
    <col collapsed="false" customWidth="true" hidden="false" outlineLevel="0" max="4" min="4" style="0" width="15.87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23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19" t="s">
        <v>24</v>
      </c>
      <c r="B2" s="19"/>
    </row>
    <row r="3" customFormat="false" ht="15.75" hidden="false" customHeight="false" outlineLevel="0" collapsed="false">
      <c r="A3" s="8" t="s">
        <v>25</v>
      </c>
      <c r="B3" s="8" t="n">
        <v>109.7</v>
      </c>
      <c r="C3" s="9" t="n">
        <f aca="false">0.28/109.7</f>
        <v>0.002552415679</v>
      </c>
      <c r="D3" s="9" t="n">
        <f aca="false">0.002552415679/1</f>
        <v>0.002552415679</v>
      </c>
    </row>
    <row r="4" customFormat="false" ht="15.75" hidden="false" customHeight="false" outlineLevel="0" collapsed="false">
      <c r="A4" s="8" t="s">
        <v>26</v>
      </c>
      <c r="B4" s="8" t="n">
        <v>7.3</v>
      </c>
      <c r="C4" s="9" t="n">
        <f aca="false">0.28/7.3</f>
        <v>0.03835616438</v>
      </c>
      <c r="D4" s="9" t="n">
        <f aca="false">0.03835616438/1</f>
        <v>0.03835616438</v>
      </c>
    </row>
    <row r="5" customFormat="false" ht="15.75" hidden="false" customHeight="false" outlineLevel="0" collapsed="false">
      <c r="A5" s="8" t="s">
        <v>27</v>
      </c>
      <c r="B5" s="8" t="n">
        <v>8.85</v>
      </c>
      <c r="C5" s="9" t="n">
        <f aca="false">0.28/8.85</f>
        <v>0.0316384180790961</v>
      </c>
      <c r="D5" s="9" t="n">
        <f aca="false">0.28/8.85</f>
        <v>0.0316384180790961</v>
      </c>
    </row>
    <row r="6" customFormat="false" ht="15.75" hidden="false" customHeight="false" outlineLevel="0" collapsed="false">
      <c r="A6" s="8" t="s">
        <v>28</v>
      </c>
      <c r="B6" s="8" t="n">
        <v>123.76</v>
      </c>
      <c r="C6" s="9" t="n">
        <f aca="false">1.13/123.76</f>
        <v>0.00913057530704589</v>
      </c>
      <c r="D6" s="9" t="n">
        <f aca="false">1.13/123.76</f>
        <v>0.00913057530704589</v>
      </c>
    </row>
    <row r="7" customFormat="false" ht="15.75" hidden="false" customHeight="false" outlineLevel="0" collapsed="false">
      <c r="A7" s="8" t="s">
        <v>29</v>
      </c>
      <c r="B7" s="8" t="n">
        <v>27.66</v>
      </c>
      <c r="C7" s="5" t="n">
        <f aca="false">1.13/27.66</f>
        <v>0.0408532176428055</v>
      </c>
      <c r="D7" s="5" t="n">
        <f aca="false">1.13/27.66</f>
        <v>0.0408532176428055</v>
      </c>
    </row>
    <row r="8" customFormat="false" ht="15.75" hidden="false" customHeight="false" outlineLevel="0" collapsed="false">
      <c r="A8" s="8" t="s">
        <v>30</v>
      </c>
      <c r="B8" s="8" t="n">
        <v>31.7</v>
      </c>
      <c r="C8" s="9" t="n">
        <f aca="false">1.13/31.7</f>
        <v>0.0356466876971609</v>
      </c>
      <c r="D8" s="9" t="n">
        <f aca="false">1.13/31.7</f>
        <v>0.0356466876971609</v>
      </c>
    </row>
    <row r="9" customFormat="false" ht="15.75" hidden="false" customHeight="false" outlineLevel="0" collapsed="false">
      <c r="A9" s="8" t="s">
        <v>31</v>
      </c>
      <c r="B9" s="8" t="n">
        <v>218.99</v>
      </c>
      <c r="C9" s="9" t="n">
        <f aca="false">4.51/218.99</f>
        <v>0.0205945476962418</v>
      </c>
      <c r="D9" s="9" t="n">
        <f aca="false">4.51/218.99</f>
        <v>0.0205945476962418</v>
      </c>
    </row>
    <row r="10" customFormat="false" ht="15.75" hidden="false" customHeight="false" outlineLevel="0" collapsed="false">
      <c r="A10" s="8" t="s">
        <v>32</v>
      </c>
      <c r="B10" s="8" t="n">
        <v>121.57</v>
      </c>
      <c r="C10" s="9" t="n">
        <f aca="false">4.51/121.57</f>
        <v>0.0370979682487456</v>
      </c>
      <c r="D10" s="9" t="n">
        <f aca="false">4.51/121.57</f>
        <v>0.0370979682487456</v>
      </c>
    </row>
    <row r="11" customFormat="false" ht="15.75" hidden="false" customHeight="false" outlineLevel="0" collapsed="false">
      <c r="A11" s="8" t="s">
        <v>33</v>
      </c>
      <c r="B11" s="8" t="n">
        <v>127.43</v>
      </c>
      <c r="C11" s="5" t="n">
        <f aca="false">4.51/127.43</f>
        <v>0.0353919799105391</v>
      </c>
      <c r="D11" s="5" t="n">
        <f aca="false">4.51/127.43</f>
        <v>0.0353919799105391</v>
      </c>
    </row>
    <row r="12" customFormat="false" ht="15.75" hidden="false" customHeight="false" outlineLevel="0" collapsed="false">
      <c r="A12" s="8" t="s">
        <v>34</v>
      </c>
      <c r="B12" s="8" t="n">
        <v>620.49</v>
      </c>
      <c r="C12" s="9" t="n">
        <f aca="false">18.1/620.49</f>
        <v>0.0291704942867734</v>
      </c>
      <c r="D12" s="9" t="n">
        <f aca="false">18.1/620.49</f>
        <v>0.0291704942867734</v>
      </c>
    </row>
    <row r="13" customFormat="false" ht="15.75" hidden="false" customHeight="false" outlineLevel="0" collapsed="false">
      <c r="A13" s="8" t="s">
        <v>35</v>
      </c>
      <c r="B13" s="8" t="n">
        <v>472.66</v>
      </c>
      <c r="C13" s="9" t="n">
        <f aca="false">18.1/472.66</f>
        <v>0.0382939110565734</v>
      </c>
      <c r="D13" s="9" t="n">
        <f aca="false">18.1/472.66</f>
        <v>0.0382939110565734</v>
      </c>
    </row>
    <row r="14" customFormat="false" ht="15.75" hidden="false" customHeight="false" outlineLevel="0" collapsed="false">
      <c r="A14" s="8" t="s">
        <v>36</v>
      </c>
      <c r="B14" s="8" t="s">
        <v>37</v>
      </c>
      <c r="C14" s="9" t="n">
        <f aca="false">18.1/491.36</f>
        <v>0.0368365353305112</v>
      </c>
      <c r="D14" s="9" t="n">
        <f aca="false">18.1/491.36</f>
        <v>0.0368365353305112</v>
      </c>
    </row>
    <row r="15" customFormat="false" ht="15.75" hidden="false" customHeight="false" outlineLevel="0" collapsed="false">
      <c r="A15" s="8" t="s">
        <v>38</v>
      </c>
      <c r="B15" s="5" t="n">
        <v>1969.66</v>
      </c>
      <c r="C15" s="9" t="n">
        <f aca="false">72.32/1969.66</f>
        <v>0.0367169968420946</v>
      </c>
      <c r="D15" s="9" t="n">
        <f aca="false">72.32/1969.66</f>
        <v>0.0367169968420946</v>
      </c>
    </row>
    <row r="16" customFormat="false" ht="15.75" hidden="false" customHeight="false" outlineLevel="0" collapsed="false">
      <c r="A16" s="8" t="s">
        <v>39</v>
      </c>
      <c r="B16" s="8" t="n">
        <v>1946.07</v>
      </c>
      <c r="C16" s="9" t="n">
        <f aca="false">72.32/1946.07</f>
        <v>0.03716207536</v>
      </c>
      <c r="D16" s="9" t="n">
        <f aca="false">0.03716207536</f>
        <v>0.03716207536</v>
      </c>
    </row>
    <row r="17" customFormat="false" ht="15.75" hidden="false" customHeight="false" outlineLevel="0" collapsed="false">
      <c r="A17" s="8" t="s">
        <v>40</v>
      </c>
      <c r="B17" s="8" t="n">
        <v>1998.14</v>
      </c>
      <c r="C17" s="9" t="n">
        <f aca="false">72.32/1998.14</f>
        <v>0.0361936601</v>
      </c>
      <c r="D17" s="5" t="n">
        <v>0.03716207536</v>
      </c>
    </row>
    <row r="18" customFormat="false" ht="15.75" hidden="false" customHeight="false" outlineLevel="0" collapsed="false">
      <c r="A18" s="8" t="s">
        <v>41</v>
      </c>
      <c r="B18" s="5" t="n">
        <v>105.95</v>
      </c>
      <c r="C18" s="9" t="n">
        <f aca="false">0.28/105.95</f>
        <v>0.002642756017</v>
      </c>
      <c r="D18" s="9" t="n">
        <f aca="false">0.002642756017/4</f>
        <v>0.0006606890043</v>
      </c>
    </row>
    <row r="19" customFormat="false" ht="15.75" hidden="false" customHeight="false" outlineLevel="0" collapsed="false">
      <c r="A19" s="8" t="s">
        <v>42</v>
      </c>
      <c r="B19" s="8" t="n">
        <v>2.69</v>
      </c>
      <c r="C19" s="9" t="n">
        <f aca="false">0.28/2.69</f>
        <v>0.1040892193</v>
      </c>
      <c r="D19" s="9" t="n">
        <f aca="false">0.1040892193/4</f>
        <v>0.02602230483</v>
      </c>
    </row>
    <row r="20" customFormat="false" ht="15.75" hidden="false" customHeight="false" outlineLevel="0" collapsed="false">
      <c r="A20" s="8" t="s">
        <v>43</v>
      </c>
      <c r="B20" s="8" t="n">
        <v>3.28</v>
      </c>
      <c r="C20" s="9" t="n">
        <f aca="false">0.28/3.28</f>
        <v>0.08536585366</v>
      </c>
      <c r="D20" s="9" t="n">
        <f aca="false">0.08536585366/4</f>
        <v>0.02134146342</v>
      </c>
    </row>
    <row r="21" customFormat="false" ht="15.75" hidden="false" customHeight="false" outlineLevel="0" collapsed="false">
      <c r="A21" s="8" t="s">
        <v>44</v>
      </c>
      <c r="B21" s="8" t="n">
        <v>96.69</v>
      </c>
      <c r="C21" s="9" t="n">
        <f aca="false">1.13/96.69</f>
        <v>0.01168683421</v>
      </c>
      <c r="D21" s="5" t="n">
        <f aca="false">0.01168683421/4</f>
        <v>0.002921708553</v>
      </c>
    </row>
    <row r="22" customFormat="false" ht="15.75" hidden="false" customHeight="false" outlineLevel="0" collapsed="false">
      <c r="A22" s="8" t="s">
        <v>45</v>
      </c>
      <c r="B22" s="8" t="n">
        <v>7.97</v>
      </c>
      <c r="C22" s="9" t="n">
        <f aca="false">1.13/7.97</f>
        <v>0.1417816813</v>
      </c>
      <c r="D22" s="9" t="n">
        <f aca="false">0.1417816813/4</f>
        <v>0.03544542033</v>
      </c>
    </row>
    <row r="23" customFormat="false" ht="15.75" hidden="false" customHeight="false" outlineLevel="0" collapsed="false">
      <c r="A23" s="8" t="s">
        <v>46</v>
      </c>
      <c r="B23" s="8" t="n">
        <v>9.65</v>
      </c>
      <c r="C23" s="9" t="n">
        <f aca="false">1.13/9.65</f>
        <v>0.1170984456</v>
      </c>
      <c r="D23" s="9" t="n">
        <f aca="false">0.1170984456/4</f>
        <v>0.0292746114</v>
      </c>
    </row>
    <row r="24" customFormat="false" ht="15.75" hidden="false" customHeight="false" outlineLevel="0" collapsed="false">
      <c r="A24" s="8" t="s">
        <v>47</v>
      </c>
      <c r="B24" s="8" t="n">
        <v>134.37</v>
      </c>
      <c r="C24" s="9" t="n">
        <f aca="false">4.51/134.37</f>
        <v>0.03356403959</v>
      </c>
      <c r="D24" s="9" t="n">
        <f aca="false">0.03356403959/4</f>
        <v>0.008391009898</v>
      </c>
    </row>
    <row r="25" customFormat="false" ht="15.75" hidden="false" customHeight="false" outlineLevel="0" collapsed="false">
      <c r="A25" s="8" t="s">
        <v>48</v>
      </c>
      <c r="B25" s="8" t="n">
        <v>32.71</v>
      </c>
      <c r="C25" s="9" t="n">
        <f aca="false">4.51/32.71</f>
        <v>0.1378783247</v>
      </c>
      <c r="D25" s="9" t="n">
        <f aca="false">0.1378783247/4</f>
        <v>0.03446958118</v>
      </c>
    </row>
    <row r="26" customFormat="false" ht="15.75" hidden="false" customHeight="false" outlineLevel="0" collapsed="false">
      <c r="A26" s="8" t="s">
        <v>49</v>
      </c>
      <c r="B26" s="8" t="n">
        <v>31.75</v>
      </c>
      <c r="C26" s="5" t="n">
        <f aca="false">4.51/31.75</f>
        <v>0.1420472441</v>
      </c>
      <c r="D26" s="9" t="n">
        <f aca="false">0.1420472441/4</f>
        <v>0.03551181103</v>
      </c>
    </row>
    <row r="27" customFormat="false" ht="15.75" hidden="false" customHeight="false" outlineLevel="0" collapsed="false">
      <c r="A27" s="8" t="s">
        <v>50</v>
      </c>
      <c r="B27" s="8" t="n">
        <v>232.01</v>
      </c>
      <c r="C27" s="9" t="n">
        <f aca="false">18.1/232.01</f>
        <v>0.07801387871</v>
      </c>
      <c r="D27" s="9" t="n">
        <f aca="false">0.07801387871/4</f>
        <v>0.01950346968</v>
      </c>
    </row>
    <row r="28" customFormat="false" ht="15.75" hidden="false" customHeight="false" outlineLevel="0" collapsed="false">
      <c r="A28" s="8" t="s">
        <v>51</v>
      </c>
      <c r="B28" s="8" t="n">
        <v>121.09</v>
      </c>
      <c r="C28" s="9" t="n">
        <f aca="false">18.1/121.09</f>
        <v>0.1494755967</v>
      </c>
      <c r="D28" s="9" t="n">
        <f aca="false">0.1494755967/4</f>
        <v>0.03736889918</v>
      </c>
    </row>
    <row r="29" customFormat="false" ht="15.75" hidden="false" customHeight="false" outlineLevel="0" collapsed="false">
      <c r="A29" s="8" t="s">
        <v>52</v>
      </c>
      <c r="B29" s="8" t="n">
        <v>122.33</v>
      </c>
      <c r="C29" s="9" t="n">
        <f aca="false">18.1/122.33</f>
        <v>0.1479604349</v>
      </c>
      <c r="D29" s="9" t="n">
        <f aca="false">0.1479604349/4</f>
        <v>0.03699010873</v>
      </c>
    </row>
    <row r="30" customFormat="false" ht="15.75" hidden="false" customHeight="false" outlineLevel="0" collapsed="false">
      <c r="A30" s="8" t="s">
        <v>53</v>
      </c>
      <c r="B30" s="8" t="n">
        <v>589.94</v>
      </c>
      <c r="C30" s="9" t="n">
        <f aca="false">72.32/589.94</f>
        <v>0.1225887378</v>
      </c>
      <c r="D30" s="9" t="n">
        <f aca="false">0.1225887378/4</f>
        <v>0.03064718445</v>
      </c>
    </row>
    <row r="31" customFormat="false" ht="15.75" hidden="false" customHeight="false" outlineLevel="0" collapsed="false">
      <c r="A31" s="8" t="s">
        <v>54</v>
      </c>
      <c r="B31" s="8" t="n">
        <v>507.2</v>
      </c>
      <c r="C31" s="9" t="n">
        <f aca="false">72.32/507.2</f>
        <v>0.1425867508</v>
      </c>
      <c r="D31" s="9" t="n">
        <f aca="false">0.1425867508/4</f>
        <v>0.0356466877</v>
      </c>
    </row>
    <row r="32" customFormat="false" ht="15.75" hidden="false" customHeight="false" outlineLevel="0" collapsed="false">
      <c r="A32" s="8" t="s">
        <v>55</v>
      </c>
      <c r="B32" s="8" t="n">
        <v>493.8</v>
      </c>
      <c r="C32" s="9" t="n">
        <f aca="false">72.32/493.8</f>
        <v>0.1464560551</v>
      </c>
      <c r="D32" s="9" t="n">
        <f aca="false">0.1464560551/4</f>
        <v>0.03661401378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2.7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56</v>
      </c>
      <c r="B1" s="2" t="s">
        <v>1</v>
      </c>
      <c r="C1" s="2" t="s">
        <v>2</v>
      </c>
      <c r="D1" s="2" t="s">
        <v>3</v>
      </c>
    </row>
    <row r="2" customFormat="false" ht="15.75" hidden="false" customHeight="false" outlineLevel="0" collapsed="false">
      <c r="A2" s="19" t="s">
        <v>24</v>
      </c>
    </row>
    <row r="3" customFormat="false" ht="15.75" hidden="false" customHeight="false" outlineLevel="0" collapsed="false">
      <c r="A3" s="8" t="s">
        <v>25</v>
      </c>
      <c r="B3" s="8" t="n">
        <v>1.66</v>
      </c>
      <c r="C3" s="9" t="n">
        <f aca="false">0.28/1.66</f>
        <v>0.168674698795181</v>
      </c>
      <c r="D3" s="9" t="n">
        <f aca="false">0.28/1.66</f>
        <v>0.168674698795181</v>
      </c>
    </row>
    <row r="4" customFormat="false" ht="15.75" hidden="false" customHeight="false" outlineLevel="0" collapsed="false">
      <c r="A4" s="8" t="s">
        <v>26</v>
      </c>
      <c r="B4" s="8" t="n">
        <v>0.38</v>
      </c>
      <c r="C4" s="9" t="n">
        <f aca="false">0.28/0.38</f>
        <v>0.736842105263158</v>
      </c>
      <c r="D4" s="9" t="n">
        <f aca="false">0.28/0.38</f>
        <v>0.736842105263158</v>
      </c>
    </row>
    <row r="5" customFormat="false" ht="15.75" hidden="false" customHeight="false" outlineLevel="0" collapsed="false">
      <c r="A5" s="8" t="s">
        <v>27</v>
      </c>
      <c r="B5" s="8" t="n">
        <v>0.43</v>
      </c>
      <c r="C5" s="9" t="n">
        <f aca="false">0.28/0.43</f>
        <v>0.651162790697674</v>
      </c>
      <c r="D5" s="9" t="n">
        <f aca="false">0.28/0.43</f>
        <v>0.651162790697674</v>
      </c>
    </row>
    <row r="6" customFormat="false" ht="15.75" hidden="false" customHeight="false" outlineLevel="0" collapsed="false">
      <c r="A6" s="8" t="s">
        <v>28</v>
      </c>
      <c r="B6" s="8" t="n">
        <v>7.23</v>
      </c>
      <c r="C6" s="9" t="n">
        <f aca="false">1.13/7.23</f>
        <v>0.156293222683264</v>
      </c>
      <c r="D6" s="9" t="n">
        <f aca="false">1.13/7.23</f>
        <v>0.156293222683264</v>
      </c>
    </row>
    <row r="7" customFormat="false" ht="15.75" hidden="false" customHeight="false" outlineLevel="0" collapsed="false">
      <c r="A7" s="8" t="s">
        <v>29</v>
      </c>
      <c r="B7" s="8" t="n">
        <v>1.7</v>
      </c>
      <c r="C7" s="9" t="n">
        <f aca="false">1.13/1.7</f>
        <v>0.664705882352941</v>
      </c>
      <c r="D7" s="9" t="n">
        <f aca="false">1.13/1.7</f>
        <v>0.664705882352941</v>
      </c>
    </row>
    <row r="8" customFormat="false" ht="15.75" hidden="false" customHeight="false" outlineLevel="0" collapsed="false">
      <c r="A8" s="8" t="s">
        <v>30</v>
      </c>
      <c r="B8" s="8" t="n">
        <v>1.17</v>
      </c>
      <c r="C8" s="9" t="n">
        <f aca="false">1.13/1.17</f>
        <v>0.965811965811966</v>
      </c>
      <c r="D8" s="9" t="n">
        <f aca="false">1.13/1.17</f>
        <v>0.965811965811966</v>
      </c>
    </row>
    <row r="9" customFormat="false" ht="15.75" hidden="false" customHeight="false" outlineLevel="0" collapsed="false">
      <c r="A9" s="8" t="s">
        <v>31</v>
      </c>
      <c r="B9" s="8" t="n">
        <v>5.9</v>
      </c>
      <c r="C9" s="9" t="n">
        <f aca="false">4.51/5.9</f>
        <v>0.764406779661017</v>
      </c>
      <c r="D9" s="9" t="n">
        <f aca="false">4.51/5.9</f>
        <v>0.764406779661017</v>
      </c>
    </row>
    <row r="10" customFormat="false" ht="15.75" hidden="false" customHeight="false" outlineLevel="0" collapsed="false">
      <c r="A10" s="8" t="s">
        <v>32</v>
      </c>
      <c r="B10" s="5" t="n">
        <v>14.56</v>
      </c>
      <c r="C10" s="9" t="n">
        <f aca="false">4.51/14.56</f>
        <v>0.309752747252747</v>
      </c>
      <c r="D10" s="9" t="n">
        <f aca="false">4.51/14.56</f>
        <v>0.309752747252747</v>
      </c>
    </row>
    <row r="11" customFormat="false" ht="15.75" hidden="false" customHeight="false" outlineLevel="0" collapsed="false">
      <c r="A11" s="8" t="s">
        <v>33</v>
      </c>
      <c r="B11" s="8" t="n">
        <v>11.73</v>
      </c>
      <c r="C11" s="9" t="n">
        <f aca="false">4.51/11.73</f>
        <v>0.384484228473998</v>
      </c>
      <c r="D11" s="9" t="n">
        <f aca="false">4.51/11.73</f>
        <v>0.384484228473998</v>
      </c>
    </row>
    <row r="12" customFormat="false" ht="15.75" hidden="false" customHeight="false" outlineLevel="0" collapsed="false">
      <c r="A12" s="8" t="s">
        <v>34</v>
      </c>
      <c r="B12" s="8" t="n">
        <v>56.71</v>
      </c>
      <c r="C12" s="9" t="n">
        <f aca="false">18.1/56.71</f>
        <v>0.3191676953</v>
      </c>
      <c r="D12" s="9" t="n">
        <f aca="false">0.3191676953</f>
        <v>0.3191676953</v>
      </c>
    </row>
    <row r="13" customFormat="false" ht="15.75" hidden="false" customHeight="false" outlineLevel="0" collapsed="false">
      <c r="A13" s="8" t="s">
        <v>35</v>
      </c>
      <c r="B13" s="5" t="n">
        <v>26.73</v>
      </c>
      <c r="C13" s="9" t="n">
        <f aca="false">18.1/26.73</f>
        <v>0.677141788252899</v>
      </c>
      <c r="D13" s="9" t="n">
        <f aca="false">18.1/26.73</f>
        <v>0.677141788252899</v>
      </c>
    </row>
    <row r="14" customFormat="false" ht="15.75" hidden="false" customHeight="false" outlineLevel="0" collapsed="false">
      <c r="A14" s="8" t="s">
        <v>36</v>
      </c>
      <c r="B14" s="5" t="n">
        <v>29.52</v>
      </c>
      <c r="C14" s="9" t="n">
        <f aca="false">18.1/29.52</f>
        <v>0.613143631436314</v>
      </c>
      <c r="D14" s="9" t="n">
        <f aca="false">18.1/29.52</f>
        <v>0.613143631436314</v>
      </c>
    </row>
    <row r="15" customFormat="false" ht="15.75" hidden="false" customHeight="false" outlineLevel="0" collapsed="false">
      <c r="A15" s="8" t="s">
        <v>38</v>
      </c>
      <c r="B15" s="5" t="n">
        <v>133.27</v>
      </c>
      <c r="C15" s="9" t="n">
        <f aca="false">72.32/133.27</f>
        <v>0.542657762437158</v>
      </c>
      <c r="D15" s="9" t="n">
        <f aca="false">72.32/133.27</f>
        <v>0.542657762437158</v>
      </c>
    </row>
    <row r="16" customFormat="false" ht="15.75" hidden="false" customHeight="false" outlineLevel="0" collapsed="false">
      <c r="A16" s="8" t="s">
        <v>39</v>
      </c>
      <c r="B16" s="5" t="n">
        <v>139.98</v>
      </c>
      <c r="C16" s="9" t="n">
        <f aca="false">72.32/139.98</f>
        <v>0.516645235033576</v>
      </c>
      <c r="D16" s="9" t="n">
        <f aca="false">72.32/139.98</f>
        <v>0.516645235033576</v>
      </c>
    </row>
    <row r="17" customFormat="false" ht="15.75" hidden="false" customHeight="false" outlineLevel="0" collapsed="false">
      <c r="A17" s="8" t="s">
        <v>40</v>
      </c>
      <c r="B17" s="5" t="n">
        <v>120.34</v>
      </c>
      <c r="C17" s="9" t="n">
        <f aca="false">72.32/120.34</f>
        <v>0.600963935516038</v>
      </c>
      <c r="D17" s="9" t="n">
        <f aca="false">72.32/120.34</f>
        <v>0.600963935516038</v>
      </c>
    </row>
    <row r="18" customFormat="false" ht="15.75" hidden="false" customHeight="false" outlineLevel="0" collapsed="false">
      <c r="A18" s="8" t="s">
        <v>41</v>
      </c>
      <c r="B18" s="5" t="n">
        <v>5.18</v>
      </c>
      <c r="C18" s="9" t="n">
        <f aca="false">0.28/5.18</f>
        <v>0.05405405405</v>
      </c>
      <c r="D18" s="9" t="n">
        <f aca="false">0.05405405405/4</f>
        <v>0.01351351351</v>
      </c>
    </row>
    <row r="19" customFormat="false" ht="15.75" hidden="false" customHeight="false" outlineLevel="0" collapsed="false">
      <c r="A19" s="8" t="s">
        <v>42</v>
      </c>
      <c r="B19" s="8" t="n">
        <v>0.3</v>
      </c>
      <c r="C19" s="9" t="n">
        <f aca="false">0.28/0.3</f>
        <v>0.9333333333</v>
      </c>
      <c r="D19" s="9" t="n">
        <f aca="false">0.9333333333/4</f>
        <v>0.2333333333</v>
      </c>
    </row>
    <row r="20" customFormat="false" ht="15.75" hidden="false" customHeight="false" outlineLevel="0" collapsed="false">
      <c r="A20" s="8" t="s">
        <v>43</v>
      </c>
      <c r="B20" s="8" t="n">
        <v>0.27</v>
      </c>
      <c r="C20" s="9" t="n">
        <f aca="false">0.28/0.27</f>
        <v>1.037037037</v>
      </c>
      <c r="D20" s="9" t="n">
        <f aca="false">1.037037037/4</f>
        <v>0.2592592593</v>
      </c>
    </row>
    <row r="21" customFormat="false" ht="15.75" hidden="false" customHeight="false" outlineLevel="0" collapsed="false">
      <c r="A21" s="8" t="s">
        <v>44</v>
      </c>
      <c r="B21" s="8" t="n">
        <v>5.37</v>
      </c>
      <c r="C21" s="9" t="n">
        <f aca="false">1.13/5.37</f>
        <v>0.2104283054</v>
      </c>
      <c r="D21" s="9" t="n">
        <f aca="false">0.2104283054/4</f>
        <v>0.05260707635</v>
      </c>
    </row>
    <row r="22" customFormat="false" ht="15.75" hidden="false" customHeight="false" outlineLevel="0" collapsed="false">
      <c r="A22" s="8" t="s">
        <v>45</v>
      </c>
      <c r="B22" s="8" t="n">
        <v>0.92</v>
      </c>
      <c r="C22" s="9" t="n">
        <f aca="false">1.13/0.92</f>
        <v>1.22826087</v>
      </c>
      <c r="D22" s="9" t="n">
        <f aca="false">1.22826087/4</f>
        <v>0.3070652175</v>
      </c>
    </row>
    <row r="23" customFormat="false" ht="15.75" hidden="false" customHeight="false" outlineLevel="0" collapsed="false">
      <c r="A23" s="8" t="s">
        <v>46</v>
      </c>
      <c r="B23" s="8" t="n">
        <v>1.56</v>
      </c>
      <c r="C23" s="9" t="n">
        <f aca="false">1.13/1.56</f>
        <v>0.7243589744</v>
      </c>
      <c r="D23" s="9" t="n">
        <f aca="false">0.7243589744/4</f>
        <v>0.1810897436</v>
      </c>
    </row>
    <row r="24" customFormat="false" ht="15.75" hidden="false" customHeight="false" outlineLevel="0" collapsed="false">
      <c r="A24" s="8" t="s">
        <v>47</v>
      </c>
      <c r="B24" s="8" t="n">
        <v>9.76</v>
      </c>
      <c r="C24" s="9" t="n">
        <f aca="false">4.51/9.76</f>
        <v>0.4620901639</v>
      </c>
      <c r="D24" s="9" t="n">
        <f aca="false">0.4620901639/4</f>
        <v>0.115522541</v>
      </c>
    </row>
    <row r="25" customFormat="false" ht="15.75" hidden="false" customHeight="false" outlineLevel="0" collapsed="false">
      <c r="A25" s="8" t="s">
        <v>48</v>
      </c>
      <c r="B25" s="5" t="n">
        <v>2.38</v>
      </c>
      <c r="C25" s="9" t="n">
        <f aca="false">4.51/2.38</f>
        <v>1.894957983</v>
      </c>
      <c r="D25" s="9" t="n">
        <f aca="false">1.894957983/4</f>
        <v>0.4737394958</v>
      </c>
    </row>
    <row r="26" customFormat="false" ht="15.75" hidden="false" customHeight="false" outlineLevel="0" collapsed="false">
      <c r="A26" s="8" t="s">
        <v>49</v>
      </c>
      <c r="B26" s="8" t="n">
        <v>2.64</v>
      </c>
      <c r="C26" s="9" t="n">
        <f aca="false">4.51/2.64</f>
        <v>1.708333333</v>
      </c>
      <c r="D26" s="9" t="n">
        <f aca="false">1.708333333/4</f>
        <v>0.4270833333</v>
      </c>
    </row>
    <row r="27" customFormat="false" ht="15.75" hidden="false" customHeight="false" outlineLevel="0" collapsed="false">
      <c r="A27" s="8" t="s">
        <v>50</v>
      </c>
      <c r="B27" s="8" t="n">
        <v>22.52</v>
      </c>
      <c r="C27" s="9" t="n">
        <f aca="false">18.1/22.52</f>
        <v>0.8037300178</v>
      </c>
      <c r="D27" s="9" t="n">
        <f aca="false">0.8037300178/4</f>
        <v>0.2009325045</v>
      </c>
    </row>
    <row r="28" customFormat="false" ht="15.75" hidden="false" customHeight="false" outlineLevel="0" collapsed="false">
      <c r="A28" s="8" t="s">
        <v>51</v>
      </c>
      <c r="B28" s="5" t="n">
        <v>4.57</v>
      </c>
      <c r="C28" s="9" t="n">
        <f aca="false">18.1/4.57</f>
        <v>3.960612691</v>
      </c>
      <c r="D28" s="9" t="n">
        <f aca="false">3.960612691/4</f>
        <v>0.9901531728</v>
      </c>
    </row>
    <row r="29" customFormat="false" ht="15.75" hidden="false" customHeight="false" outlineLevel="0" collapsed="false">
      <c r="A29" s="8" t="s">
        <v>52</v>
      </c>
      <c r="B29" s="5" t="n">
        <v>5.58</v>
      </c>
      <c r="C29" s="9" t="n">
        <f aca="false">18.1/5.58</f>
        <v>3.243727599</v>
      </c>
      <c r="D29" s="9" t="n">
        <f aca="false">3.243727599/4</f>
        <v>0.8109318998</v>
      </c>
    </row>
    <row r="30" customFormat="false" ht="15.75" hidden="false" customHeight="false" outlineLevel="0" collapsed="false">
      <c r="A30" s="8" t="s">
        <v>53</v>
      </c>
      <c r="B30" s="5" t="n">
        <v>49.81</v>
      </c>
      <c r="C30" s="9" t="n">
        <f aca="false">72.32/49.81</f>
        <v>1.451917286</v>
      </c>
      <c r="D30" s="9" t="n">
        <f aca="false">1.451917286/4</f>
        <v>0.3629793215</v>
      </c>
    </row>
    <row r="31" customFormat="false" ht="15.75" hidden="false" customHeight="false" outlineLevel="0" collapsed="false">
      <c r="A31" s="8" t="s">
        <v>54</v>
      </c>
      <c r="B31" s="5" t="n">
        <v>39.54</v>
      </c>
      <c r="C31" s="9" t="n">
        <f aca="false">72.32/39.54</f>
        <v>1.82903389</v>
      </c>
      <c r="D31" s="9" t="n">
        <f aca="false">1.82903389/4</f>
        <v>0.4572584725</v>
      </c>
    </row>
    <row r="32" customFormat="false" ht="15.75" hidden="false" customHeight="false" outlineLevel="0" collapsed="false">
      <c r="A32" s="8" t="s">
        <v>55</v>
      </c>
      <c r="B32" s="5" t="n">
        <v>21.78</v>
      </c>
      <c r="C32" s="9" t="n">
        <f aca="false">72.32/21.78</f>
        <v>3.320477502</v>
      </c>
      <c r="D32" s="9" t="n">
        <f aca="false">3.320477502/4</f>
        <v>0.8301193755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3" min="2" style="0" width="14.43"/>
    <col collapsed="false" customWidth="true" hidden="false" outlineLevel="0" max="4" min="4" style="0" width="25.4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57</v>
      </c>
      <c r="B1" s="2" t="s">
        <v>1</v>
      </c>
      <c r="C1" s="2" t="s">
        <v>2</v>
      </c>
      <c r="D1" s="19" t="s">
        <v>58</v>
      </c>
    </row>
    <row r="2" customFormat="false" ht="15.75" hidden="false" customHeight="false" outlineLevel="0" collapsed="false">
      <c r="A2" s="3" t="s">
        <v>59</v>
      </c>
    </row>
    <row r="3" customFormat="false" ht="15.75" hidden="false" customHeight="false" outlineLevel="0" collapsed="false">
      <c r="A3" s="8" t="s">
        <v>60</v>
      </c>
      <c r="B3" s="5" t="n">
        <v>4.49</v>
      </c>
      <c r="C3" s="9" t="n">
        <f aca="false">0.29/4.49</f>
        <v>0.06458797327</v>
      </c>
    </row>
    <row r="4" customFormat="false" ht="15.75" hidden="false" customHeight="false" outlineLevel="0" collapsed="false">
      <c r="A4" s="8" t="s">
        <v>61</v>
      </c>
      <c r="B4" s="5" t="n">
        <v>16.13</v>
      </c>
      <c r="C4" s="9" t="n">
        <f aca="false">1.15/16.13</f>
        <v>0.07129572226</v>
      </c>
    </row>
    <row r="5" customFormat="false" ht="15.75" hidden="false" customHeight="false" outlineLevel="0" collapsed="false">
      <c r="A5" s="8" t="s">
        <v>62</v>
      </c>
      <c r="B5" s="5" t="n">
        <v>60.81</v>
      </c>
      <c r="C5" s="9" t="n">
        <f aca="false">4.66/60.81</f>
        <v>0.07663213287</v>
      </c>
    </row>
    <row r="6" customFormat="false" ht="15.75" hidden="false" customHeight="false" outlineLevel="0" collapsed="false">
      <c r="A6" s="8" t="s">
        <v>63</v>
      </c>
      <c r="B6" s="6" t="s">
        <v>64</v>
      </c>
      <c r="C6" s="9"/>
    </row>
    <row r="7" customFormat="false" ht="15.75" hidden="false" customHeight="false" outlineLevel="0" collapsed="false">
      <c r="A7" s="8" t="s">
        <v>65</v>
      </c>
      <c r="B7" s="6" t="s">
        <v>64</v>
      </c>
      <c r="C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1.86"/>
    <col collapsed="false" customWidth="true" hidden="false" outlineLevel="0" max="3" min="2" style="0" width="14.43"/>
    <col collapsed="false" customWidth="true" hidden="false" outlineLevel="0" max="4" min="4" style="0" width="25.14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" t="s">
        <v>66</v>
      </c>
      <c r="B1" s="2" t="s">
        <v>1</v>
      </c>
      <c r="C1" s="2" t="s">
        <v>2</v>
      </c>
      <c r="D1" s="20" t="s">
        <v>58</v>
      </c>
    </row>
    <row r="2" customFormat="false" ht="15.75" hidden="false" customHeight="false" outlineLevel="0" collapsed="false">
      <c r="A2" s="3" t="s">
        <v>59</v>
      </c>
    </row>
    <row r="3" customFormat="false" ht="15.75" hidden="false" customHeight="false" outlineLevel="0" collapsed="false">
      <c r="A3" s="8" t="s">
        <v>60</v>
      </c>
      <c r="B3" s="8" t="n">
        <v>0.02</v>
      </c>
      <c r="C3" s="9" t="n">
        <f aca="false">0.29/0.02</f>
        <v>14.5</v>
      </c>
    </row>
    <row r="4" customFormat="false" ht="15.75" hidden="false" customHeight="false" outlineLevel="0" collapsed="false">
      <c r="A4" s="8" t="s">
        <v>61</v>
      </c>
      <c r="B4" s="8" t="n">
        <v>0.08</v>
      </c>
      <c r="C4" s="9" t="n">
        <f aca="false">1.15/0.08</f>
        <v>14.375</v>
      </c>
    </row>
    <row r="5" customFormat="false" ht="15.75" hidden="false" customHeight="false" outlineLevel="0" collapsed="false">
      <c r="A5" s="8" t="s">
        <v>62</v>
      </c>
      <c r="B5" s="8" t="n">
        <v>0.28</v>
      </c>
      <c r="C5" s="9" t="n">
        <f aca="false">4.66/0.28</f>
        <v>16.64285714</v>
      </c>
    </row>
    <row r="6" customFormat="false" ht="15.75" hidden="false" customHeight="false" outlineLevel="0" collapsed="false">
      <c r="A6" s="8" t="s">
        <v>63</v>
      </c>
      <c r="B6" s="8" t="n">
        <v>0.94</v>
      </c>
      <c r="C6" s="9" t="n">
        <f aca="false">20.31/0.94</f>
        <v>21.60638298</v>
      </c>
    </row>
    <row r="7" customFormat="false" ht="15.75" hidden="false" customHeight="false" outlineLevel="0" collapsed="false">
      <c r="A7" s="8" t="s">
        <v>65</v>
      </c>
      <c r="B7" s="8" t="n">
        <v>3.47</v>
      </c>
      <c r="C7" s="9" t="n">
        <f aca="false">87.74/3.47</f>
        <v>25.28530259</v>
      </c>
    </row>
    <row r="8" customFormat="false" ht="15.75" hidden="false" customHeight="false" outlineLevel="0" collapsed="false">
      <c r="A8" s="9"/>
      <c r="B8" s="9"/>
      <c r="C8" s="9"/>
    </row>
    <row r="9" customFormat="false" ht="15.75" hidden="false" customHeight="false" outlineLevel="0" collapsed="false">
      <c r="A9" s="9"/>
      <c r="B9" s="9"/>
      <c r="C9" s="9"/>
    </row>
    <row r="10" customFormat="false" ht="15.75" hidden="false" customHeight="false" outlineLevel="0" collapsed="false">
      <c r="A10" s="8" t="s">
        <v>67</v>
      </c>
      <c r="B10" s="5" t="n">
        <v>0.01</v>
      </c>
      <c r="C10" s="9" t="n">
        <f aca="false">0.29/0.01</f>
        <v>29</v>
      </c>
    </row>
    <row r="11" customFormat="false" ht="15.75" hidden="false" customHeight="false" outlineLevel="0" collapsed="false">
      <c r="A11" s="8" t="s">
        <v>68</v>
      </c>
      <c r="B11" s="5" t="n">
        <v>0.03</v>
      </c>
      <c r="C11" s="9" t="n">
        <f aca="false">1.15/0.03</f>
        <v>38.33333333</v>
      </c>
    </row>
    <row r="12" customFormat="false" ht="15.75" hidden="false" customHeight="false" outlineLevel="0" collapsed="false">
      <c r="A12" s="8" t="s">
        <v>69</v>
      </c>
      <c r="B12" s="5" t="n">
        <v>0.1</v>
      </c>
      <c r="C12" s="9" t="n">
        <f aca="false">4.66/0.1</f>
        <v>46.6</v>
      </c>
    </row>
    <row r="13" customFormat="false" ht="15.75" hidden="false" customHeight="false" outlineLevel="0" collapsed="false">
      <c r="A13" s="8" t="s">
        <v>70</v>
      </c>
      <c r="B13" s="5" t="n">
        <v>0.27</v>
      </c>
      <c r="C13" s="9" t="n">
        <f aca="false">20.31/0.27</f>
        <v>75.22222222</v>
      </c>
    </row>
    <row r="14" customFormat="false" ht="15.75" hidden="false" customHeight="false" outlineLevel="0" collapsed="false">
      <c r="A14" s="8" t="s">
        <v>71</v>
      </c>
      <c r="B14" s="5" t="n">
        <v>1.01</v>
      </c>
      <c r="C14" s="9" t="n">
        <f aca="false">87.74/1.01</f>
        <v>86.87128713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2018-07-08T16:12:29Z</dcterms:modified>
  <cp:revision>1</cp:revision>
  <dc:subject/>
  <dc:title/>
</cp:coreProperties>
</file>