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15" windowWidth="13815" windowHeight="6600"/>
  </bookViews>
  <sheets>
    <sheet name="Hoja 1" sheetId="1" r:id="rId1"/>
  </sheets>
  <calcPr calcId="145621"/>
</workbook>
</file>

<file path=xl/calcChain.xml><?xml version="1.0" encoding="utf-8"?>
<calcChain xmlns="http://schemas.openxmlformats.org/spreadsheetml/2006/main">
  <c r="I100" i="1" l="1"/>
  <c r="J100" i="1"/>
  <c r="I99" i="1" l="1"/>
  <c r="I98" i="1" l="1"/>
  <c r="J98" i="1"/>
  <c r="J96" i="1" l="1"/>
  <c r="I96" i="1"/>
  <c r="I97" i="1"/>
  <c r="J99" i="1" l="1"/>
  <c r="J97" i="1"/>
  <c r="D3" i="1"/>
  <c r="B11" i="1"/>
  <c r="B28" i="1"/>
  <c r="F75" i="1"/>
  <c r="G37" i="1"/>
  <c r="D23" i="1"/>
  <c r="G45" i="1"/>
  <c r="C39" i="1"/>
  <c r="D2" i="1"/>
  <c r="A89" i="1"/>
  <c r="G76" i="1"/>
  <c r="G52" i="1"/>
  <c r="H79" i="1"/>
  <c r="C60" i="1"/>
  <c r="G87" i="1"/>
  <c r="E19" i="1"/>
  <c r="E21" i="1"/>
  <c r="D41" i="1"/>
  <c r="C21" i="1"/>
  <c r="C48" i="1"/>
  <c r="G84" i="1"/>
  <c r="H66" i="1"/>
  <c r="D63" i="1"/>
  <c r="A26" i="1"/>
  <c r="D14" i="1"/>
  <c r="F77" i="1"/>
  <c r="A71" i="1"/>
  <c r="F3" i="1"/>
  <c r="H10" i="1"/>
  <c r="E58" i="1"/>
  <c r="G94" i="1"/>
  <c r="F36" i="1"/>
  <c r="G63" i="1"/>
  <c r="E27" i="1"/>
  <c r="C68" i="1"/>
  <c r="H91" i="1"/>
  <c r="E18" i="1"/>
  <c r="F79" i="1"/>
  <c r="D64" i="1"/>
  <c r="C75" i="1"/>
  <c r="B48" i="1"/>
  <c r="H38" i="1"/>
  <c r="G53" i="1"/>
  <c r="H94" i="1"/>
  <c r="F53" i="1"/>
  <c r="E93" i="1"/>
  <c r="F16" i="1"/>
  <c r="D84" i="1"/>
  <c r="F85" i="1"/>
  <c r="H63" i="1"/>
  <c r="E46" i="1"/>
  <c r="D92" i="1"/>
  <c r="E40" i="1"/>
  <c r="E5" i="1"/>
  <c r="A87" i="1"/>
  <c r="B34" i="1"/>
  <c r="D21" i="1"/>
  <c r="C52" i="1"/>
  <c r="G60" i="1"/>
  <c r="G21" i="1"/>
  <c r="C37" i="1"/>
  <c r="C70" i="1"/>
  <c r="H24" i="1"/>
  <c r="B70" i="1"/>
  <c r="E48" i="1"/>
  <c r="G73" i="1"/>
  <c r="G50" i="1"/>
  <c r="G69" i="1"/>
  <c r="D40" i="1"/>
  <c r="G40" i="1"/>
  <c r="B6" i="1"/>
  <c r="G43" i="1"/>
  <c r="B22" i="1"/>
  <c r="E79" i="1"/>
  <c r="E11" i="1"/>
  <c r="A80" i="1"/>
  <c r="B71" i="1"/>
  <c r="E34" i="1"/>
  <c r="C23" i="1"/>
  <c r="C1" i="1"/>
  <c r="D88" i="1"/>
  <c r="H34" i="1"/>
  <c r="B56" i="1"/>
  <c r="G64" i="1"/>
  <c r="B9" i="1"/>
  <c r="F11" i="1"/>
  <c r="D24" i="1"/>
  <c r="G47" i="1"/>
  <c r="E92" i="1"/>
  <c r="D50" i="1"/>
  <c r="D31" i="1"/>
  <c r="F39" i="1"/>
  <c r="F94" i="1"/>
  <c r="C73" i="1"/>
  <c r="A31" i="1"/>
  <c r="E69" i="1"/>
  <c r="A10" i="1"/>
  <c r="A20" i="1"/>
  <c r="B13" i="1"/>
  <c r="H42" i="1"/>
  <c r="H22" i="1"/>
  <c r="B65" i="1"/>
  <c r="E63" i="1"/>
  <c r="C49" i="1"/>
  <c r="F30" i="1"/>
  <c r="D43" i="1"/>
  <c r="F41" i="1"/>
  <c r="E86" i="1"/>
  <c r="D4" i="1"/>
  <c r="B44" i="1"/>
  <c r="G58" i="1"/>
  <c r="D78" i="1"/>
  <c r="G91" i="1"/>
  <c r="A11" i="1"/>
  <c r="F69" i="1"/>
  <c r="B2" i="1"/>
  <c r="E71" i="1"/>
  <c r="C12" i="1"/>
  <c r="G35" i="1"/>
  <c r="C86" i="1"/>
  <c r="E78" i="1"/>
  <c r="B92" i="1"/>
  <c r="B73" i="1"/>
  <c r="G32" i="1"/>
  <c r="F6" i="1"/>
  <c r="H90" i="1"/>
  <c r="B8" i="1"/>
  <c r="E83" i="1"/>
  <c r="A83" i="1"/>
  <c r="H50" i="1"/>
  <c r="G25" i="1"/>
  <c r="D85" i="1"/>
  <c r="H75" i="1"/>
  <c r="C42" i="1"/>
  <c r="E87" i="1"/>
  <c r="C83" i="1"/>
  <c r="E59" i="1"/>
  <c r="C53" i="1"/>
  <c r="H58" i="1"/>
  <c r="B33" i="1"/>
  <c r="D22" i="1"/>
  <c r="A34" i="1"/>
  <c r="A25" i="1"/>
  <c r="B63" i="1"/>
  <c r="A1" i="1"/>
  <c r="E23" i="1"/>
  <c r="C41" i="1"/>
  <c r="D34" i="1"/>
  <c r="E20" i="1"/>
  <c r="A53" i="1"/>
  <c r="A32" i="1"/>
  <c r="F76" i="1"/>
  <c r="H78" i="1"/>
  <c r="E26" i="1"/>
  <c r="G18" i="1"/>
  <c r="B29" i="1"/>
  <c r="G34" i="1"/>
  <c r="C72" i="1"/>
  <c r="D42" i="1"/>
  <c r="G65" i="1"/>
  <c r="B5" i="1"/>
  <c r="A79" i="1"/>
  <c r="H17" i="1"/>
  <c r="B27" i="1"/>
  <c r="F44" i="1"/>
  <c r="B52" i="1"/>
  <c r="A85" i="1"/>
  <c r="C62" i="1"/>
  <c r="D44" i="1"/>
  <c r="C8" i="1"/>
  <c r="G12" i="1"/>
  <c r="D51" i="1"/>
  <c r="E80" i="1"/>
  <c r="C51" i="1"/>
  <c r="C45" i="1"/>
  <c r="H29" i="1"/>
  <c r="C10" i="1"/>
  <c r="D36" i="1"/>
  <c r="H87" i="1"/>
  <c r="H19" i="1"/>
  <c r="D16" i="1"/>
  <c r="A63" i="1"/>
  <c r="A75" i="1"/>
  <c r="H71" i="1"/>
  <c r="F47" i="1"/>
  <c r="C28" i="1"/>
  <c r="C77" i="1"/>
  <c r="G51" i="1"/>
  <c r="E37" i="1"/>
  <c r="A67" i="1"/>
  <c r="H39" i="1"/>
  <c r="D59" i="1"/>
  <c r="E7" i="1"/>
  <c r="A48" i="1"/>
  <c r="G38" i="1"/>
  <c r="F86" i="1"/>
  <c r="E54" i="1"/>
  <c r="E62" i="1"/>
  <c r="F55" i="1"/>
  <c r="F92" i="1"/>
  <c r="D55" i="1"/>
  <c r="H62" i="1"/>
  <c r="B49" i="1"/>
  <c r="E38" i="1"/>
  <c r="A52" i="1"/>
  <c r="A78" i="1"/>
  <c r="A36" i="1"/>
  <c r="G19" i="1"/>
  <c r="D46" i="1"/>
  <c r="B41" i="1"/>
  <c r="G66" i="1"/>
  <c r="H32" i="1"/>
  <c r="E3" i="1"/>
  <c r="H18" i="1"/>
  <c r="D38" i="1"/>
  <c r="A37" i="1"/>
  <c r="G89" i="1"/>
  <c r="E15" i="1"/>
  <c r="F63" i="1"/>
  <c r="G41" i="1"/>
  <c r="E8" i="1"/>
  <c r="E42" i="1"/>
  <c r="A73" i="1"/>
  <c r="B68" i="1"/>
  <c r="F51" i="1"/>
  <c r="G83" i="1"/>
  <c r="B32" i="1"/>
  <c r="A9" i="1"/>
  <c r="G56" i="1"/>
  <c r="H67" i="1"/>
  <c r="A16" i="1"/>
  <c r="E94" i="1"/>
  <c r="F19" i="1"/>
  <c r="C26" i="1"/>
  <c r="F57" i="1"/>
  <c r="E61" i="1"/>
  <c r="A57" i="1"/>
  <c r="C15" i="1"/>
  <c r="C9" i="1"/>
  <c r="B26" i="1"/>
  <c r="B81" i="1"/>
  <c r="B72" i="1"/>
  <c r="F67" i="1"/>
  <c r="H59" i="1"/>
  <c r="G13" i="1"/>
  <c r="F91" i="1"/>
  <c r="C16" i="1"/>
  <c r="B16" i="1"/>
  <c r="A15" i="1"/>
  <c r="A77" i="1"/>
  <c r="D13" i="1"/>
  <c r="H5" i="1"/>
  <c r="E81" i="1"/>
  <c r="C58" i="1"/>
  <c r="F20" i="1"/>
  <c r="E33" i="1"/>
  <c r="D19" i="1"/>
  <c r="B46" i="1"/>
  <c r="G92" i="1"/>
  <c r="F42" i="1"/>
  <c r="D32" i="1"/>
  <c r="F10" i="1"/>
  <c r="B45" i="1"/>
  <c r="A50" i="1"/>
  <c r="B75" i="1"/>
  <c r="F65" i="1"/>
  <c r="H13" i="1"/>
  <c r="E74" i="1"/>
  <c r="B74" i="1"/>
  <c r="B50" i="1"/>
  <c r="H82" i="1"/>
  <c r="F56" i="1"/>
  <c r="E57" i="1"/>
  <c r="H56" i="1"/>
  <c r="B25" i="1"/>
  <c r="F9" i="1"/>
  <c r="F43" i="1"/>
  <c r="D65" i="1"/>
  <c r="H11" i="1"/>
  <c r="C47" i="1"/>
  <c r="C80" i="1"/>
  <c r="F52" i="1"/>
  <c r="A12" i="1"/>
  <c r="F37" i="1"/>
  <c r="H20" i="1"/>
  <c r="E22" i="1"/>
  <c r="E28" i="1"/>
  <c r="H81" i="1"/>
  <c r="C61" i="1"/>
  <c r="H52" i="1"/>
  <c r="C7" i="1"/>
  <c r="D57" i="1"/>
  <c r="C84" i="1"/>
  <c r="G67" i="1"/>
  <c r="F29" i="1"/>
  <c r="B60" i="1"/>
  <c r="F5" i="1"/>
  <c r="D79" i="1"/>
  <c r="B10" i="1"/>
  <c r="A90" i="1"/>
  <c r="E68" i="1"/>
  <c r="C24" i="1"/>
  <c r="A55" i="1"/>
  <c r="E29" i="1"/>
  <c r="F40" i="1"/>
  <c r="F50" i="1"/>
  <c r="B84" i="1"/>
  <c r="H1" i="1"/>
  <c r="D89" i="1"/>
  <c r="A84" i="1"/>
  <c r="B85" i="1"/>
  <c r="G23" i="1"/>
  <c r="A7" i="1"/>
  <c r="F70" i="1"/>
  <c r="B59" i="1"/>
  <c r="E36" i="1"/>
  <c r="G81" i="1"/>
  <c r="F48" i="1"/>
  <c r="E82" i="1"/>
  <c r="B37" i="1"/>
  <c r="G49" i="1"/>
  <c r="H27" i="1"/>
  <c r="F49" i="1"/>
  <c r="C19" i="1"/>
  <c r="C2" i="1"/>
  <c r="B40" i="1"/>
  <c r="E73" i="1"/>
  <c r="B3" i="1"/>
  <c r="G74" i="1"/>
  <c r="B79" i="1"/>
  <c r="H51" i="1"/>
  <c r="H12" i="1"/>
  <c r="D18" i="1"/>
  <c r="B36" i="1"/>
  <c r="A66" i="1"/>
  <c r="H92" i="1"/>
  <c r="H74" i="1"/>
  <c r="D74" i="1"/>
  <c r="B38" i="1"/>
  <c r="D26" i="1"/>
  <c r="F58" i="1"/>
  <c r="C71" i="1"/>
  <c r="B4" i="1"/>
  <c r="B20" i="1"/>
  <c r="F32" i="1"/>
  <c r="B14" i="1"/>
  <c r="F82" i="1"/>
  <c r="E60" i="1"/>
  <c r="B47" i="1"/>
  <c r="A44" i="1"/>
  <c r="D86" i="1"/>
  <c r="G1" i="1"/>
  <c r="E9" i="1"/>
  <c r="H89" i="1"/>
  <c r="E66" i="1"/>
  <c r="D91" i="1"/>
  <c r="G6" i="1"/>
  <c r="B93" i="1"/>
  <c r="H93" i="1"/>
  <c r="G61" i="1"/>
  <c r="D8" i="1"/>
  <c r="B62" i="1"/>
  <c r="C65" i="1"/>
  <c r="H43" i="1"/>
  <c r="E41" i="1"/>
  <c r="C50" i="1"/>
  <c r="H9" i="1"/>
  <c r="E55" i="1"/>
  <c r="A30" i="1"/>
  <c r="F22" i="1"/>
  <c r="B12" i="1"/>
  <c r="A18" i="1"/>
  <c r="G80" i="1"/>
  <c r="E53" i="1"/>
  <c r="H76" i="1"/>
  <c r="A51" i="1"/>
  <c r="A86" i="1"/>
  <c r="G55" i="1"/>
  <c r="C25" i="1"/>
  <c r="G9" i="1"/>
  <c r="F17" i="1"/>
  <c r="D93" i="1"/>
  <c r="A13" i="1"/>
  <c r="H49" i="1"/>
  <c r="H25" i="1"/>
  <c r="C85" i="1"/>
  <c r="F87" i="1"/>
  <c r="G8" i="1"/>
  <c r="F84" i="1"/>
  <c r="C3" i="1"/>
  <c r="H31" i="1"/>
  <c r="C82" i="1"/>
  <c r="A4" i="1"/>
  <c r="H57" i="1"/>
  <c r="H73" i="1"/>
  <c r="F27" i="1"/>
  <c r="E45" i="1"/>
  <c r="C55" i="1"/>
  <c r="B91" i="1"/>
  <c r="E13" i="1"/>
  <c r="E91" i="1"/>
  <c r="A56" i="1"/>
  <c r="F7" i="1"/>
  <c r="H80" i="1"/>
  <c r="H23" i="1"/>
  <c r="H60" i="1"/>
  <c r="H85" i="1"/>
  <c r="A82" i="1"/>
  <c r="D72" i="1"/>
  <c r="B21" i="1"/>
  <c r="D62" i="1"/>
  <c r="A58" i="1"/>
  <c r="D33" i="1"/>
  <c r="H15" i="1"/>
  <c r="A74" i="1"/>
  <c r="F46" i="1"/>
  <c r="F64" i="1"/>
  <c r="A35" i="1"/>
  <c r="F66" i="1"/>
  <c r="B42" i="1"/>
  <c r="G39" i="1"/>
  <c r="C88" i="1"/>
  <c r="D47" i="1"/>
  <c r="C59" i="1"/>
  <c r="A3" i="1"/>
  <c r="G5" i="1"/>
  <c r="F80" i="1"/>
  <c r="C38" i="1"/>
  <c r="D61" i="1"/>
  <c r="G22" i="1"/>
  <c r="D67" i="1"/>
  <c r="D52" i="1"/>
  <c r="A22" i="1"/>
  <c r="G46" i="1"/>
  <c r="G11" i="1"/>
  <c r="H69" i="1"/>
  <c r="C36" i="1"/>
  <c r="G20" i="1"/>
  <c r="C14" i="1"/>
  <c r="A8" i="1"/>
  <c r="B58" i="1"/>
  <c r="G14" i="1"/>
  <c r="D68" i="1"/>
  <c r="C31" i="1"/>
  <c r="D80" i="1"/>
  <c r="C32" i="1"/>
  <c r="C76" i="1"/>
  <c r="F33" i="1"/>
  <c r="D54" i="1"/>
  <c r="C34" i="1"/>
  <c r="G77" i="1"/>
  <c r="D87" i="1"/>
  <c r="D29" i="1"/>
  <c r="H88" i="1"/>
  <c r="F4" i="1"/>
  <c r="H47" i="1"/>
  <c r="G79" i="1"/>
  <c r="F83" i="1"/>
  <c r="E43" i="1"/>
  <c r="E12" i="1"/>
  <c r="D69" i="1"/>
  <c r="G48" i="1"/>
  <c r="A72" i="1"/>
  <c r="C54" i="1"/>
  <c r="B7" i="1"/>
  <c r="A33" i="1"/>
  <c r="D76" i="1"/>
  <c r="H46" i="1"/>
  <c r="F73" i="1"/>
  <c r="E24" i="1"/>
  <c r="B77" i="1"/>
  <c r="D10" i="1"/>
  <c r="D15" i="1"/>
  <c r="A69" i="1"/>
  <c r="F54" i="1"/>
  <c r="E67" i="1"/>
  <c r="A59" i="1"/>
  <c r="C81" i="1"/>
  <c r="B43" i="1"/>
  <c r="E6" i="1"/>
  <c r="A64" i="1"/>
  <c r="G86" i="1"/>
  <c r="G93" i="1"/>
  <c r="B18" i="1"/>
  <c r="F8" i="1"/>
  <c r="G3" i="1"/>
  <c r="A39" i="1"/>
  <c r="G75" i="1"/>
  <c r="H68" i="1"/>
  <c r="D35" i="1"/>
  <c r="E47" i="1"/>
  <c r="H2" i="1"/>
  <c r="D1" i="1"/>
  <c r="F12" i="1"/>
  <c r="H14" i="1"/>
  <c r="C57" i="1"/>
  <c r="G62" i="1"/>
  <c r="A6" i="1"/>
  <c r="G44" i="1"/>
  <c r="F14" i="1"/>
  <c r="B19" i="1"/>
  <c r="C35" i="1"/>
  <c r="C11" i="1"/>
  <c r="A41" i="1"/>
  <c r="G36" i="1"/>
  <c r="F13" i="1"/>
  <c r="H45" i="1"/>
  <c r="D53" i="1"/>
  <c r="B35" i="1"/>
  <c r="H30" i="1"/>
  <c r="C92" i="1"/>
  <c r="A88" i="1"/>
  <c r="H21" i="1"/>
  <c r="H70" i="1"/>
  <c r="D28" i="1"/>
  <c r="D81" i="1"/>
  <c r="H3" i="1"/>
  <c r="G42" i="1"/>
  <c r="F18" i="1"/>
  <c r="E72" i="1"/>
  <c r="F24" i="1"/>
  <c r="E51" i="1"/>
  <c r="G85" i="1"/>
  <c r="G70" i="1"/>
  <c r="C93" i="1"/>
  <c r="A21" i="1"/>
  <c r="D71" i="1"/>
  <c r="G90" i="1"/>
  <c r="F93" i="1"/>
  <c r="A60" i="1"/>
  <c r="C74" i="1"/>
  <c r="A76" i="1"/>
  <c r="E76" i="1"/>
  <c r="F21" i="1"/>
  <c r="H54" i="1"/>
  <c r="E35" i="1"/>
  <c r="C91" i="1"/>
  <c r="E25" i="1"/>
  <c r="D73" i="1"/>
  <c r="B69" i="1"/>
  <c r="F38" i="1"/>
  <c r="B88" i="1"/>
  <c r="H37" i="1"/>
  <c r="A92" i="1"/>
  <c r="B53" i="1"/>
  <c r="E39" i="1"/>
  <c r="C40" i="1"/>
  <c r="D48" i="1"/>
  <c r="B61" i="1"/>
  <c r="C89" i="1"/>
  <c r="A14" i="1"/>
  <c r="C63" i="1"/>
  <c r="F88" i="1"/>
  <c r="G26" i="1"/>
  <c r="B31" i="1"/>
  <c r="G27" i="1"/>
  <c r="B89" i="1"/>
  <c r="G2" i="1"/>
  <c r="B67" i="1"/>
  <c r="B30" i="1"/>
  <c r="B39" i="1"/>
  <c r="D82" i="1"/>
  <c r="E49" i="1"/>
  <c r="E30" i="1"/>
  <c r="E1" i="1"/>
  <c r="D56" i="1"/>
  <c r="E70" i="1"/>
  <c r="B55" i="1"/>
  <c r="C5" i="1"/>
  <c r="E2" i="1"/>
  <c r="D30" i="1"/>
  <c r="E44" i="1"/>
  <c r="G88" i="1"/>
  <c r="A91" i="1"/>
  <c r="C46" i="1"/>
  <c r="D11" i="1"/>
  <c r="F74" i="1"/>
  <c r="H8" i="1"/>
  <c r="A61" i="1"/>
  <c r="A28" i="1"/>
  <c r="H64" i="1"/>
  <c r="A68" i="1"/>
  <c r="F1" i="1"/>
  <c r="E17" i="1"/>
  <c r="F26" i="1"/>
  <c r="A19" i="1"/>
  <c r="A43" i="1"/>
  <c r="F78" i="1"/>
  <c r="F2" i="1"/>
  <c r="C20" i="1"/>
  <c r="G17" i="1"/>
  <c r="H6" i="1"/>
  <c r="G7" i="1"/>
  <c r="E50" i="1"/>
  <c r="B86" i="1"/>
  <c r="H53" i="1"/>
  <c r="H44" i="1"/>
  <c r="D83" i="1"/>
  <c r="H83" i="1"/>
  <c r="A65" i="1"/>
  <c r="A42" i="1"/>
  <c r="G29" i="1"/>
  <c r="A5" i="1"/>
  <c r="A81" i="1"/>
  <c r="E88" i="1"/>
  <c r="C79" i="1"/>
  <c r="B90" i="1"/>
  <c r="G82" i="1"/>
  <c r="F59" i="1"/>
  <c r="D77" i="1"/>
  <c r="G54" i="1"/>
  <c r="H65" i="1"/>
  <c r="H86" i="1"/>
  <c r="H26" i="1"/>
  <c r="D25" i="1"/>
  <c r="C44" i="1"/>
  <c r="B83" i="1"/>
  <c r="D12" i="1"/>
  <c r="B66" i="1"/>
  <c r="H48" i="1"/>
  <c r="F31" i="1"/>
  <c r="H40" i="1"/>
  <c r="A40" i="1"/>
  <c r="C90" i="1"/>
  <c r="A93" i="1"/>
  <c r="D58" i="1"/>
  <c r="D17" i="1"/>
  <c r="B94" i="1"/>
  <c r="C69" i="1"/>
  <c r="G31" i="1"/>
  <c r="F25" i="1"/>
  <c r="E4" i="1"/>
  <c r="C94" i="1"/>
  <c r="E16" i="1"/>
  <c r="G28" i="1"/>
  <c r="H55" i="1"/>
  <c r="D5" i="1"/>
  <c r="C22" i="1"/>
  <c r="C87" i="1"/>
  <c r="G78" i="1"/>
  <c r="C13" i="1"/>
  <c r="B15" i="1"/>
  <c r="B76" i="1"/>
  <c r="G33" i="1"/>
  <c r="G24" i="1"/>
  <c r="B23" i="1"/>
  <c r="E31" i="1"/>
  <c r="D9" i="1"/>
  <c r="B57" i="1"/>
  <c r="B80" i="1"/>
  <c r="H61" i="1"/>
  <c r="A17" i="1"/>
  <c r="C29" i="1"/>
  <c r="A70" i="1"/>
  <c r="F23" i="1"/>
  <c r="F62" i="1"/>
  <c r="B82" i="1"/>
  <c r="H36" i="1"/>
  <c r="F90" i="1"/>
  <c r="F81" i="1"/>
  <c r="E90" i="1"/>
  <c r="C67" i="1"/>
  <c r="B54" i="1"/>
  <c r="H84" i="1"/>
  <c r="B78" i="1"/>
  <c r="E77" i="1"/>
  <c r="A49" i="1"/>
  <c r="G68" i="1"/>
  <c r="B1" i="1"/>
  <c r="F61" i="1"/>
  <c r="E85" i="1"/>
  <c r="G59" i="1"/>
  <c r="H33" i="1"/>
  <c r="D45" i="1"/>
  <c r="F35" i="1"/>
  <c r="G30" i="1"/>
  <c r="D66" i="1"/>
  <c r="F28" i="1"/>
  <c r="F71" i="1"/>
  <c r="E65" i="1"/>
  <c r="D49" i="1"/>
  <c r="C18" i="1"/>
  <c r="A24" i="1"/>
  <c r="H16" i="1"/>
  <c r="D75" i="1"/>
  <c r="F34" i="1"/>
  <c r="E89" i="1"/>
  <c r="E64" i="1"/>
  <c r="A54" i="1"/>
  <c r="G16" i="1"/>
  <c r="A47" i="1"/>
  <c r="D39" i="1"/>
  <c r="H35" i="1"/>
  <c r="C4" i="1"/>
  <c r="F89" i="1"/>
  <c r="B17" i="1"/>
  <c r="D20" i="1"/>
  <c r="A45" i="1"/>
  <c r="G57" i="1"/>
  <c r="A94" i="1"/>
  <c r="D6" i="1"/>
  <c r="C17" i="1"/>
  <c r="A38" i="1"/>
  <c r="F45" i="1"/>
  <c r="E32" i="1"/>
  <c r="A29" i="1"/>
  <c r="F72" i="1"/>
  <c r="H41" i="1"/>
  <c r="C66" i="1"/>
  <c r="A23" i="1"/>
  <c r="G15" i="1"/>
  <c r="C64" i="1"/>
  <c r="B87" i="1"/>
  <c r="H7" i="1"/>
  <c r="E56" i="1"/>
  <c r="C30" i="1"/>
  <c r="G72" i="1"/>
  <c r="D70" i="1"/>
  <c r="A62" i="1"/>
  <c r="D90" i="1"/>
  <c r="A27" i="1"/>
  <c r="C56" i="1"/>
  <c r="H72" i="1"/>
  <c r="C6" i="1"/>
  <c r="C43" i="1"/>
  <c r="A2" i="1"/>
  <c r="G10" i="1"/>
  <c r="D94" i="1"/>
  <c r="B64" i="1"/>
  <c r="G71" i="1"/>
  <c r="C78" i="1"/>
  <c r="F60" i="1"/>
  <c r="F15" i="1"/>
  <c r="B24" i="1"/>
  <c r="D7" i="1"/>
  <c r="G4" i="1"/>
  <c r="D37" i="1"/>
  <c r="B51" i="1"/>
  <c r="H28" i="1"/>
  <c r="H77" i="1"/>
  <c r="C33" i="1"/>
  <c r="E84" i="1"/>
  <c r="E14" i="1"/>
  <c r="D60" i="1"/>
  <c r="E75" i="1"/>
  <c r="H4" i="1"/>
  <c r="F68" i="1"/>
  <c r="E10" i="1"/>
  <c r="E52" i="1"/>
  <c r="C27" i="1"/>
  <c r="D27" i="1"/>
  <c r="A46" i="1"/>
  <c r="J68" i="1" l="1"/>
  <c r="I4" i="1"/>
  <c r="I77" i="1"/>
  <c r="I28" i="1"/>
  <c r="J15" i="1"/>
  <c r="J60" i="1"/>
  <c r="I72" i="1"/>
  <c r="I7" i="1"/>
  <c r="I41" i="1"/>
  <c r="J72" i="1"/>
  <c r="J45" i="1"/>
  <c r="J89" i="1"/>
  <c r="I35" i="1"/>
  <c r="J34" i="1"/>
  <c r="I16" i="1"/>
  <c r="J71" i="1"/>
  <c r="J28" i="1"/>
  <c r="J35" i="1"/>
  <c r="I33" i="1"/>
  <c r="J61" i="1"/>
  <c r="I84" i="1"/>
  <c r="J81" i="1"/>
  <c r="J90" i="1"/>
  <c r="I36" i="1"/>
  <c r="J62" i="1"/>
  <c r="J23" i="1"/>
  <c r="I61" i="1"/>
  <c r="I55" i="1"/>
  <c r="J25" i="1"/>
  <c r="I40" i="1"/>
  <c r="J31" i="1"/>
  <c r="I48" i="1"/>
  <c r="I26" i="1"/>
  <c r="I86" i="1"/>
  <c r="I65" i="1"/>
  <c r="J59" i="1"/>
  <c r="I83" i="1"/>
  <c r="I44" i="1"/>
  <c r="I53" i="1"/>
  <c r="I6" i="1"/>
  <c r="J78" i="1"/>
  <c r="J26" i="1"/>
  <c r="I64" i="1"/>
  <c r="I8" i="1"/>
  <c r="J74" i="1"/>
  <c r="J88" i="1"/>
  <c r="I37" i="1"/>
  <c r="J38" i="1"/>
  <c r="I54" i="1"/>
  <c r="J21" i="1"/>
  <c r="J93" i="1"/>
  <c r="J24" i="1"/>
  <c r="J18" i="1"/>
  <c r="I3" i="1"/>
  <c r="I70" i="1"/>
  <c r="I21" i="1"/>
  <c r="I30" i="1"/>
  <c r="I45" i="1"/>
  <c r="J14" i="1"/>
  <c r="I14" i="1"/>
  <c r="I68" i="1"/>
  <c r="J8" i="1"/>
  <c r="J54" i="1"/>
  <c r="J73" i="1"/>
  <c r="I46" i="1"/>
  <c r="J83" i="1"/>
  <c r="I47" i="1"/>
  <c r="J4" i="1"/>
  <c r="I88" i="1"/>
  <c r="J33" i="1"/>
  <c r="I69" i="1"/>
  <c r="J80" i="1"/>
  <c r="J66" i="1"/>
  <c r="J64" i="1"/>
  <c r="J46" i="1"/>
  <c r="I15" i="1"/>
  <c r="I85" i="1"/>
  <c r="I60" i="1"/>
  <c r="I23" i="1"/>
  <c r="I80" i="1"/>
  <c r="J7" i="1"/>
  <c r="J27" i="1"/>
  <c r="I73" i="1"/>
  <c r="I57" i="1"/>
  <c r="I31" i="1"/>
  <c r="J84" i="1"/>
  <c r="J87" i="1"/>
  <c r="I25" i="1"/>
  <c r="I49" i="1"/>
  <c r="J17" i="1"/>
  <c r="I76" i="1"/>
  <c r="J22" i="1"/>
  <c r="I9" i="1"/>
  <c r="I43" i="1"/>
  <c r="I93" i="1"/>
  <c r="I89" i="1"/>
  <c r="J82" i="1"/>
  <c r="J32" i="1"/>
  <c r="J58" i="1"/>
  <c r="I74" i="1"/>
  <c r="I92" i="1"/>
  <c r="I12" i="1"/>
  <c r="I51" i="1"/>
  <c r="J49" i="1"/>
  <c r="I27" i="1"/>
  <c r="J48" i="1"/>
  <c r="J70" i="1"/>
  <c r="J50" i="1"/>
  <c r="J40" i="1"/>
  <c r="J5" i="1"/>
  <c r="J29" i="1"/>
  <c r="I52" i="1"/>
  <c r="I81" i="1"/>
  <c r="I20" i="1"/>
  <c r="J37" i="1"/>
  <c r="J52" i="1"/>
  <c r="I11" i="1"/>
  <c r="J43" i="1"/>
  <c r="J9" i="1"/>
  <c r="I56" i="1"/>
  <c r="J56" i="1"/>
  <c r="I82" i="1"/>
  <c r="I13" i="1"/>
  <c r="J65" i="1"/>
  <c r="J10" i="1"/>
  <c r="J42" i="1"/>
  <c r="J20" i="1"/>
  <c r="I5" i="1"/>
  <c r="J91" i="1"/>
  <c r="I59" i="1"/>
  <c r="J67" i="1"/>
  <c r="J57" i="1"/>
  <c r="J19" i="1"/>
  <c r="I67" i="1"/>
  <c r="J51" i="1"/>
  <c r="J63" i="1"/>
  <c r="I18" i="1"/>
  <c r="I32" i="1"/>
  <c r="I62" i="1"/>
  <c r="J92" i="1"/>
  <c r="J55" i="1"/>
  <c r="J86" i="1"/>
  <c r="I39" i="1"/>
  <c r="J47" i="1"/>
  <c r="I71" i="1"/>
  <c r="I19" i="1"/>
  <c r="I87" i="1"/>
  <c r="I29" i="1"/>
  <c r="J44" i="1"/>
  <c r="I17" i="1"/>
  <c r="I78" i="1"/>
  <c r="J76" i="1"/>
  <c r="I58" i="1"/>
  <c r="I75" i="1"/>
  <c r="I50" i="1"/>
  <c r="I90" i="1"/>
  <c r="J6" i="1"/>
  <c r="J69" i="1"/>
  <c r="J41" i="1"/>
  <c r="J30" i="1"/>
  <c r="I22" i="1"/>
  <c r="I42" i="1"/>
  <c r="J94" i="1"/>
  <c r="J95" i="1"/>
  <c r="J39" i="1"/>
  <c r="J11" i="1"/>
  <c r="I34" i="1"/>
  <c r="I24" i="1"/>
  <c r="I63" i="1"/>
  <c r="J85" i="1"/>
  <c r="J16" i="1"/>
  <c r="J53" i="1"/>
  <c r="I94" i="1"/>
  <c r="I95" i="1"/>
  <c r="I38" i="1"/>
  <c r="J79" i="1"/>
  <c r="I91" i="1"/>
  <c r="J36" i="1"/>
  <c r="I10" i="1"/>
  <c r="J3" i="1"/>
  <c r="J77" i="1"/>
  <c r="I66" i="1"/>
  <c r="I79" i="1"/>
  <c r="J75" i="1"/>
</calcChain>
</file>

<file path=xl/sharedStrings.xml><?xml version="1.0" encoding="utf-8"?>
<sst xmlns="http://schemas.openxmlformats.org/spreadsheetml/2006/main" count="2" uniqueCount="2">
  <si>
    <t>Nuevos casos</t>
  </si>
  <si>
    <t>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</si>
</sst>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"/>
  <sheetViews>
    <sheetView tabSelected="1" workbookViewId="0">
      <pane ySplit="1" topLeftCell="A93" activePane="bottomLeft" state="frozen"/>
      <selection pane="bottomLeft" activeCell="F105" sqref="F105"/>
    </sheetView>
  </sheetViews>
  <sheetFormatPr baseColWidth="10" defaultColWidth="14.42578125" defaultRowHeight="15.75" customHeight="1" x14ac:dyDescent="0.2"/>
  <cols>
    <col min="2" max="2" width="17.85546875" bestFit="1" customWidth="1"/>
    <col min="3" max="3" width="21" bestFit="1" customWidth="1"/>
    <col min="4" max="5" width="14.140625" bestFit="1" customWidth="1"/>
    <col min="6" max="6" width="16.140625" bestFit="1" customWidth="1"/>
    <col min="7" max="7" width="9.42578125" bestFit="1" customWidth="1"/>
    <col min="8" max="8" width="13.140625" customWidth="1"/>
    <col min="9" max="9" width="12.42578125" customWidth="1"/>
    <col min="10" max="10" width="6.140625" customWidth="1"/>
  </cols>
  <sheetData>
    <row r="1" spans="1:10" x14ac:dyDescent="0.2">
      <c r="A1" s="1" t="str">
        <f ca="1">IFERROR(__xludf.DUMMYFUNCTION("IMPORTRANGE(""1m12GrZfX6h7dD8rK-hap4uLVxSjEuAh0ah3Qd41ThoQ"",""A1:H100"")"),"Fecha")</f>
        <v>Fecha</v>
      </c>
      <c r="B1" s="2" t="str">
        <f ca="1">IFERROR(__xludf.DUMMYFUNCTION("""COMPUTED_VALUE"""),"Personas Afectadas")</f>
        <v>Personas Afectadas</v>
      </c>
      <c r="C1" s="2" t="str">
        <f ca="1">IFERROR(__xludf.DUMMYFUNCTION("""COMPUTED_VALUE"""),"Aislamiento Domiciliario")</f>
        <v>Aislamiento Domiciliario</v>
      </c>
      <c r="D1" s="2" t="str">
        <f ca="1">IFERROR(__xludf.DUMMYFUNCTION("""COMPUTED_VALUE"""),"Ingresos totales")</f>
        <v>Ingresos totales</v>
      </c>
      <c r="E1" s="2" t="str">
        <f ca="1">IFERROR(__xludf.DUMMYFUNCTION("""COMPUTED_VALUE"""),"Ingresos en UCI")</f>
        <v>Ingresos en UCI</v>
      </c>
      <c r="F1" s="2" t="str">
        <f ca="1">IFERROR(__xludf.DUMMYFUNCTION("""COMPUTED_VALUE"""),"Personas curadas")</f>
        <v>Personas curadas</v>
      </c>
      <c r="G1" s="2" t="str">
        <f ca="1">IFERROR(__xludf.DUMMYFUNCTION("""COMPUTED_VALUE"""),"Fallecidos")</f>
        <v>Fallecidos</v>
      </c>
      <c r="H1" s="2" t="str">
        <f ca="1">IFERROR(__xludf.DUMMYFUNCTION("""COMPUTED_VALUE"""),"Total de casos desde el inicio")</f>
        <v>Total de casos desde el inicio</v>
      </c>
      <c r="I1" t="s">
        <v>0</v>
      </c>
      <c r="J1" t="s">
        <v>1</v>
      </c>
    </row>
    <row r="2" spans="1:10" x14ac:dyDescent="0.2">
      <c r="A2" s="1">
        <f ca="1">IFERROR(__xludf.DUMMYFUNCTION("""COMPUTED_VALUE"""),43905)</f>
        <v>43905</v>
      </c>
      <c r="B2" s="2">
        <f ca="1">IFERROR(__xludf.DUMMYFUNCTION("""COMPUTED_VALUE"""),71)</f>
        <v>71</v>
      </c>
      <c r="C2" s="2">
        <f ca="1">IFERROR(__xludf.DUMMYFUNCTION("""COMPUTED_VALUE"""),58)</f>
        <v>58</v>
      </c>
      <c r="D2" s="2">
        <f ca="1">IFERROR(__xludf.DUMMYFUNCTION("""COMPUTED_VALUE"""),11)</f>
        <v>11</v>
      </c>
      <c r="E2" s="2">
        <f ca="1">IFERROR(__xludf.DUMMYFUNCTION("""COMPUTED_VALUE"""),2)</f>
        <v>2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IFERROR(__xludf.DUMMYFUNCTION("""COMPUTED_VALUE"""),71)</f>
        <v>71</v>
      </c>
    </row>
    <row r="3" spans="1:10" x14ac:dyDescent="0.2">
      <c r="A3" s="1">
        <f ca="1">IFERROR(__xludf.DUMMYFUNCTION("""COMPUTED_VALUE"""),43906)</f>
        <v>43906</v>
      </c>
      <c r="B3" s="2">
        <f ca="1">IFERROR(__xludf.DUMMYFUNCTION("""COMPUTED_VALUE"""),98)</f>
        <v>98</v>
      </c>
      <c r="C3" s="2">
        <f ca="1">IFERROR(__xludf.DUMMYFUNCTION("""COMPUTED_VALUE"""),73)</f>
        <v>73</v>
      </c>
      <c r="D3" s="2">
        <f ca="1">IFERROR(__xludf.DUMMYFUNCTION("""COMPUTED_VALUE"""),22)</f>
        <v>22</v>
      </c>
      <c r="E3" s="2">
        <f ca="1">IFERROR(__xludf.DUMMYFUNCTION("""COMPUTED_VALUE"""),3)</f>
        <v>3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IFERROR(__xludf.DUMMYFUNCTION("""COMPUTED_VALUE"""),98)</f>
        <v>98</v>
      </c>
      <c r="I3">
        <f ca="1">+H3-H2</f>
        <v>27</v>
      </c>
      <c r="J3">
        <f ca="1">+F3-F2</f>
        <v>0</v>
      </c>
    </row>
    <row r="4" spans="1:10" x14ac:dyDescent="0.2">
      <c r="A4" s="1">
        <f ca="1">IFERROR(__xludf.DUMMYFUNCTION("""COMPUTED_VALUE"""),43907)</f>
        <v>43907</v>
      </c>
      <c r="B4" s="2">
        <f ca="1">IFERROR(__xludf.DUMMYFUNCTION("""COMPUTED_VALUE"""),145)</f>
        <v>145</v>
      </c>
      <c r="C4" s="2">
        <f ca="1">IFERROR(__xludf.DUMMYFUNCTION("""COMPUTED_VALUE"""),122)</f>
        <v>122</v>
      </c>
      <c r="D4" s="2">
        <f ca="1">IFERROR(__xludf.DUMMYFUNCTION("""COMPUTED_VALUE"""),18)</f>
        <v>18</v>
      </c>
      <c r="E4" s="2">
        <f ca="1">IFERROR(__xludf.DUMMYFUNCTION("""COMPUTED_VALUE"""),5)</f>
        <v>5</v>
      </c>
      <c r="F4" s="2">
        <f ca="1">IFERROR(__xludf.DUMMYFUNCTION("""COMPUTED_VALUE"""),1)</f>
        <v>1</v>
      </c>
      <c r="G4" s="2">
        <f ca="1">IFERROR(__xludf.DUMMYFUNCTION("""COMPUTED_VALUE"""),0)</f>
        <v>0</v>
      </c>
      <c r="H4" s="2">
        <f ca="1">IFERROR(__xludf.DUMMYFUNCTION("""COMPUTED_VALUE"""),146)</f>
        <v>146</v>
      </c>
      <c r="I4">
        <f t="shared" ref="I4:I67" ca="1" si="0">+H4-H3</f>
        <v>48</v>
      </c>
      <c r="J4">
        <f t="shared" ref="J4:J67" ca="1" si="1">+F4-F3</f>
        <v>1</v>
      </c>
    </row>
    <row r="5" spans="1:10" x14ac:dyDescent="0.2">
      <c r="A5" s="1">
        <f ca="1">IFERROR(__xludf.DUMMYFUNCTION("""COMPUTED_VALUE"""),43908)</f>
        <v>43908</v>
      </c>
      <c r="B5" s="2">
        <f ca="1">IFERROR(__xludf.DUMMYFUNCTION("""COMPUTED_VALUE"""),168)</f>
        <v>168</v>
      </c>
      <c r="C5" s="2">
        <f ca="1">IFERROR(__xludf.DUMMYFUNCTION("""COMPUTED_VALUE"""),137)</f>
        <v>137</v>
      </c>
      <c r="D5" s="2">
        <f ca="1">IFERROR(__xludf.DUMMYFUNCTION("""COMPUTED_VALUE"""),26)</f>
        <v>26</v>
      </c>
      <c r="E5" s="2">
        <f ca="1">IFERROR(__xludf.DUMMYFUNCTION("""COMPUTED_VALUE"""),5)</f>
        <v>5</v>
      </c>
      <c r="F5" s="2">
        <f ca="1">IFERROR(__xludf.DUMMYFUNCTION("""COMPUTED_VALUE"""),1)</f>
        <v>1</v>
      </c>
      <c r="G5" s="2">
        <f ca="1">IFERROR(__xludf.DUMMYFUNCTION("""COMPUTED_VALUE"""),0)</f>
        <v>0</v>
      </c>
      <c r="H5" s="2">
        <f ca="1">IFERROR(__xludf.DUMMYFUNCTION("""COMPUTED_VALUE"""),169)</f>
        <v>169</v>
      </c>
      <c r="I5">
        <f t="shared" ca="1" si="0"/>
        <v>23</v>
      </c>
      <c r="J5">
        <f t="shared" ca="1" si="1"/>
        <v>0</v>
      </c>
    </row>
    <row r="6" spans="1:10" x14ac:dyDescent="0.2">
      <c r="A6" s="1">
        <f ca="1">IFERROR(__xludf.DUMMYFUNCTION("""COMPUTED_VALUE"""),43909)</f>
        <v>43909</v>
      </c>
      <c r="B6" s="2">
        <f ca="1">IFERROR(__xludf.DUMMYFUNCTION("""COMPUTED_VALUE"""),215)</f>
        <v>215</v>
      </c>
      <c r="C6" s="2">
        <f ca="1">IFERROR(__xludf.DUMMYFUNCTION("""COMPUTED_VALUE"""),177)</f>
        <v>177</v>
      </c>
      <c r="D6" s="2">
        <f ca="1">IFERROR(__xludf.DUMMYFUNCTION("""COMPUTED_VALUE"""),38)</f>
        <v>38</v>
      </c>
      <c r="E6" s="2">
        <f ca="1">IFERROR(__xludf.DUMMYFUNCTION("""COMPUTED_VALUE"""),7)</f>
        <v>7</v>
      </c>
      <c r="F6" s="2">
        <f ca="1">IFERROR(__xludf.DUMMYFUNCTION("""COMPUTED_VALUE"""),1)</f>
        <v>1</v>
      </c>
      <c r="G6" s="2">
        <f ca="1">IFERROR(__xludf.DUMMYFUNCTION("""COMPUTED_VALUE"""),0)</f>
        <v>0</v>
      </c>
      <c r="H6" s="2">
        <f ca="1">IFERROR(__xludf.DUMMYFUNCTION("""COMPUTED_VALUE"""),216)</f>
        <v>216</v>
      </c>
      <c r="I6">
        <f t="shared" ca="1" si="0"/>
        <v>47</v>
      </c>
      <c r="J6">
        <f t="shared" ca="1" si="1"/>
        <v>0</v>
      </c>
    </row>
    <row r="7" spans="1:10" x14ac:dyDescent="0.2">
      <c r="A7" s="1">
        <f ca="1">IFERROR(__xludf.DUMMYFUNCTION("""COMPUTED_VALUE"""),43910)</f>
        <v>43910</v>
      </c>
      <c r="B7" s="2">
        <f ca="1">IFERROR(__xludf.DUMMYFUNCTION("""COMPUTED_VALUE"""),240)</f>
        <v>240</v>
      </c>
      <c r="C7" s="2">
        <f ca="1">IFERROR(__xludf.DUMMYFUNCTION("""COMPUTED_VALUE"""),179)</f>
        <v>179</v>
      </c>
      <c r="D7" s="2">
        <f ca="1">IFERROR(__xludf.DUMMYFUNCTION("""COMPUTED_VALUE"""),61)</f>
        <v>61</v>
      </c>
      <c r="E7" s="2">
        <f ca="1">IFERROR(__xludf.DUMMYFUNCTION("""COMPUTED_VALUE"""),14)</f>
        <v>14</v>
      </c>
      <c r="F7" s="2">
        <f ca="1">IFERROR(__xludf.DUMMYFUNCTION("""COMPUTED_VALUE"""),1)</f>
        <v>1</v>
      </c>
      <c r="G7" s="2">
        <f ca="1">IFERROR(__xludf.DUMMYFUNCTION("""COMPUTED_VALUE"""),1)</f>
        <v>1</v>
      </c>
      <c r="H7" s="2">
        <f ca="1">IFERROR(__xludf.DUMMYFUNCTION("""COMPUTED_VALUE"""),242)</f>
        <v>242</v>
      </c>
      <c r="I7">
        <f t="shared" ca="1" si="0"/>
        <v>26</v>
      </c>
      <c r="J7">
        <f t="shared" ca="1" si="1"/>
        <v>0</v>
      </c>
    </row>
    <row r="8" spans="1:10" x14ac:dyDescent="0.2">
      <c r="A8" s="1">
        <f ca="1">IFERROR(__xludf.DUMMYFUNCTION("""COMPUTED_VALUE"""),43911)</f>
        <v>43911</v>
      </c>
      <c r="B8" s="2">
        <f ca="1">IFERROR(__xludf.DUMMYFUNCTION("""COMPUTED_VALUE"""),296)</f>
        <v>296</v>
      </c>
      <c r="C8" s="2">
        <f ca="1">IFERROR(__xludf.DUMMYFUNCTION("""COMPUTED_VALUE"""),218)</f>
        <v>218</v>
      </c>
      <c r="D8" s="2">
        <f ca="1">IFERROR(__xludf.DUMMYFUNCTION("""COMPUTED_VALUE"""),78)</f>
        <v>78</v>
      </c>
      <c r="E8" s="2">
        <f ca="1">IFERROR(__xludf.DUMMYFUNCTION("""COMPUTED_VALUE"""),16)</f>
        <v>16</v>
      </c>
      <c r="F8" s="2">
        <f ca="1">IFERROR(__xludf.DUMMYFUNCTION("""COMPUTED_VALUE"""),1)</f>
        <v>1</v>
      </c>
      <c r="G8" s="2">
        <f ca="1">IFERROR(__xludf.DUMMYFUNCTION("""COMPUTED_VALUE"""),1)</f>
        <v>1</v>
      </c>
      <c r="H8" s="2">
        <f ca="1">IFERROR(__xludf.DUMMYFUNCTION("""COMPUTED_VALUE"""),298)</f>
        <v>298</v>
      </c>
      <c r="I8">
        <f t="shared" ca="1" si="0"/>
        <v>56</v>
      </c>
      <c r="J8">
        <f t="shared" ca="1" si="1"/>
        <v>0</v>
      </c>
    </row>
    <row r="9" spans="1:10" x14ac:dyDescent="0.2">
      <c r="A9" s="1">
        <f ca="1">IFERROR(__xludf.DUMMYFUNCTION("""COMPUTED_VALUE"""),43912)</f>
        <v>43912</v>
      </c>
      <c r="B9" s="2">
        <f ca="1">IFERROR(__xludf.DUMMYFUNCTION("""COMPUTED_VALUE"""),345)</f>
        <v>345</v>
      </c>
      <c r="C9" s="2">
        <f ca="1">IFERROR(__xludf.DUMMYFUNCTION("""COMPUTED_VALUE"""),265)</f>
        <v>265</v>
      </c>
      <c r="D9" s="2">
        <f ca="1">IFERROR(__xludf.DUMMYFUNCTION("""COMPUTED_VALUE"""),80)</f>
        <v>80</v>
      </c>
      <c r="E9" s="2">
        <f ca="1">IFERROR(__xludf.DUMMYFUNCTION("""COMPUTED_VALUE"""),23)</f>
        <v>23</v>
      </c>
      <c r="F9" s="2">
        <f ca="1">IFERROR(__xludf.DUMMYFUNCTION("""COMPUTED_VALUE"""),1)</f>
        <v>1</v>
      </c>
      <c r="G9" s="2">
        <f ca="1">IFERROR(__xludf.DUMMYFUNCTION("""COMPUTED_VALUE"""),3)</f>
        <v>3</v>
      </c>
      <c r="H9" s="2">
        <f ca="1">IFERROR(__xludf.DUMMYFUNCTION("""COMPUTED_VALUE"""),349)</f>
        <v>349</v>
      </c>
      <c r="I9">
        <f t="shared" ca="1" si="0"/>
        <v>51</v>
      </c>
      <c r="J9">
        <f t="shared" ca="1" si="1"/>
        <v>0</v>
      </c>
    </row>
    <row r="10" spans="1:10" x14ac:dyDescent="0.2">
      <c r="A10" s="1">
        <f ca="1">IFERROR(__xludf.DUMMYFUNCTION("""COMPUTED_VALUE"""),43913)</f>
        <v>43913</v>
      </c>
      <c r="B10" s="2">
        <f ca="1">IFERROR(__xludf.DUMMYFUNCTION("""COMPUTED_VALUE"""),385)</f>
        <v>385</v>
      </c>
      <c r="C10" s="2">
        <f ca="1">IFERROR(__xludf.DUMMYFUNCTION("""COMPUTED_VALUE"""),286)</f>
        <v>286</v>
      </c>
      <c r="D10" s="2">
        <f ca="1">IFERROR(__xludf.DUMMYFUNCTION("""COMPUTED_VALUE"""),99)</f>
        <v>99</v>
      </c>
      <c r="E10" s="2">
        <f ca="1">IFERROR(__xludf.DUMMYFUNCTION("""COMPUTED_VALUE"""),26)</f>
        <v>26</v>
      </c>
      <c r="F10" s="2">
        <f ca="1">IFERROR(__xludf.DUMMYFUNCTION("""COMPUTED_VALUE"""),1)</f>
        <v>1</v>
      </c>
      <c r="G10" s="2">
        <f ca="1">IFERROR(__xludf.DUMMYFUNCTION("""COMPUTED_VALUE"""),3)</f>
        <v>3</v>
      </c>
      <c r="H10" s="2">
        <f ca="1">IFERROR(__xludf.DUMMYFUNCTION("""COMPUTED_VALUE"""),389)</f>
        <v>389</v>
      </c>
      <c r="I10">
        <f t="shared" ca="1" si="0"/>
        <v>40</v>
      </c>
      <c r="J10">
        <f t="shared" ca="1" si="1"/>
        <v>0</v>
      </c>
    </row>
    <row r="11" spans="1:10" x14ac:dyDescent="0.2">
      <c r="A11" s="1">
        <f ca="1">IFERROR(__xludf.DUMMYFUNCTION("""COMPUTED_VALUE"""),43914)</f>
        <v>43914</v>
      </c>
      <c r="B11" s="2">
        <f ca="1">IFERROR(__xludf.DUMMYFUNCTION("""COMPUTED_VALUE"""),477)</f>
        <v>477</v>
      </c>
      <c r="C11" s="2">
        <f ca="1">IFERROR(__xludf.DUMMYFUNCTION("""COMPUTED_VALUE"""),350)</f>
        <v>350</v>
      </c>
      <c r="D11" s="2">
        <f ca="1">IFERROR(__xludf.DUMMYFUNCTION("""COMPUTED_VALUE"""),127)</f>
        <v>127</v>
      </c>
      <c r="E11" s="2">
        <f ca="1">IFERROR(__xludf.DUMMYFUNCTION("""COMPUTED_VALUE"""),33)</f>
        <v>33</v>
      </c>
      <c r="F11" s="2">
        <f ca="1">IFERROR(__xludf.DUMMYFUNCTION("""COMPUTED_VALUE"""),4)</f>
        <v>4</v>
      </c>
      <c r="G11" s="2">
        <f ca="1">IFERROR(__xludf.DUMMYFUNCTION("""COMPUTED_VALUE"""),5)</f>
        <v>5</v>
      </c>
      <c r="H11" s="2">
        <f ca="1">IFERROR(__xludf.DUMMYFUNCTION("""COMPUTED_VALUE"""),486)</f>
        <v>486</v>
      </c>
      <c r="I11">
        <f t="shared" ca="1" si="0"/>
        <v>97</v>
      </c>
      <c r="J11">
        <f t="shared" ca="1" si="1"/>
        <v>3</v>
      </c>
    </row>
    <row r="12" spans="1:10" x14ac:dyDescent="0.2">
      <c r="A12" s="1">
        <f ca="1">IFERROR(__xludf.DUMMYFUNCTION("""COMPUTED_VALUE"""),43915)</f>
        <v>43915</v>
      </c>
      <c r="B12" s="2">
        <f ca="1">IFERROR(__xludf.DUMMYFUNCTION("""COMPUTED_VALUE"""),596)</f>
        <v>596</v>
      </c>
      <c r="C12" s="2">
        <f ca="1">IFERROR(__xludf.DUMMYFUNCTION("""COMPUTED_VALUE"""),460)</f>
        <v>460</v>
      </c>
      <c r="D12" s="2">
        <f ca="1">IFERROR(__xludf.DUMMYFUNCTION("""COMPUTED_VALUE"""),136)</f>
        <v>136</v>
      </c>
      <c r="E12" s="2">
        <f ca="1">IFERROR(__xludf.DUMMYFUNCTION("""COMPUTED_VALUE"""),36)</f>
        <v>36</v>
      </c>
      <c r="F12" s="2" t="str">
        <f ca="1">IFERROR(__xludf.DUMMYFUNCTION("""COMPUTED_VALUE"""),"")</f>
        <v/>
      </c>
      <c r="G12" s="2">
        <f ca="1">IFERROR(__xludf.DUMMYFUNCTION("""COMPUTED_VALUE"""),8)</f>
        <v>8</v>
      </c>
      <c r="H12" s="2">
        <f ca="1">IFERROR(__xludf.DUMMYFUNCTION("""COMPUTED_VALUE"""),604)</f>
        <v>604</v>
      </c>
      <c r="I12">
        <f t="shared" ca="1" si="0"/>
        <v>118</v>
      </c>
    </row>
    <row r="13" spans="1:10" x14ac:dyDescent="0.2">
      <c r="A13" s="1">
        <f ca="1">IFERROR(__xludf.DUMMYFUNCTION("""COMPUTED_VALUE"""),43916)</f>
        <v>43916</v>
      </c>
      <c r="B13" s="2">
        <f ca="1">IFERROR(__xludf.DUMMYFUNCTION("""COMPUTED_VALUE"""),687)</f>
        <v>687</v>
      </c>
      <c r="C13" s="2">
        <f ca="1">IFERROR(__xludf.DUMMYFUNCTION("""COMPUTED_VALUE"""),478)</f>
        <v>478</v>
      </c>
      <c r="D13" s="2">
        <f ca="1">IFERROR(__xludf.DUMMYFUNCTION("""COMPUTED_VALUE"""),209)</f>
        <v>209</v>
      </c>
      <c r="E13" s="2">
        <f ca="1">IFERROR(__xludf.DUMMYFUNCTION("""COMPUTED_VALUE"""),53)</f>
        <v>53</v>
      </c>
      <c r="F13" s="2">
        <f ca="1">IFERROR(__xludf.DUMMYFUNCTION("""COMPUTED_VALUE"""),12)</f>
        <v>12</v>
      </c>
      <c r="G13" s="2">
        <f ca="1">IFERROR(__xludf.DUMMYFUNCTION("""COMPUTED_VALUE"""),15)</f>
        <v>15</v>
      </c>
      <c r="H13" s="2">
        <f ca="1">IFERROR(__xludf.DUMMYFUNCTION("""COMPUTED_VALUE"""),714)</f>
        <v>714</v>
      </c>
      <c r="I13">
        <f t="shared" ca="1" si="0"/>
        <v>110</v>
      </c>
      <c r="J13">
        <v>8</v>
      </c>
    </row>
    <row r="14" spans="1:10" x14ac:dyDescent="0.2">
      <c r="A14" s="1">
        <f ca="1">IFERROR(__xludf.DUMMYFUNCTION("""COMPUTED_VALUE"""),43917)</f>
        <v>43917</v>
      </c>
      <c r="B14" s="2">
        <f ca="1">IFERROR(__xludf.DUMMYFUNCTION("""COMPUTED_VALUE"""),773)</f>
        <v>773</v>
      </c>
      <c r="C14" s="2">
        <f ca="1">IFERROR(__xludf.DUMMYFUNCTION("""COMPUTED_VALUE"""),542)</f>
        <v>542</v>
      </c>
      <c r="D14" s="2">
        <f ca="1">IFERROR(__xludf.DUMMYFUNCTION("""COMPUTED_VALUE"""),231)</f>
        <v>231</v>
      </c>
      <c r="E14" s="2">
        <f ca="1">IFERROR(__xludf.DUMMYFUNCTION("""COMPUTED_VALUE"""),58)</f>
        <v>58</v>
      </c>
      <c r="F14" s="2">
        <f ca="1">IFERROR(__xludf.DUMMYFUNCTION("""COMPUTED_VALUE"""),12)</f>
        <v>12</v>
      </c>
      <c r="G14" s="2">
        <f ca="1">IFERROR(__xludf.DUMMYFUNCTION("""COMPUTED_VALUE"""),17)</f>
        <v>17</v>
      </c>
      <c r="H14" s="2">
        <f ca="1">IFERROR(__xludf.DUMMYFUNCTION("""COMPUTED_VALUE"""),802)</f>
        <v>802</v>
      </c>
      <c r="I14">
        <f t="shared" ca="1" si="0"/>
        <v>88</v>
      </c>
      <c r="J14">
        <f t="shared" ca="1" si="1"/>
        <v>0</v>
      </c>
    </row>
    <row r="15" spans="1:10" x14ac:dyDescent="0.2">
      <c r="A15" s="1">
        <f ca="1">IFERROR(__xludf.DUMMYFUNCTION("""COMPUTED_VALUE"""),43918)</f>
        <v>43918</v>
      </c>
      <c r="B15" s="2">
        <f ca="1">IFERROR(__xludf.DUMMYFUNCTION("""COMPUTED_VALUE"""),836)</f>
        <v>836</v>
      </c>
      <c r="C15" s="2">
        <f ca="1">IFERROR(__xludf.DUMMYFUNCTION("""COMPUTED_VALUE"""),576)</f>
        <v>576</v>
      </c>
      <c r="D15" s="2">
        <f ca="1">IFERROR(__xludf.DUMMYFUNCTION("""COMPUTED_VALUE"""),260)</f>
        <v>260</v>
      </c>
      <c r="E15" s="2">
        <f ca="1">IFERROR(__xludf.DUMMYFUNCTION("""COMPUTED_VALUE"""),57)</f>
        <v>57</v>
      </c>
      <c r="F15" s="2">
        <f ca="1">IFERROR(__xludf.DUMMYFUNCTION("""COMPUTED_VALUE"""),16)</f>
        <v>16</v>
      </c>
      <c r="G15" s="2">
        <f ca="1">IFERROR(__xludf.DUMMYFUNCTION("""COMPUTED_VALUE"""),20)</f>
        <v>20</v>
      </c>
      <c r="H15" s="2">
        <f ca="1">IFERROR(__xludf.DUMMYFUNCTION("""COMPUTED_VALUE"""),872)</f>
        <v>872</v>
      </c>
      <c r="I15">
        <f t="shared" ca="1" si="0"/>
        <v>70</v>
      </c>
      <c r="J15">
        <f t="shared" ca="1" si="1"/>
        <v>4</v>
      </c>
    </row>
    <row r="16" spans="1:10" x14ac:dyDescent="0.2">
      <c r="A16" s="1">
        <f ca="1">IFERROR(__xludf.DUMMYFUNCTION("""COMPUTED_VALUE"""),43919)</f>
        <v>43919</v>
      </c>
      <c r="B16" s="2">
        <f ca="1">IFERROR(__xludf.DUMMYFUNCTION("""COMPUTED_VALUE"""),897)</f>
        <v>897</v>
      </c>
      <c r="C16" s="2">
        <f ca="1">IFERROR(__xludf.DUMMYFUNCTION("""COMPUTED_VALUE"""),632)</f>
        <v>632</v>
      </c>
      <c r="D16" s="2">
        <f ca="1">IFERROR(__xludf.DUMMYFUNCTION("""COMPUTED_VALUE"""),265)</f>
        <v>265</v>
      </c>
      <c r="E16" s="2">
        <f ca="1">IFERROR(__xludf.DUMMYFUNCTION("""COMPUTED_VALUE"""),57)</f>
        <v>57</v>
      </c>
      <c r="F16" s="2">
        <f ca="1">IFERROR(__xludf.DUMMYFUNCTION("""COMPUTED_VALUE"""),17)</f>
        <v>17</v>
      </c>
      <c r="G16" s="2">
        <f ca="1">IFERROR(__xludf.DUMMYFUNCTION("""COMPUTED_VALUE"""),25)</f>
        <v>25</v>
      </c>
      <c r="H16" s="2">
        <f ca="1">IFERROR(__xludf.DUMMYFUNCTION("""COMPUTED_VALUE"""),939)</f>
        <v>939</v>
      </c>
      <c r="I16">
        <f t="shared" ca="1" si="0"/>
        <v>67</v>
      </c>
      <c r="J16">
        <f t="shared" ca="1" si="1"/>
        <v>1</v>
      </c>
    </row>
    <row r="17" spans="1:10" x14ac:dyDescent="0.2">
      <c r="A17" s="1">
        <f ca="1">IFERROR(__xludf.DUMMYFUNCTION("""COMPUTED_VALUE"""),43920)</f>
        <v>43920</v>
      </c>
      <c r="B17" s="2">
        <f ca="1">IFERROR(__xludf.DUMMYFUNCTION("""COMPUTED_VALUE"""),920)</f>
        <v>920</v>
      </c>
      <c r="C17" s="2">
        <f ca="1">IFERROR(__xludf.DUMMYFUNCTION("""COMPUTED_VALUE"""),637)</f>
        <v>637</v>
      </c>
      <c r="D17" s="2">
        <f ca="1">IFERROR(__xludf.DUMMYFUNCTION("""COMPUTED_VALUE"""),283)</f>
        <v>283</v>
      </c>
      <c r="E17" s="2">
        <f ca="1">IFERROR(__xludf.DUMMYFUNCTION("""COMPUTED_VALUE"""),59)</f>
        <v>59</v>
      </c>
      <c r="F17" s="2">
        <f ca="1">IFERROR(__xludf.DUMMYFUNCTION("""COMPUTED_VALUE"""),20)</f>
        <v>20</v>
      </c>
      <c r="G17" s="2">
        <f ca="1">IFERROR(__xludf.DUMMYFUNCTION("""COMPUTED_VALUE"""),34)</f>
        <v>34</v>
      </c>
      <c r="H17" s="2">
        <f ca="1">IFERROR(__xludf.DUMMYFUNCTION("""COMPUTED_VALUE"""),974)</f>
        <v>974</v>
      </c>
      <c r="I17">
        <f t="shared" ca="1" si="0"/>
        <v>35</v>
      </c>
      <c r="J17">
        <f t="shared" ca="1" si="1"/>
        <v>3</v>
      </c>
    </row>
    <row r="18" spans="1:10" x14ac:dyDescent="0.2">
      <c r="A18" s="1">
        <f ca="1">IFERROR(__xludf.DUMMYFUNCTION("""COMPUTED_VALUE"""),43921)</f>
        <v>43921</v>
      </c>
      <c r="B18" s="2">
        <f ca="1">IFERROR(__xludf.DUMMYFUNCTION("""COMPUTED_VALUE"""),961)</f>
        <v>961</v>
      </c>
      <c r="C18" s="2">
        <f ca="1">IFERROR(__xludf.DUMMYFUNCTION("""COMPUTED_VALUE"""),657)</f>
        <v>657</v>
      </c>
      <c r="D18" s="2">
        <f ca="1">IFERROR(__xludf.DUMMYFUNCTION("""COMPUTED_VALUE"""),304)</f>
        <v>304</v>
      </c>
      <c r="E18" s="2">
        <f ca="1">IFERROR(__xludf.DUMMYFUNCTION("""COMPUTED_VALUE"""),57)</f>
        <v>57</v>
      </c>
      <c r="F18" s="2">
        <f ca="1">IFERROR(__xludf.DUMMYFUNCTION("""COMPUTED_VALUE"""),43)</f>
        <v>43</v>
      </c>
      <c r="G18" s="2">
        <f ca="1">IFERROR(__xludf.DUMMYFUNCTION("""COMPUTED_VALUE"""),37)</f>
        <v>37</v>
      </c>
      <c r="H18" s="2">
        <f ca="1">IFERROR(__xludf.DUMMYFUNCTION("""COMPUTED_VALUE"""),1041)</f>
        <v>1041</v>
      </c>
      <c r="I18">
        <f t="shared" ca="1" si="0"/>
        <v>67</v>
      </c>
      <c r="J18">
        <f t="shared" ca="1" si="1"/>
        <v>23</v>
      </c>
    </row>
    <row r="19" spans="1:10" x14ac:dyDescent="0.2">
      <c r="A19" s="1">
        <f ca="1">IFERROR(__xludf.DUMMYFUNCTION("""COMPUTED_VALUE"""),43922)</f>
        <v>43922</v>
      </c>
      <c r="B19" s="2">
        <f ca="1">IFERROR(__xludf.DUMMYFUNCTION("""COMPUTED_VALUE"""),997)</f>
        <v>997</v>
      </c>
      <c r="C19" s="2">
        <f ca="1">IFERROR(__xludf.DUMMYFUNCTION("""COMPUTED_VALUE"""),710)</f>
        <v>710</v>
      </c>
      <c r="D19" s="2">
        <f ca="1">IFERROR(__xludf.DUMMYFUNCTION("""COMPUTED_VALUE"""),287)</f>
        <v>287</v>
      </c>
      <c r="E19" s="2">
        <f ca="1">IFERROR(__xludf.DUMMYFUNCTION("""COMPUTED_VALUE"""),58)</f>
        <v>58</v>
      </c>
      <c r="F19" s="2">
        <f ca="1">IFERROR(__xludf.DUMMYFUNCTION("""COMPUTED_VALUE"""),45)</f>
        <v>45</v>
      </c>
      <c r="G19" s="2">
        <f ca="1">IFERROR(__xludf.DUMMYFUNCTION("""COMPUTED_VALUE"""),42)</f>
        <v>42</v>
      </c>
      <c r="H19" s="2">
        <f ca="1">IFERROR(__xludf.DUMMYFUNCTION("""COMPUTED_VALUE"""),1084)</f>
        <v>1084</v>
      </c>
      <c r="I19">
        <f t="shared" ca="1" si="0"/>
        <v>43</v>
      </c>
      <c r="J19">
        <f t="shared" ca="1" si="1"/>
        <v>2</v>
      </c>
    </row>
    <row r="20" spans="1:10" x14ac:dyDescent="0.2">
      <c r="A20" s="1">
        <f ca="1">IFERROR(__xludf.DUMMYFUNCTION("""COMPUTED_VALUE"""),43923)</f>
        <v>43923</v>
      </c>
      <c r="B20" s="2">
        <f ca="1">IFERROR(__xludf.DUMMYFUNCTION("""COMPUTED_VALUE"""),1009)</f>
        <v>1009</v>
      </c>
      <c r="C20" s="2">
        <f ca="1">IFERROR(__xludf.DUMMYFUNCTION("""COMPUTED_VALUE"""),725)</f>
        <v>725</v>
      </c>
      <c r="D20" s="2">
        <f ca="1">IFERROR(__xludf.DUMMYFUNCTION("""COMPUTED_VALUE"""),284)</f>
        <v>284</v>
      </c>
      <c r="E20" s="2">
        <f ca="1">IFERROR(__xludf.DUMMYFUNCTION("""COMPUTED_VALUE"""),57)</f>
        <v>57</v>
      </c>
      <c r="F20" s="2">
        <f ca="1">IFERROR(__xludf.DUMMYFUNCTION("""COMPUTED_VALUE"""),90)</f>
        <v>90</v>
      </c>
      <c r="G20" s="2">
        <f ca="1">IFERROR(__xludf.DUMMYFUNCTION("""COMPUTED_VALUE"""),46)</f>
        <v>46</v>
      </c>
      <c r="H20" s="2">
        <f ca="1">IFERROR(__xludf.DUMMYFUNCTION("""COMPUTED_VALUE"""),1145)</f>
        <v>1145</v>
      </c>
      <c r="I20">
        <f t="shared" ca="1" si="0"/>
        <v>61</v>
      </c>
      <c r="J20">
        <f t="shared" ca="1" si="1"/>
        <v>45</v>
      </c>
    </row>
    <row r="21" spans="1:10" x14ac:dyDescent="0.2">
      <c r="A21" s="1">
        <f ca="1">IFERROR(__xludf.DUMMYFUNCTION("""COMPUTED_VALUE"""),43924)</f>
        <v>43924</v>
      </c>
      <c r="B21" s="2">
        <f ca="1">IFERROR(__xludf.DUMMYFUNCTION("""COMPUTED_VALUE"""),1024)</f>
        <v>1024</v>
      </c>
      <c r="C21" s="2">
        <f ca="1">IFERROR(__xludf.DUMMYFUNCTION("""COMPUTED_VALUE"""),740)</f>
        <v>740</v>
      </c>
      <c r="D21" s="2">
        <f ca="1">IFERROR(__xludf.DUMMYFUNCTION("""COMPUTED_VALUE"""),284)</f>
        <v>284</v>
      </c>
      <c r="E21" s="2">
        <f ca="1">IFERROR(__xludf.DUMMYFUNCTION("""COMPUTED_VALUE"""),57)</f>
        <v>57</v>
      </c>
      <c r="F21" s="2">
        <f ca="1">IFERROR(__xludf.DUMMYFUNCTION("""COMPUTED_VALUE"""),113)</f>
        <v>113</v>
      </c>
      <c r="G21" s="2">
        <f ca="1">IFERROR(__xludf.DUMMYFUNCTION("""COMPUTED_VALUE"""),51)</f>
        <v>51</v>
      </c>
      <c r="H21" s="2">
        <f ca="1">IFERROR(__xludf.DUMMYFUNCTION("""COMPUTED_VALUE"""),1188)</f>
        <v>1188</v>
      </c>
      <c r="I21">
        <f t="shared" ca="1" si="0"/>
        <v>43</v>
      </c>
      <c r="J21">
        <f t="shared" ca="1" si="1"/>
        <v>23</v>
      </c>
    </row>
    <row r="22" spans="1:10" x14ac:dyDescent="0.2">
      <c r="A22" s="1">
        <f ca="1">IFERROR(__xludf.DUMMYFUNCTION("""COMPUTED_VALUE"""),43925)</f>
        <v>43925</v>
      </c>
      <c r="B22" s="2">
        <f ca="1">IFERROR(__xludf.DUMMYFUNCTION("""COMPUTED_VALUE"""),1046)</f>
        <v>1046</v>
      </c>
      <c r="C22" s="2">
        <f ca="1">IFERROR(__xludf.DUMMYFUNCTION("""COMPUTED_VALUE"""),756)</f>
        <v>756</v>
      </c>
      <c r="D22" s="2">
        <f ca="1">IFERROR(__xludf.DUMMYFUNCTION("""COMPUTED_VALUE"""),290)</f>
        <v>290</v>
      </c>
      <c r="E22" s="2">
        <f ca="1">IFERROR(__xludf.DUMMYFUNCTION("""COMPUTED_VALUE"""),58)</f>
        <v>58</v>
      </c>
      <c r="F22" s="2">
        <f ca="1">IFERROR(__xludf.DUMMYFUNCTION("""COMPUTED_VALUE"""),130)</f>
        <v>130</v>
      </c>
      <c r="G22" s="2">
        <f ca="1">IFERROR(__xludf.DUMMYFUNCTION("""COMPUTED_VALUE"""),59)</f>
        <v>59</v>
      </c>
      <c r="H22" s="2">
        <f ca="1">IFERROR(__xludf.DUMMYFUNCTION("""COMPUTED_VALUE"""),1235)</f>
        <v>1235</v>
      </c>
      <c r="I22">
        <f t="shared" ca="1" si="0"/>
        <v>47</v>
      </c>
      <c r="J22">
        <f t="shared" ca="1" si="1"/>
        <v>17</v>
      </c>
    </row>
    <row r="23" spans="1:10" x14ac:dyDescent="0.2">
      <c r="A23" s="1">
        <f ca="1">IFERROR(__xludf.DUMMYFUNCTION("""COMPUTED_VALUE"""),43926)</f>
        <v>43926</v>
      </c>
      <c r="B23" s="2">
        <f ca="1">IFERROR(__xludf.DUMMYFUNCTION("""COMPUTED_VALUE"""),1035)</f>
        <v>1035</v>
      </c>
      <c r="C23" s="2">
        <f ca="1">IFERROR(__xludf.DUMMYFUNCTION("""COMPUTED_VALUE"""),737)</f>
        <v>737</v>
      </c>
      <c r="D23" s="2">
        <f ca="1">IFERROR(__xludf.DUMMYFUNCTION("""COMPUTED_VALUE"""),298)</f>
        <v>298</v>
      </c>
      <c r="E23" s="2">
        <f ca="1">IFERROR(__xludf.DUMMYFUNCTION("""COMPUTED_VALUE"""),53)</f>
        <v>53</v>
      </c>
      <c r="F23" s="2">
        <f ca="1">IFERROR(__xludf.DUMMYFUNCTION("""COMPUTED_VALUE"""),156)</f>
        <v>156</v>
      </c>
      <c r="G23" s="2">
        <f ca="1">IFERROR(__xludf.DUMMYFUNCTION("""COMPUTED_VALUE"""),68)</f>
        <v>68</v>
      </c>
      <c r="H23" s="2">
        <f ca="1">IFERROR(__xludf.DUMMYFUNCTION("""COMPUTED_VALUE"""),1259)</f>
        <v>1259</v>
      </c>
      <c r="I23">
        <f t="shared" ca="1" si="0"/>
        <v>24</v>
      </c>
      <c r="J23">
        <f t="shared" ca="1" si="1"/>
        <v>26</v>
      </c>
    </row>
    <row r="24" spans="1:10" x14ac:dyDescent="0.2">
      <c r="A24" s="1">
        <f ca="1">IFERROR(__xludf.DUMMYFUNCTION("""COMPUTED_VALUE"""),43927)</f>
        <v>43927</v>
      </c>
      <c r="B24" s="2">
        <f ca="1">IFERROR(__xludf.DUMMYFUNCTION("""COMPUTED_VALUE"""),1012)</f>
        <v>1012</v>
      </c>
      <c r="C24" s="2">
        <f ca="1">IFERROR(__xludf.DUMMYFUNCTION("""COMPUTED_VALUE"""),719)</f>
        <v>719</v>
      </c>
      <c r="D24" s="2">
        <f ca="1">IFERROR(__xludf.DUMMYFUNCTION("""COMPUTED_VALUE"""),293)</f>
        <v>293</v>
      </c>
      <c r="E24" s="2">
        <f ca="1">IFERROR(__xludf.DUMMYFUNCTION("""COMPUTED_VALUE"""),51)</f>
        <v>51</v>
      </c>
      <c r="F24" s="2">
        <f ca="1">IFERROR(__xludf.DUMMYFUNCTION("""COMPUTED_VALUE"""),193)</f>
        <v>193</v>
      </c>
      <c r="G24" s="2">
        <f ca="1">IFERROR(__xludf.DUMMYFUNCTION("""COMPUTED_VALUE"""),78)</f>
        <v>78</v>
      </c>
      <c r="H24" s="2">
        <f ca="1">IFERROR(__xludf.DUMMYFUNCTION("""COMPUTED_VALUE"""),1283)</f>
        <v>1283</v>
      </c>
      <c r="I24">
        <f t="shared" ca="1" si="0"/>
        <v>24</v>
      </c>
      <c r="J24">
        <f t="shared" ca="1" si="1"/>
        <v>37</v>
      </c>
    </row>
    <row r="25" spans="1:10" x14ac:dyDescent="0.2">
      <c r="A25" s="1">
        <f ca="1">IFERROR(__xludf.DUMMYFUNCTION("""COMPUTED_VALUE"""),43928)</f>
        <v>43928</v>
      </c>
      <c r="B25" s="2">
        <f ca="1">IFERROR(__xludf.DUMMYFUNCTION("""COMPUTED_VALUE"""),1048)</f>
        <v>1048</v>
      </c>
      <c r="C25" s="2">
        <f ca="1">IFERROR(__xludf.DUMMYFUNCTION("""COMPUTED_VALUE"""),775)</f>
        <v>775</v>
      </c>
      <c r="D25" s="2">
        <f ca="1">IFERROR(__xludf.DUMMYFUNCTION("""COMPUTED_VALUE"""),273)</f>
        <v>273</v>
      </c>
      <c r="E25" s="2">
        <f ca="1">IFERROR(__xludf.DUMMYFUNCTION("""COMPUTED_VALUE"""),50)</f>
        <v>50</v>
      </c>
      <c r="F25" s="2">
        <f ca="1">IFERROR(__xludf.DUMMYFUNCTION("""COMPUTED_VALUE"""),193)</f>
        <v>193</v>
      </c>
      <c r="G25" s="2">
        <f ca="1">IFERROR(__xludf.DUMMYFUNCTION("""COMPUTED_VALUE"""),85)</f>
        <v>85</v>
      </c>
      <c r="H25" s="2">
        <f ca="1">IFERROR(__xludf.DUMMYFUNCTION("""COMPUTED_VALUE"""),1326)</f>
        <v>1326</v>
      </c>
      <c r="I25">
        <f t="shared" ca="1" si="0"/>
        <v>43</v>
      </c>
      <c r="J25">
        <f t="shared" ca="1" si="1"/>
        <v>0</v>
      </c>
    </row>
    <row r="26" spans="1:10" x14ac:dyDescent="0.2">
      <c r="A26" s="1">
        <f ca="1">IFERROR(__xludf.DUMMYFUNCTION("""COMPUTED_VALUE"""),43929)</f>
        <v>43929</v>
      </c>
      <c r="B26" s="2">
        <f ca="1">IFERROR(__xludf.DUMMYFUNCTION("""COMPUTED_VALUE"""),1049)</f>
        <v>1049</v>
      </c>
      <c r="C26" s="2">
        <f ca="1">IFERROR(__xludf.DUMMYFUNCTION("""COMPUTED_VALUE"""),787)</f>
        <v>787</v>
      </c>
      <c r="D26" s="2">
        <f ca="1">IFERROR(__xludf.DUMMYFUNCTION("""COMPUTED_VALUE"""),262)</f>
        <v>262</v>
      </c>
      <c r="E26" s="2">
        <f ca="1">IFERROR(__xludf.DUMMYFUNCTION("""COMPUTED_VALUE"""),47)</f>
        <v>47</v>
      </c>
      <c r="F26" s="2">
        <f ca="1">IFERROR(__xludf.DUMMYFUNCTION("""COMPUTED_VALUE"""),219)</f>
        <v>219</v>
      </c>
      <c r="G26" s="2">
        <f ca="1">IFERROR(__xludf.DUMMYFUNCTION("""COMPUTED_VALUE"""),88)</f>
        <v>88</v>
      </c>
      <c r="H26" s="2">
        <f ca="1">IFERROR(__xludf.DUMMYFUNCTION("""COMPUTED_VALUE"""),1356)</f>
        <v>1356</v>
      </c>
      <c r="I26">
        <f t="shared" ca="1" si="0"/>
        <v>30</v>
      </c>
      <c r="J26">
        <f t="shared" ca="1" si="1"/>
        <v>26</v>
      </c>
    </row>
    <row r="27" spans="1:10" x14ac:dyDescent="0.2">
      <c r="A27" s="1">
        <f ca="1">IFERROR(__xludf.DUMMYFUNCTION("""COMPUTED_VALUE"""),43930)</f>
        <v>43930</v>
      </c>
      <c r="B27" s="2">
        <f ca="1">IFERROR(__xludf.DUMMYFUNCTION("""COMPUTED_VALUE"""),1038)</f>
        <v>1038</v>
      </c>
      <c r="C27" s="2">
        <f ca="1">IFERROR(__xludf.DUMMYFUNCTION("""COMPUTED_VALUE"""),794)</f>
        <v>794</v>
      </c>
      <c r="D27" s="2">
        <f ca="1">IFERROR(__xludf.DUMMYFUNCTION("""COMPUTED_VALUE"""),244)</f>
        <v>244</v>
      </c>
      <c r="E27" s="2">
        <f ca="1">IFERROR(__xludf.DUMMYFUNCTION("""COMPUTED_VALUE"""),49)</f>
        <v>49</v>
      </c>
      <c r="F27" s="2">
        <f ca="1">IFERROR(__xludf.DUMMYFUNCTION("""COMPUTED_VALUE"""),255)</f>
        <v>255</v>
      </c>
      <c r="G27" s="2">
        <f ca="1">IFERROR(__xludf.DUMMYFUNCTION("""COMPUTED_VALUE"""),90)</f>
        <v>90</v>
      </c>
      <c r="H27" s="2">
        <f ca="1">IFERROR(__xludf.DUMMYFUNCTION("""COMPUTED_VALUE"""),1383)</f>
        <v>1383</v>
      </c>
      <c r="I27">
        <f t="shared" ca="1" si="0"/>
        <v>27</v>
      </c>
      <c r="J27">
        <f t="shared" ca="1" si="1"/>
        <v>36</v>
      </c>
    </row>
    <row r="28" spans="1:10" x14ac:dyDescent="0.2">
      <c r="A28" s="1">
        <f ca="1">IFERROR(__xludf.DUMMYFUNCTION("""COMPUTED_VALUE"""),43931)</f>
        <v>43931</v>
      </c>
      <c r="B28" s="2">
        <f ca="1">IFERROR(__xludf.DUMMYFUNCTION("""COMPUTED_VALUE"""),1044)</f>
        <v>1044</v>
      </c>
      <c r="C28" s="2">
        <f ca="1">IFERROR(__xludf.DUMMYFUNCTION("""COMPUTED_VALUE"""),813)</f>
        <v>813</v>
      </c>
      <c r="D28" s="2">
        <f ca="1">IFERROR(__xludf.DUMMYFUNCTION("""COMPUTED_VALUE"""),231)</f>
        <v>231</v>
      </c>
      <c r="E28" s="2">
        <f ca="1">IFERROR(__xludf.DUMMYFUNCTION("""COMPUTED_VALUE"""),42)</f>
        <v>42</v>
      </c>
      <c r="F28" s="2">
        <f ca="1">IFERROR(__xludf.DUMMYFUNCTION("""COMPUTED_VALUE"""),275)</f>
        <v>275</v>
      </c>
      <c r="G28" s="2">
        <f ca="1">IFERROR(__xludf.DUMMYFUNCTION("""COMPUTED_VALUE"""),94)</f>
        <v>94</v>
      </c>
      <c r="H28" s="2">
        <f ca="1">IFERROR(__xludf.DUMMYFUNCTION("""COMPUTED_VALUE"""),1413)</f>
        <v>1413</v>
      </c>
      <c r="I28">
        <f t="shared" ca="1" si="0"/>
        <v>30</v>
      </c>
      <c r="J28">
        <f t="shared" ca="1" si="1"/>
        <v>20</v>
      </c>
    </row>
    <row r="29" spans="1:10" x14ac:dyDescent="0.2">
      <c r="A29" s="1">
        <f ca="1">IFERROR(__xludf.DUMMYFUNCTION("""COMPUTED_VALUE"""),43932)</f>
        <v>43932</v>
      </c>
      <c r="B29" s="2">
        <f ca="1">IFERROR(__xludf.DUMMYFUNCTION("""COMPUTED_VALUE"""),1008)</f>
        <v>1008</v>
      </c>
      <c r="C29" s="2">
        <f ca="1">IFERROR(__xludf.DUMMYFUNCTION("""COMPUTED_VALUE"""),788)</f>
        <v>788</v>
      </c>
      <c r="D29" s="2">
        <f ca="1">IFERROR(__xludf.DUMMYFUNCTION("""COMPUTED_VALUE"""),220)</f>
        <v>220</v>
      </c>
      <c r="E29" s="2">
        <f ca="1">IFERROR(__xludf.DUMMYFUNCTION("""COMPUTED_VALUE"""),44)</f>
        <v>44</v>
      </c>
      <c r="F29" s="2">
        <f ca="1">IFERROR(__xludf.DUMMYFUNCTION("""COMPUTED_VALUE"""),344)</f>
        <v>344</v>
      </c>
      <c r="G29" s="2">
        <f ca="1">IFERROR(__xludf.DUMMYFUNCTION("""COMPUTED_VALUE"""),97)</f>
        <v>97</v>
      </c>
      <c r="H29" s="2">
        <f ca="1">IFERROR(__xludf.DUMMYFUNCTION("""COMPUTED_VALUE"""),1449)</f>
        <v>1449</v>
      </c>
      <c r="I29">
        <f t="shared" ca="1" si="0"/>
        <v>36</v>
      </c>
      <c r="J29">
        <f t="shared" ca="1" si="1"/>
        <v>69</v>
      </c>
    </row>
    <row r="30" spans="1:10" x14ac:dyDescent="0.2">
      <c r="A30" s="1">
        <f ca="1">IFERROR(__xludf.DUMMYFUNCTION("""COMPUTED_VALUE"""),43933)</f>
        <v>43933</v>
      </c>
      <c r="B30" s="2">
        <f ca="1">IFERROR(__xludf.DUMMYFUNCTION("""COMPUTED_VALUE"""),1009)</f>
        <v>1009</v>
      </c>
      <c r="C30" s="2">
        <f ca="1">IFERROR(__xludf.DUMMYFUNCTION("""COMPUTED_VALUE"""),788)</f>
        <v>788</v>
      </c>
      <c r="D30" s="2">
        <f ca="1">IFERROR(__xludf.DUMMYFUNCTION("""COMPUTED_VALUE"""),221)</f>
        <v>221</v>
      </c>
      <c r="E30" s="2">
        <f ca="1">IFERROR(__xludf.DUMMYFUNCTION("""COMPUTED_VALUE"""),43)</f>
        <v>43</v>
      </c>
      <c r="F30" s="2">
        <f ca="1">IFERROR(__xludf.DUMMYFUNCTION("""COMPUTED_VALUE"""),353)</f>
        <v>353</v>
      </c>
      <c r="G30" s="2">
        <f ca="1">IFERROR(__xludf.DUMMYFUNCTION("""COMPUTED_VALUE"""),101)</f>
        <v>101</v>
      </c>
      <c r="H30" s="2">
        <f ca="1">IFERROR(__xludf.DUMMYFUNCTION("""COMPUTED_VALUE"""),1463)</f>
        <v>1463</v>
      </c>
      <c r="I30">
        <f t="shared" ca="1" si="0"/>
        <v>14</v>
      </c>
      <c r="J30">
        <f t="shared" ca="1" si="1"/>
        <v>9</v>
      </c>
    </row>
    <row r="31" spans="1:10" x14ac:dyDescent="0.2">
      <c r="A31" s="1">
        <f ca="1">IFERROR(__xludf.DUMMYFUNCTION("""COMPUTED_VALUE"""),43934)</f>
        <v>43934</v>
      </c>
      <c r="B31" s="2">
        <f ca="1">IFERROR(__xludf.DUMMYFUNCTION("""COMPUTED_VALUE"""),905)</f>
        <v>905</v>
      </c>
      <c r="C31" s="2">
        <f ca="1">IFERROR(__xludf.DUMMYFUNCTION("""COMPUTED_VALUE"""),694)</f>
        <v>694</v>
      </c>
      <c r="D31" s="2">
        <f ca="1">IFERROR(__xludf.DUMMYFUNCTION("""COMPUTED_VALUE"""),211)</f>
        <v>211</v>
      </c>
      <c r="E31" s="2">
        <f ca="1">IFERROR(__xludf.DUMMYFUNCTION("""COMPUTED_VALUE"""),41)</f>
        <v>41</v>
      </c>
      <c r="F31" s="2">
        <f ca="1">IFERROR(__xludf.DUMMYFUNCTION("""COMPUTED_VALUE"""),476)</f>
        <v>476</v>
      </c>
      <c r="G31" s="2">
        <f ca="1">IFERROR(__xludf.DUMMYFUNCTION("""COMPUTED_VALUE"""),106)</f>
        <v>106</v>
      </c>
      <c r="H31" s="2">
        <f ca="1">IFERROR(__xludf.DUMMYFUNCTION("""COMPUTED_VALUE"""),1487)</f>
        <v>1487</v>
      </c>
      <c r="I31">
        <f t="shared" ca="1" si="0"/>
        <v>24</v>
      </c>
      <c r="J31">
        <f t="shared" ca="1" si="1"/>
        <v>123</v>
      </c>
    </row>
    <row r="32" spans="1:10" x14ac:dyDescent="0.2">
      <c r="A32" s="1">
        <f ca="1">IFERROR(__xludf.DUMMYFUNCTION("""COMPUTED_VALUE"""),43935)</f>
        <v>43935</v>
      </c>
      <c r="B32" s="2">
        <f ca="1">IFERROR(__xludf.DUMMYFUNCTION("""COMPUTED_VALUE"""),898)</f>
        <v>898</v>
      </c>
      <c r="C32" s="2">
        <f ca="1">IFERROR(__xludf.DUMMYFUNCTION("""COMPUTED_VALUE"""),698)</f>
        <v>698</v>
      </c>
      <c r="D32" s="2">
        <f ca="1">IFERROR(__xludf.DUMMYFUNCTION("""COMPUTED_VALUE"""),200)</f>
        <v>200</v>
      </c>
      <c r="E32" s="2">
        <f ca="1">IFERROR(__xludf.DUMMYFUNCTION("""COMPUTED_VALUE"""),36)</f>
        <v>36</v>
      </c>
      <c r="F32" s="2">
        <f ca="1">IFERROR(__xludf.DUMMYFUNCTION("""COMPUTED_VALUE"""),513)</f>
        <v>513</v>
      </c>
      <c r="G32" s="2">
        <f ca="1">IFERROR(__xludf.DUMMYFUNCTION("""COMPUTED_VALUE"""),109)</f>
        <v>109</v>
      </c>
      <c r="H32" s="2">
        <f ca="1">IFERROR(__xludf.DUMMYFUNCTION("""COMPUTED_VALUE"""),1520)</f>
        <v>1520</v>
      </c>
      <c r="I32">
        <f t="shared" ca="1" si="0"/>
        <v>33</v>
      </c>
      <c r="J32">
        <f t="shared" ca="1" si="1"/>
        <v>37</v>
      </c>
    </row>
    <row r="33" spans="1:10" x14ac:dyDescent="0.2">
      <c r="A33" s="1">
        <f ca="1">IFERROR(__xludf.DUMMYFUNCTION("""COMPUTED_VALUE"""),43936)</f>
        <v>43936</v>
      </c>
      <c r="B33" s="2">
        <f ca="1">IFERROR(__xludf.DUMMYFUNCTION("""COMPUTED_VALUE"""),896)</f>
        <v>896</v>
      </c>
      <c r="C33" s="2">
        <f ca="1">IFERROR(__xludf.DUMMYFUNCTION("""COMPUTED_VALUE"""),710)</f>
        <v>710</v>
      </c>
      <c r="D33" s="2">
        <f ca="1">IFERROR(__xludf.DUMMYFUNCTION("""COMPUTED_VALUE"""),186)</f>
        <v>186</v>
      </c>
      <c r="E33" s="2">
        <f ca="1">IFERROR(__xludf.DUMMYFUNCTION("""COMPUTED_VALUE"""),36)</f>
        <v>36</v>
      </c>
      <c r="F33" s="2">
        <f ca="1">IFERROR(__xludf.DUMMYFUNCTION("""COMPUTED_VALUE"""),591)</f>
        <v>591</v>
      </c>
      <c r="G33" s="2">
        <f ca="1">IFERROR(__xludf.DUMMYFUNCTION("""COMPUTED_VALUE"""),111)</f>
        <v>111</v>
      </c>
      <c r="H33" s="2">
        <f ca="1">IFERROR(__xludf.DUMMYFUNCTION("""COMPUTED_VALUE"""),1598)</f>
        <v>1598</v>
      </c>
      <c r="I33">
        <f t="shared" ca="1" si="0"/>
        <v>78</v>
      </c>
      <c r="J33">
        <f t="shared" ca="1" si="1"/>
        <v>78</v>
      </c>
    </row>
    <row r="34" spans="1:10" x14ac:dyDescent="0.2">
      <c r="A34" s="1">
        <f ca="1">IFERROR(__xludf.DUMMYFUNCTION("""COMPUTED_VALUE"""),43937)</f>
        <v>43937</v>
      </c>
      <c r="B34" s="2">
        <f ca="1">IFERROR(__xludf.DUMMYFUNCTION("""COMPUTED_VALUE"""),896)</f>
        <v>896</v>
      </c>
      <c r="C34" s="2">
        <f ca="1">IFERROR(__xludf.DUMMYFUNCTION("""COMPUTED_VALUE"""),736)</f>
        <v>736</v>
      </c>
      <c r="D34" s="2">
        <f ca="1">IFERROR(__xludf.DUMMYFUNCTION("""COMPUTED_VALUE"""),160)</f>
        <v>160</v>
      </c>
      <c r="E34" s="2">
        <f ca="1">IFERROR(__xludf.DUMMYFUNCTION("""COMPUTED_VALUE"""),34)</f>
        <v>34</v>
      </c>
      <c r="F34" s="2">
        <f ca="1">IFERROR(__xludf.DUMMYFUNCTION("""COMPUTED_VALUE"""),617)</f>
        <v>617</v>
      </c>
      <c r="G34" s="2">
        <f ca="1">IFERROR(__xludf.DUMMYFUNCTION("""COMPUTED_VALUE"""),112)</f>
        <v>112</v>
      </c>
      <c r="H34" s="2">
        <f ca="1">IFERROR(__xludf.DUMMYFUNCTION("""COMPUTED_VALUE"""),1625)</f>
        <v>1625</v>
      </c>
      <c r="I34">
        <f t="shared" ca="1" si="0"/>
        <v>27</v>
      </c>
      <c r="J34">
        <f t="shared" ca="1" si="1"/>
        <v>26</v>
      </c>
    </row>
    <row r="35" spans="1:10" x14ac:dyDescent="0.2">
      <c r="A35" s="1">
        <f ca="1">IFERROR(__xludf.DUMMYFUNCTION("""COMPUTED_VALUE"""),43938)</f>
        <v>43938</v>
      </c>
      <c r="B35" s="2">
        <f ca="1">IFERROR(__xludf.DUMMYFUNCTION("""COMPUTED_VALUE"""),894)</f>
        <v>894</v>
      </c>
      <c r="C35" s="2">
        <f ca="1">IFERROR(__xludf.DUMMYFUNCTION("""COMPUTED_VALUE"""),742)</f>
        <v>742</v>
      </c>
      <c r="D35" s="2">
        <f ca="1">IFERROR(__xludf.DUMMYFUNCTION("""COMPUTED_VALUE"""),152)</f>
        <v>152</v>
      </c>
      <c r="E35" s="2">
        <f ca="1">IFERROR(__xludf.DUMMYFUNCTION("""COMPUTED_VALUE"""),36)</f>
        <v>36</v>
      </c>
      <c r="F35" s="2">
        <f ca="1">IFERROR(__xludf.DUMMYFUNCTION("""COMPUTED_VALUE"""),638)</f>
        <v>638</v>
      </c>
      <c r="G35" s="2">
        <f ca="1">IFERROR(__xludf.DUMMYFUNCTION("""COMPUTED_VALUE"""),115)</f>
        <v>115</v>
      </c>
      <c r="H35" s="2">
        <f ca="1">IFERROR(__xludf.DUMMYFUNCTION("""COMPUTED_VALUE"""),1646)</f>
        <v>1646</v>
      </c>
      <c r="I35">
        <f t="shared" ca="1" si="0"/>
        <v>21</v>
      </c>
      <c r="J35">
        <f t="shared" ca="1" si="1"/>
        <v>21</v>
      </c>
    </row>
    <row r="36" spans="1:10" x14ac:dyDescent="0.2">
      <c r="A36" s="1">
        <f ca="1">IFERROR(__xludf.DUMMYFUNCTION("""COMPUTED_VALUE"""),43939)</f>
        <v>43939</v>
      </c>
      <c r="B36" s="2">
        <f ca="1">IFERROR(__xludf.DUMMYFUNCTION("""COMPUTED_VALUE"""),886)</f>
        <v>886</v>
      </c>
      <c r="C36" s="2">
        <f ca="1">IFERROR(__xludf.DUMMYFUNCTION("""COMPUTED_VALUE"""),741)</f>
        <v>741</v>
      </c>
      <c r="D36" s="2">
        <f ca="1">IFERROR(__xludf.DUMMYFUNCTION("""COMPUTED_VALUE"""),145)</f>
        <v>145</v>
      </c>
      <c r="E36" s="2">
        <f ca="1">IFERROR(__xludf.DUMMYFUNCTION("""COMPUTED_VALUE"""),31)</f>
        <v>31</v>
      </c>
      <c r="F36" s="2">
        <f ca="1">IFERROR(__xludf.DUMMYFUNCTION("""COMPUTED_VALUE"""),652)</f>
        <v>652</v>
      </c>
      <c r="G36" s="2">
        <f ca="1">IFERROR(__xludf.DUMMYFUNCTION("""COMPUTED_VALUE"""),116)</f>
        <v>116</v>
      </c>
      <c r="H36" s="2">
        <f ca="1">IFERROR(__xludf.DUMMYFUNCTION("""COMPUTED_VALUE"""),1654)</f>
        <v>1654</v>
      </c>
      <c r="I36">
        <f t="shared" ca="1" si="0"/>
        <v>8</v>
      </c>
      <c r="J36">
        <f t="shared" ca="1" si="1"/>
        <v>14</v>
      </c>
    </row>
    <row r="37" spans="1:10" x14ac:dyDescent="0.2">
      <c r="A37" s="1">
        <f ca="1">IFERROR(__xludf.DUMMYFUNCTION("""COMPUTED_VALUE"""),43940)</f>
        <v>43940</v>
      </c>
      <c r="B37" s="2">
        <f ca="1">IFERROR(__xludf.DUMMYFUNCTION("""COMPUTED_VALUE"""),880)</f>
        <v>880</v>
      </c>
      <c r="C37" s="2">
        <f ca="1">IFERROR(__xludf.DUMMYFUNCTION("""COMPUTED_VALUE"""),752)</f>
        <v>752</v>
      </c>
      <c r="D37" s="2">
        <f ca="1">IFERROR(__xludf.DUMMYFUNCTION("""COMPUTED_VALUE"""),128)</f>
        <v>128</v>
      </c>
      <c r="E37" s="2">
        <f ca="1">IFERROR(__xludf.DUMMYFUNCTION("""COMPUTED_VALUE"""),30)</f>
        <v>30</v>
      </c>
      <c r="F37" s="2">
        <f ca="1">IFERROR(__xludf.DUMMYFUNCTION("""COMPUTED_VALUE"""),662)</f>
        <v>662</v>
      </c>
      <c r="G37" s="2">
        <f ca="1">IFERROR(__xludf.DUMMYFUNCTION("""COMPUTED_VALUE"""),117)</f>
        <v>117</v>
      </c>
      <c r="H37" s="2">
        <f ca="1">IFERROR(__xludf.DUMMYFUNCTION("""COMPUTED_VALUE"""),1659)</f>
        <v>1659</v>
      </c>
      <c r="I37">
        <f t="shared" ca="1" si="0"/>
        <v>5</v>
      </c>
      <c r="J37">
        <f t="shared" ca="1" si="1"/>
        <v>10</v>
      </c>
    </row>
    <row r="38" spans="1:10" x14ac:dyDescent="0.2">
      <c r="A38" s="1">
        <f ca="1">IFERROR(__xludf.DUMMYFUNCTION("""COMPUTED_VALUE"""),43941)</f>
        <v>43941</v>
      </c>
      <c r="B38" s="2">
        <f ca="1">IFERROR(__xludf.DUMMYFUNCTION("""COMPUTED_VALUE"""),875)</f>
        <v>875</v>
      </c>
      <c r="C38" s="2">
        <f ca="1">IFERROR(__xludf.DUMMYFUNCTION("""COMPUTED_VALUE"""),746)</f>
        <v>746</v>
      </c>
      <c r="D38" s="2">
        <f ca="1">IFERROR(__xludf.DUMMYFUNCTION("""COMPUTED_VALUE"""),129)</f>
        <v>129</v>
      </c>
      <c r="E38" s="2">
        <f ca="1">IFERROR(__xludf.DUMMYFUNCTION("""COMPUTED_VALUE"""),27)</f>
        <v>27</v>
      </c>
      <c r="F38" s="2">
        <f ca="1">IFERROR(__xludf.DUMMYFUNCTION("""COMPUTED_VALUE"""),702)</f>
        <v>702</v>
      </c>
      <c r="G38" s="2">
        <f ca="1">IFERROR(__xludf.DUMMYFUNCTION("""COMPUTED_VALUE"""),120)</f>
        <v>120</v>
      </c>
      <c r="H38" s="2">
        <f ca="1">IFERROR(__xludf.DUMMYFUNCTION("""COMPUTED_VALUE"""),1697)</f>
        <v>1697</v>
      </c>
      <c r="I38">
        <f t="shared" ca="1" si="0"/>
        <v>38</v>
      </c>
      <c r="J38">
        <f t="shared" ca="1" si="1"/>
        <v>40</v>
      </c>
    </row>
    <row r="39" spans="1:10" x14ac:dyDescent="0.2">
      <c r="A39" s="1">
        <f ca="1">IFERROR(__xludf.DUMMYFUNCTION("""COMPUTED_VALUE"""),43942)</f>
        <v>43942</v>
      </c>
      <c r="B39" s="2">
        <f ca="1">IFERROR(__xludf.DUMMYFUNCTION("""COMPUTED_VALUE"""),833)</f>
        <v>833</v>
      </c>
      <c r="C39" s="2">
        <f ca="1">IFERROR(__xludf.DUMMYFUNCTION("""COMPUTED_VALUE"""),706)</f>
        <v>706</v>
      </c>
      <c r="D39" s="2">
        <f ca="1">IFERROR(__xludf.DUMMYFUNCTION("""COMPUTED_VALUE"""),127)</f>
        <v>127</v>
      </c>
      <c r="E39" s="2">
        <f ca="1">IFERROR(__xludf.DUMMYFUNCTION("""COMPUTED_VALUE"""),25)</f>
        <v>25</v>
      </c>
      <c r="F39" s="2">
        <f ca="1">IFERROR(__xludf.DUMMYFUNCTION("""COMPUTED_VALUE"""),761)</f>
        <v>761</v>
      </c>
      <c r="G39" s="2">
        <f ca="1">IFERROR(__xludf.DUMMYFUNCTION("""COMPUTED_VALUE"""),123)</f>
        <v>123</v>
      </c>
      <c r="H39" s="2">
        <f ca="1">IFERROR(__xludf.DUMMYFUNCTION("""COMPUTED_VALUE"""),1717)</f>
        <v>1717</v>
      </c>
      <c r="I39">
        <f t="shared" ca="1" si="0"/>
        <v>20</v>
      </c>
      <c r="J39">
        <f t="shared" ca="1" si="1"/>
        <v>59</v>
      </c>
    </row>
    <row r="40" spans="1:10" x14ac:dyDescent="0.2">
      <c r="A40" s="1">
        <f ca="1">IFERROR(__xludf.DUMMYFUNCTION("""COMPUTED_VALUE"""),43943)</f>
        <v>43943</v>
      </c>
      <c r="B40" s="2">
        <f ca="1">IFERROR(__xludf.DUMMYFUNCTION("""COMPUTED_VALUE"""),831)</f>
        <v>831</v>
      </c>
      <c r="C40" s="2">
        <f ca="1">IFERROR(__xludf.DUMMYFUNCTION("""COMPUTED_VALUE"""),714)</f>
        <v>714</v>
      </c>
      <c r="D40" s="2">
        <f ca="1">IFERROR(__xludf.DUMMYFUNCTION("""COMPUTED_VALUE"""),117)</f>
        <v>117</v>
      </c>
      <c r="E40" s="2">
        <f ca="1">IFERROR(__xludf.DUMMYFUNCTION("""COMPUTED_VALUE"""),28)</f>
        <v>28</v>
      </c>
      <c r="F40" s="2">
        <f ca="1">IFERROR(__xludf.DUMMYFUNCTION("""COMPUTED_VALUE"""),766)</f>
        <v>766</v>
      </c>
      <c r="G40" s="2">
        <f ca="1">IFERROR(__xludf.DUMMYFUNCTION("""COMPUTED_VALUE"""),124)</f>
        <v>124</v>
      </c>
      <c r="H40" s="2">
        <f ca="1">IFERROR(__xludf.DUMMYFUNCTION("""COMPUTED_VALUE"""),1721)</f>
        <v>1721</v>
      </c>
      <c r="I40">
        <f t="shared" ca="1" si="0"/>
        <v>4</v>
      </c>
      <c r="J40">
        <f t="shared" ca="1" si="1"/>
        <v>5</v>
      </c>
    </row>
    <row r="41" spans="1:10" x14ac:dyDescent="0.2">
      <c r="A41" s="1">
        <f ca="1">IFERROR(__xludf.DUMMYFUNCTION("""COMPUTED_VALUE"""),43944)</f>
        <v>43944</v>
      </c>
      <c r="B41" s="2">
        <f ca="1">IFERROR(__xludf.DUMMYFUNCTION("""COMPUTED_VALUE"""),825)</f>
        <v>825</v>
      </c>
      <c r="C41" s="2">
        <f ca="1">IFERROR(__xludf.DUMMYFUNCTION("""COMPUTED_VALUE"""),720)</f>
        <v>720</v>
      </c>
      <c r="D41" s="2">
        <f ca="1">IFERROR(__xludf.DUMMYFUNCTION("""COMPUTED_VALUE"""),105)</f>
        <v>105</v>
      </c>
      <c r="E41" s="2">
        <f ca="1">IFERROR(__xludf.DUMMYFUNCTION("""COMPUTED_VALUE"""),22)</f>
        <v>22</v>
      </c>
      <c r="F41" s="2">
        <f ca="1">IFERROR(__xludf.DUMMYFUNCTION("""COMPUTED_VALUE"""),791)</f>
        <v>791</v>
      </c>
      <c r="G41" s="2">
        <f ca="1">IFERROR(__xludf.DUMMYFUNCTION("""COMPUTED_VALUE"""),125)</f>
        <v>125</v>
      </c>
      <c r="H41" s="2">
        <f ca="1">IFERROR(__xludf.DUMMYFUNCTION("""COMPUTED_VALUE"""),1741)</f>
        <v>1741</v>
      </c>
      <c r="I41">
        <f t="shared" ca="1" si="0"/>
        <v>20</v>
      </c>
      <c r="J41">
        <f t="shared" ca="1" si="1"/>
        <v>25</v>
      </c>
    </row>
    <row r="42" spans="1:10" x14ac:dyDescent="0.2">
      <c r="A42" s="1">
        <f ca="1">IFERROR(__xludf.DUMMYFUNCTION("""COMPUTED_VALUE"""),43945)</f>
        <v>43945</v>
      </c>
      <c r="B42" s="2">
        <f ca="1">IFERROR(__xludf.DUMMYFUNCTION("""COMPUTED_VALUE"""),790)</f>
        <v>790</v>
      </c>
      <c r="C42" s="2">
        <f ca="1">IFERROR(__xludf.DUMMYFUNCTION("""COMPUTED_VALUE"""),691)</f>
        <v>691</v>
      </c>
      <c r="D42" s="2">
        <f ca="1">IFERROR(__xludf.DUMMYFUNCTION("""COMPUTED_VALUE"""),99)</f>
        <v>99</v>
      </c>
      <c r="E42" s="2">
        <f ca="1">IFERROR(__xludf.DUMMYFUNCTION("""COMPUTED_VALUE"""),22)</f>
        <v>22</v>
      </c>
      <c r="F42" s="2">
        <f ca="1">IFERROR(__xludf.DUMMYFUNCTION("""COMPUTED_VALUE"""),842)</f>
        <v>842</v>
      </c>
      <c r="G42" s="2">
        <f ca="1">IFERROR(__xludf.DUMMYFUNCTION("""COMPUTED_VALUE"""),126)</f>
        <v>126</v>
      </c>
      <c r="H42" s="2">
        <f ca="1">IFERROR(__xludf.DUMMYFUNCTION("""COMPUTED_VALUE"""),1758)</f>
        <v>1758</v>
      </c>
      <c r="I42">
        <f t="shared" ca="1" si="0"/>
        <v>17</v>
      </c>
      <c r="J42">
        <f t="shared" ca="1" si="1"/>
        <v>51</v>
      </c>
    </row>
    <row r="43" spans="1:10" x14ac:dyDescent="0.2">
      <c r="A43" s="1">
        <f ca="1">IFERROR(__xludf.DUMMYFUNCTION("""COMPUTED_VALUE"""),43946)</f>
        <v>43946</v>
      </c>
      <c r="B43" s="2">
        <f ca="1">IFERROR(__xludf.DUMMYFUNCTION("""COMPUTED_VALUE"""),724)</f>
        <v>724</v>
      </c>
      <c r="C43" s="2">
        <f ca="1">IFERROR(__xludf.DUMMYFUNCTION("""COMPUTED_VALUE"""),629)</f>
        <v>629</v>
      </c>
      <c r="D43" s="2">
        <f ca="1">IFERROR(__xludf.DUMMYFUNCTION("""COMPUTED_VALUE"""),95)</f>
        <v>95</v>
      </c>
      <c r="E43" s="2">
        <f ca="1">IFERROR(__xludf.DUMMYFUNCTION("""COMPUTED_VALUE"""),22)</f>
        <v>22</v>
      </c>
      <c r="F43" s="2">
        <f ca="1">IFERROR(__xludf.DUMMYFUNCTION("""COMPUTED_VALUE"""),920)</f>
        <v>920</v>
      </c>
      <c r="G43" s="2">
        <f ca="1">IFERROR(__xludf.DUMMYFUNCTION("""COMPUTED_VALUE"""),127)</f>
        <v>127</v>
      </c>
      <c r="H43" s="2">
        <f ca="1">IFERROR(__xludf.DUMMYFUNCTION("""COMPUTED_VALUE"""),1771)</f>
        <v>1771</v>
      </c>
      <c r="I43">
        <f t="shared" ca="1" si="0"/>
        <v>13</v>
      </c>
      <c r="J43">
        <f t="shared" ca="1" si="1"/>
        <v>78</v>
      </c>
    </row>
    <row r="44" spans="1:10" x14ac:dyDescent="0.2">
      <c r="A44" s="1">
        <f ca="1">IFERROR(__xludf.DUMMYFUNCTION("""COMPUTED_VALUE"""),43947)</f>
        <v>43947</v>
      </c>
      <c r="B44" s="2">
        <f ca="1">IFERROR(__xludf.DUMMYFUNCTION("""COMPUTED_VALUE"""),653)</f>
        <v>653</v>
      </c>
      <c r="C44" s="2">
        <f ca="1">IFERROR(__xludf.DUMMYFUNCTION("""COMPUTED_VALUE"""),571)</f>
        <v>571</v>
      </c>
      <c r="D44" s="2">
        <f ca="1">IFERROR(__xludf.DUMMYFUNCTION("""COMPUTED_VALUE"""),82)</f>
        <v>82</v>
      </c>
      <c r="E44" s="2">
        <f ca="1">IFERROR(__xludf.DUMMYFUNCTION("""COMPUTED_VALUE"""),22)</f>
        <v>22</v>
      </c>
      <c r="F44" s="2">
        <f ca="1">IFERROR(__xludf.DUMMYFUNCTION("""COMPUTED_VALUE"""),990)</f>
        <v>990</v>
      </c>
      <c r="G44" s="2">
        <f ca="1">IFERROR(__xludf.DUMMYFUNCTION("""COMPUTED_VALUE"""),128)</f>
        <v>128</v>
      </c>
      <c r="H44" s="2">
        <f ca="1">IFERROR(__xludf.DUMMYFUNCTION("""COMPUTED_VALUE"""),1771)</f>
        <v>1771</v>
      </c>
      <c r="I44">
        <f t="shared" ca="1" si="0"/>
        <v>0</v>
      </c>
      <c r="J44">
        <f t="shared" ca="1" si="1"/>
        <v>70</v>
      </c>
    </row>
    <row r="45" spans="1:10" x14ac:dyDescent="0.2">
      <c r="A45" s="1">
        <f ca="1">IFERROR(__xludf.DUMMYFUNCTION("""COMPUTED_VALUE"""),43948)</f>
        <v>43948</v>
      </c>
      <c r="B45" s="2">
        <f ca="1">IFERROR(__xludf.DUMMYFUNCTION("""COMPUTED_VALUE"""),550)</f>
        <v>550</v>
      </c>
      <c r="C45" s="2">
        <f ca="1">IFERROR(__xludf.DUMMYFUNCTION("""COMPUTED_VALUE"""),468)</f>
        <v>468</v>
      </c>
      <c r="D45" s="2">
        <f ca="1">IFERROR(__xludf.DUMMYFUNCTION("""COMPUTED_VALUE"""),82)</f>
        <v>82</v>
      </c>
      <c r="E45" s="2">
        <f ca="1">IFERROR(__xludf.DUMMYFUNCTION("""COMPUTED_VALUE"""),22)</f>
        <v>22</v>
      </c>
      <c r="F45" s="2">
        <f ca="1">IFERROR(__xludf.DUMMYFUNCTION("""COMPUTED_VALUE"""),1113)</f>
        <v>1113</v>
      </c>
      <c r="G45" s="2">
        <f ca="1">IFERROR(__xludf.DUMMYFUNCTION("""COMPUTED_VALUE"""),130)</f>
        <v>130</v>
      </c>
      <c r="H45" s="2">
        <f ca="1">IFERROR(__xludf.DUMMYFUNCTION("""COMPUTED_VALUE"""),1793)</f>
        <v>1793</v>
      </c>
      <c r="I45">
        <f t="shared" ca="1" si="0"/>
        <v>22</v>
      </c>
      <c r="J45">
        <f t="shared" ca="1" si="1"/>
        <v>123</v>
      </c>
    </row>
    <row r="46" spans="1:10" x14ac:dyDescent="0.2">
      <c r="A46" s="1">
        <f ca="1">IFERROR(__xludf.DUMMYFUNCTION("""COMPUTED_VALUE"""),43949)</f>
        <v>43949</v>
      </c>
      <c r="B46" s="2">
        <f ca="1">IFERROR(__xludf.DUMMYFUNCTION("""COMPUTED_VALUE"""),557)</f>
        <v>557</v>
      </c>
      <c r="C46" s="2">
        <f ca="1">IFERROR(__xludf.DUMMYFUNCTION("""COMPUTED_VALUE"""),486)</f>
        <v>486</v>
      </c>
      <c r="D46" s="2">
        <f ca="1">IFERROR(__xludf.DUMMYFUNCTION("""COMPUTED_VALUE"""),71)</f>
        <v>71</v>
      </c>
      <c r="E46" s="2">
        <f ca="1">IFERROR(__xludf.DUMMYFUNCTION("""COMPUTED_VALUE"""),20)</f>
        <v>20</v>
      </c>
      <c r="F46" s="2">
        <f ca="1">IFERROR(__xludf.DUMMYFUNCTION("""COMPUTED_VALUE"""),1153)</f>
        <v>1153</v>
      </c>
      <c r="G46" s="2">
        <f ca="1">IFERROR(__xludf.DUMMYFUNCTION("""COMPUTED_VALUE"""),130)</f>
        <v>130</v>
      </c>
      <c r="H46" s="2">
        <f ca="1">IFERROR(__xludf.DUMMYFUNCTION("""COMPUTED_VALUE"""),1840)</f>
        <v>1840</v>
      </c>
      <c r="I46">
        <f t="shared" ca="1" si="0"/>
        <v>47</v>
      </c>
      <c r="J46">
        <f t="shared" ca="1" si="1"/>
        <v>40</v>
      </c>
    </row>
    <row r="47" spans="1:10" x14ac:dyDescent="0.2">
      <c r="A47" s="1">
        <f ca="1">IFERROR(__xludf.DUMMYFUNCTION("""COMPUTED_VALUE"""),43950)</f>
        <v>43950</v>
      </c>
      <c r="B47" s="2">
        <f ca="1">IFERROR(__xludf.DUMMYFUNCTION("""COMPUTED_VALUE"""),562)</f>
        <v>562</v>
      </c>
      <c r="C47" s="2">
        <f ca="1">IFERROR(__xludf.DUMMYFUNCTION("""COMPUTED_VALUE"""),493)</f>
        <v>493</v>
      </c>
      <c r="D47" s="2">
        <f ca="1">IFERROR(__xludf.DUMMYFUNCTION("""COMPUTED_VALUE"""),69)</f>
        <v>69</v>
      </c>
      <c r="E47" s="2">
        <f ca="1">IFERROR(__xludf.DUMMYFUNCTION("""COMPUTED_VALUE"""),19)</f>
        <v>19</v>
      </c>
      <c r="F47" s="2">
        <f ca="1">IFERROR(__xludf.DUMMYFUNCTION("""COMPUTED_VALUE"""),1202)</f>
        <v>1202</v>
      </c>
      <c r="G47" s="2">
        <f ca="1">IFERROR(__xludf.DUMMYFUNCTION("""COMPUTED_VALUE"""),130)</f>
        <v>130</v>
      </c>
      <c r="H47" s="2">
        <f ca="1">IFERROR(__xludf.DUMMYFUNCTION("""COMPUTED_VALUE"""),1894)</f>
        <v>1894</v>
      </c>
      <c r="I47">
        <f t="shared" ca="1" si="0"/>
        <v>54</v>
      </c>
      <c r="J47">
        <f t="shared" ca="1" si="1"/>
        <v>49</v>
      </c>
    </row>
    <row r="48" spans="1:10" x14ac:dyDescent="0.2">
      <c r="A48" s="1">
        <f ca="1">IFERROR(__xludf.DUMMYFUNCTION("""COMPUTED_VALUE"""),43951)</f>
        <v>43951</v>
      </c>
      <c r="B48" s="2">
        <f ca="1">IFERROR(__xludf.DUMMYFUNCTION("""COMPUTED_VALUE"""),599)</f>
        <v>599</v>
      </c>
      <c r="C48" s="2">
        <f ca="1">IFERROR(__xludf.DUMMYFUNCTION("""COMPUTED_VALUE"""),528)</f>
        <v>528</v>
      </c>
      <c r="D48" s="2">
        <f ca="1">IFERROR(__xludf.DUMMYFUNCTION("""COMPUTED_VALUE"""),71)</f>
        <v>71</v>
      </c>
      <c r="E48" s="2">
        <f ca="1">IFERROR(__xludf.DUMMYFUNCTION("""COMPUTED_VALUE"""),19)</f>
        <v>19</v>
      </c>
      <c r="F48" s="2">
        <f ca="1">IFERROR(__xludf.DUMMYFUNCTION("""COMPUTED_VALUE"""),1229)</f>
        <v>1229</v>
      </c>
      <c r="G48" s="2">
        <f ca="1">IFERROR(__xludf.DUMMYFUNCTION("""COMPUTED_VALUE"""),132)</f>
        <v>132</v>
      </c>
      <c r="H48" s="2">
        <f ca="1">IFERROR(__xludf.DUMMYFUNCTION("""COMPUTED_VALUE"""),1960)</f>
        <v>1960</v>
      </c>
      <c r="I48">
        <f t="shared" ca="1" si="0"/>
        <v>66</v>
      </c>
      <c r="J48">
        <f t="shared" ca="1" si="1"/>
        <v>27</v>
      </c>
    </row>
    <row r="49" spans="1:10" x14ac:dyDescent="0.2">
      <c r="A49" s="1">
        <f ca="1">IFERROR(__xludf.DUMMYFUNCTION("""COMPUTED_VALUE"""),43952)</f>
        <v>43952</v>
      </c>
      <c r="B49" s="2">
        <f ca="1">IFERROR(__xludf.DUMMYFUNCTION("""COMPUTED_VALUE"""),583)</f>
        <v>583</v>
      </c>
      <c r="C49" s="2">
        <f ca="1">IFERROR(__xludf.DUMMYFUNCTION("""COMPUTED_VALUE"""),511)</f>
        <v>511</v>
      </c>
      <c r="D49" s="2">
        <f ca="1">IFERROR(__xludf.DUMMYFUNCTION("""COMPUTED_VALUE"""),72)</f>
        <v>72</v>
      </c>
      <c r="E49" s="2">
        <f ca="1">IFERROR(__xludf.DUMMYFUNCTION("""COMPUTED_VALUE"""),20)</f>
        <v>20</v>
      </c>
      <c r="F49" s="2">
        <f ca="1">IFERROR(__xludf.DUMMYFUNCTION("""COMPUTED_VALUE"""),1251)</f>
        <v>1251</v>
      </c>
      <c r="G49" s="2">
        <f ca="1">IFERROR(__xludf.DUMMYFUNCTION("""COMPUTED_VALUE"""),132)</f>
        <v>132</v>
      </c>
      <c r="H49" s="2">
        <f ca="1">IFERROR(__xludf.DUMMYFUNCTION("""COMPUTED_VALUE"""),1966)</f>
        <v>1966</v>
      </c>
      <c r="I49">
        <f t="shared" ca="1" si="0"/>
        <v>6</v>
      </c>
      <c r="J49">
        <f t="shared" ca="1" si="1"/>
        <v>22</v>
      </c>
    </row>
    <row r="50" spans="1:10" x14ac:dyDescent="0.2">
      <c r="A50" s="1">
        <f ca="1">IFERROR(__xludf.DUMMYFUNCTION("""COMPUTED_VALUE"""),43953)</f>
        <v>43953</v>
      </c>
      <c r="B50" s="2">
        <f ca="1">IFERROR(__xludf.DUMMYFUNCTION("""COMPUTED_VALUE"""),580)</f>
        <v>580</v>
      </c>
      <c r="C50" s="2">
        <f ca="1">IFERROR(__xludf.DUMMYFUNCTION("""COMPUTED_VALUE"""),509)</f>
        <v>509</v>
      </c>
      <c r="D50" s="2">
        <f ca="1">IFERROR(__xludf.DUMMYFUNCTION("""COMPUTED_VALUE"""),71)</f>
        <v>71</v>
      </c>
      <c r="E50" s="2">
        <f ca="1">IFERROR(__xludf.DUMMYFUNCTION("""COMPUTED_VALUE"""),18)</f>
        <v>18</v>
      </c>
      <c r="F50" s="2">
        <f ca="1">IFERROR(__xludf.DUMMYFUNCTION("""COMPUTED_VALUE"""),1260)</f>
        <v>1260</v>
      </c>
      <c r="G50" s="2">
        <f ca="1">IFERROR(__xludf.DUMMYFUNCTION("""COMPUTED_VALUE"""),134)</f>
        <v>134</v>
      </c>
      <c r="H50" s="2">
        <f ca="1">IFERROR(__xludf.DUMMYFUNCTION("""COMPUTED_VALUE"""),1974)</f>
        <v>1974</v>
      </c>
      <c r="I50">
        <f t="shared" ca="1" si="0"/>
        <v>8</v>
      </c>
      <c r="J50">
        <f t="shared" ca="1" si="1"/>
        <v>9</v>
      </c>
    </row>
    <row r="51" spans="1:10" x14ac:dyDescent="0.2">
      <c r="A51" s="1">
        <f ca="1">IFERROR(__xludf.DUMMYFUNCTION("""COMPUTED_VALUE"""),43954)</f>
        <v>43954</v>
      </c>
      <c r="B51" s="2">
        <f ca="1">IFERROR(__xludf.DUMMYFUNCTION("""COMPUTED_VALUE"""),563)</f>
        <v>563</v>
      </c>
      <c r="C51" s="2">
        <f ca="1">IFERROR(__xludf.DUMMYFUNCTION("""COMPUTED_VALUE"""),492)</f>
        <v>492</v>
      </c>
      <c r="D51" s="2">
        <f ca="1">IFERROR(__xludf.DUMMYFUNCTION("""COMPUTED_VALUE"""),71)</f>
        <v>71</v>
      </c>
      <c r="E51" s="2">
        <f ca="1">IFERROR(__xludf.DUMMYFUNCTION("""COMPUTED_VALUE"""),17)</f>
        <v>17</v>
      </c>
      <c r="F51" s="2">
        <f ca="1">IFERROR(__xludf.DUMMYFUNCTION("""COMPUTED_VALUE"""),1277)</f>
        <v>1277</v>
      </c>
      <c r="G51" s="2">
        <f ca="1">IFERROR(__xludf.DUMMYFUNCTION("""COMPUTED_VALUE"""),134)</f>
        <v>134</v>
      </c>
      <c r="H51" s="2">
        <f ca="1">IFERROR(__xludf.DUMMYFUNCTION("""COMPUTED_VALUE"""),1974)</f>
        <v>1974</v>
      </c>
      <c r="I51">
        <f t="shared" ca="1" si="0"/>
        <v>0</v>
      </c>
      <c r="J51">
        <f t="shared" ca="1" si="1"/>
        <v>17</v>
      </c>
    </row>
    <row r="52" spans="1:10" x14ac:dyDescent="0.2">
      <c r="A52" s="1">
        <f ca="1">IFERROR(__xludf.DUMMYFUNCTION("""COMPUTED_VALUE"""),43955)</f>
        <v>43955</v>
      </c>
      <c r="B52" s="2">
        <f ca="1">IFERROR(__xludf.DUMMYFUNCTION("""COMPUTED_VALUE"""),534)</f>
        <v>534</v>
      </c>
      <c r="C52" s="2">
        <f ca="1">IFERROR(__xludf.DUMMYFUNCTION("""COMPUTED_VALUE"""),465)</f>
        <v>465</v>
      </c>
      <c r="D52" s="2">
        <f ca="1">IFERROR(__xludf.DUMMYFUNCTION("""COMPUTED_VALUE"""),69)</f>
        <v>69</v>
      </c>
      <c r="E52" s="2">
        <f ca="1">IFERROR(__xludf.DUMMYFUNCTION("""COMPUTED_VALUE"""),17)</f>
        <v>17</v>
      </c>
      <c r="F52" s="2">
        <f ca="1">IFERROR(__xludf.DUMMYFUNCTION("""COMPUTED_VALUE"""),1381)</f>
        <v>1381</v>
      </c>
      <c r="G52" s="2">
        <f ca="1">IFERROR(__xludf.DUMMYFUNCTION("""COMPUTED_VALUE"""),136)</f>
        <v>136</v>
      </c>
      <c r="H52" s="2">
        <f ca="1">IFERROR(__xludf.DUMMYFUNCTION("""COMPUTED_VALUE"""),2051)</f>
        <v>2051</v>
      </c>
      <c r="I52">
        <f t="shared" ca="1" si="0"/>
        <v>77</v>
      </c>
      <c r="J52">
        <f t="shared" ca="1" si="1"/>
        <v>104</v>
      </c>
    </row>
    <row r="53" spans="1:10" x14ac:dyDescent="0.2">
      <c r="A53" s="1">
        <f ca="1">IFERROR(__xludf.DUMMYFUNCTION("""COMPUTED_VALUE"""),43956)</f>
        <v>43956</v>
      </c>
      <c r="B53" s="2">
        <f ca="1">IFERROR(__xludf.DUMMYFUNCTION("""COMPUTED_VALUE"""),532)</f>
        <v>532</v>
      </c>
      <c r="C53" s="2">
        <f ca="1">IFERROR(__xludf.DUMMYFUNCTION("""COMPUTED_VALUE"""),466)</f>
        <v>466</v>
      </c>
      <c r="D53" s="2">
        <f ca="1">IFERROR(__xludf.DUMMYFUNCTION("""COMPUTED_VALUE"""),66)</f>
        <v>66</v>
      </c>
      <c r="E53" s="2">
        <f ca="1">IFERROR(__xludf.DUMMYFUNCTION("""COMPUTED_VALUE"""),15)</f>
        <v>15</v>
      </c>
      <c r="F53" s="2">
        <f ca="1">IFERROR(__xludf.DUMMYFUNCTION("""COMPUTED_VALUE"""),1465)</f>
        <v>1465</v>
      </c>
      <c r="G53" s="2">
        <f ca="1">IFERROR(__xludf.DUMMYFUNCTION("""COMPUTED_VALUE"""),136)</f>
        <v>136</v>
      </c>
      <c r="H53" s="2">
        <f ca="1">IFERROR(__xludf.DUMMYFUNCTION("""COMPUTED_VALUE"""),2133)</f>
        <v>2133</v>
      </c>
      <c r="I53">
        <f t="shared" ca="1" si="0"/>
        <v>82</v>
      </c>
      <c r="J53">
        <f t="shared" ca="1" si="1"/>
        <v>84</v>
      </c>
    </row>
    <row r="54" spans="1:10" x14ac:dyDescent="0.2">
      <c r="A54" s="1">
        <f ca="1">IFERROR(__xludf.DUMMYFUNCTION("""COMPUTED_VALUE"""),43957)</f>
        <v>43957</v>
      </c>
      <c r="B54" s="2">
        <f ca="1">IFERROR(__xludf.DUMMYFUNCTION("""COMPUTED_VALUE"""),528)</f>
        <v>528</v>
      </c>
      <c r="C54" s="2">
        <f ca="1">IFERROR(__xludf.DUMMYFUNCTION("""COMPUTED_VALUE"""),472)</f>
        <v>472</v>
      </c>
      <c r="D54" s="2">
        <f ca="1">IFERROR(__xludf.DUMMYFUNCTION("""COMPUTED_VALUE"""),56)</f>
        <v>56</v>
      </c>
      <c r="E54" s="2">
        <f ca="1">IFERROR(__xludf.DUMMYFUNCTION("""COMPUTED_VALUE"""),13)</f>
        <v>13</v>
      </c>
      <c r="F54" s="2">
        <f ca="1">IFERROR(__xludf.DUMMYFUNCTION("""COMPUTED_VALUE"""),1527)</f>
        <v>1527</v>
      </c>
      <c r="G54" s="2">
        <f ca="1">IFERROR(__xludf.DUMMYFUNCTION("""COMPUTED_VALUE"""),137)</f>
        <v>137</v>
      </c>
      <c r="H54" s="2">
        <f ca="1">IFERROR(__xludf.DUMMYFUNCTION("""COMPUTED_VALUE"""),2192)</f>
        <v>2192</v>
      </c>
      <c r="I54">
        <f t="shared" ca="1" si="0"/>
        <v>59</v>
      </c>
      <c r="J54">
        <f t="shared" ca="1" si="1"/>
        <v>62</v>
      </c>
    </row>
    <row r="55" spans="1:10" x14ac:dyDescent="0.2">
      <c r="A55" s="1">
        <f ca="1">IFERROR(__xludf.DUMMYFUNCTION("""COMPUTED_VALUE"""),43958)</f>
        <v>43958</v>
      </c>
      <c r="B55" s="2">
        <f ca="1">IFERROR(__xludf.DUMMYFUNCTION("""COMPUTED_VALUE"""),453)</f>
        <v>453</v>
      </c>
      <c r="C55" s="2">
        <f ca="1">IFERROR(__xludf.DUMMYFUNCTION("""COMPUTED_VALUE"""),395)</f>
        <v>395</v>
      </c>
      <c r="D55" s="2">
        <f ca="1">IFERROR(__xludf.DUMMYFUNCTION("""COMPUTED_VALUE"""),58)</f>
        <v>58</v>
      </c>
      <c r="E55" s="2">
        <f ca="1">IFERROR(__xludf.DUMMYFUNCTION("""COMPUTED_VALUE"""),11)</f>
        <v>11</v>
      </c>
      <c r="F55" s="2">
        <f ca="1">IFERROR(__xludf.DUMMYFUNCTION("""COMPUTED_VALUE"""),1662)</f>
        <v>1662</v>
      </c>
      <c r="G55" s="2">
        <f ca="1">IFERROR(__xludf.DUMMYFUNCTION("""COMPUTED_VALUE"""),137)</f>
        <v>137</v>
      </c>
      <c r="H55" s="2">
        <f ca="1">IFERROR(__xludf.DUMMYFUNCTION("""COMPUTED_VALUE"""),2252)</f>
        <v>2252</v>
      </c>
      <c r="I55">
        <f t="shared" ca="1" si="0"/>
        <v>60</v>
      </c>
      <c r="J55">
        <f t="shared" ca="1" si="1"/>
        <v>135</v>
      </c>
    </row>
    <row r="56" spans="1:10" x14ac:dyDescent="0.2">
      <c r="A56" s="1">
        <f ca="1">IFERROR(__xludf.DUMMYFUNCTION("""COMPUTED_VALUE"""),43959)</f>
        <v>43959</v>
      </c>
      <c r="B56" s="2">
        <f ca="1">IFERROR(__xludf.DUMMYFUNCTION("""COMPUTED_VALUE"""),358)</f>
        <v>358</v>
      </c>
      <c r="C56" s="2">
        <f ca="1">IFERROR(__xludf.DUMMYFUNCTION("""COMPUTED_VALUE"""),307)</f>
        <v>307</v>
      </c>
      <c r="D56" s="2">
        <f ca="1">IFERROR(__xludf.DUMMYFUNCTION("""COMPUTED_VALUE"""),51)</f>
        <v>51</v>
      </c>
      <c r="E56" s="2">
        <f ca="1">IFERROR(__xludf.DUMMYFUNCTION("""COMPUTED_VALUE"""),13)</f>
        <v>13</v>
      </c>
      <c r="F56" s="2">
        <f ca="1">IFERROR(__xludf.DUMMYFUNCTION("""COMPUTED_VALUE"""),1767)</f>
        <v>1767</v>
      </c>
      <c r="G56" s="2">
        <f ca="1">IFERROR(__xludf.DUMMYFUNCTION("""COMPUTED_VALUE"""),138)</f>
        <v>138</v>
      </c>
      <c r="H56" s="2">
        <f ca="1">IFERROR(__xludf.DUMMYFUNCTION("""COMPUTED_VALUE"""),2263)</f>
        <v>2263</v>
      </c>
      <c r="I56">
        <f t="shared" ca="1" si="0"/>
        <v>11</v>
      </c>
      <c r="J56">
        <f t="shared" ca="1" si="1"/>
        <v>105</v>
      </c>
    </row>
    <row r="57" spans="1:10" x14ac:dyDescent="0.2">
      <c r="A57" s="1">
        <f ca="1">IFERROR(__xludf.DUMMYFUNCTION("""COMPUTED_VALUE"""),43960)</f>
        <v>43960</v>
      </c>
      <c r="B57" s="2">
        <f ca="1">IFERROR(__xludf.DUMMYFUNCTION("""COMPUTED_VALUE"""),408)</f>
        <v>408</v>
      </c>
      <c r="C57" s="2">
        <f ca="1">IFERROR(__xludf.DUMMYFUNCTION("""COMPUTED_VALUE"""),363)</f>
        <v>363</v>
      </c>
      <c r="D57" s="2">
        <f ca="1">IFERROR(__xludf.DUMMYFUNCTION("""COMPUTED_VALUE"""),45)</f>
        <v>45</v>
      </c>
      <c r="E57" s="2">
        <f ca="1">IFERROR(__xludf.DUMMYFUNCTION("""COMPUTED_VALUE"""),13)</f>
        <v>13</v>
      </c>
      <c r="F57" s="2">
        <f ca="1">IFERROR(__xludf.DUMMYFUNCTION("""COMPUTED_VALUE"""),1782)</f>
        <v>1782</v>
      </c>
      <c r="G57" s="2">
        <f ca="1">IFERROR(__xludf.DUMMYFUNCTION("""COMPUTED_VALUE"""),139)</f>
        <v>139</v>
      </c>
      <c r="H57" s="2">
        <f ca="1">IFERROR(__xludf.DUMMYFUNCTION("""COMPUTED_VALUE"""),2329)</f>
        <v>2329</v>
      </c>
      <c r="I57">
        <f t="shared" ca="1" si="0"/>
        <v>66</v>
      </c>
      <c r="J57">
        <f t="shared" ca="1" si="1"/>
        <v>15</v>
      </c>
    </row>
    <row r="58" spans="1:10" x14ac:dyDescent="0.2">
      <c r="A58" s="1">
        <f ca="1">IFERROR(__xludf.DUMMYFUNCTION("""COMPUTED_VALUE"""),43961)</f>
        <v>43961</v>
      </c>
      <c r="B58" s="2">
        <f ca="1">IFERROR(__xludf.DUMMYFUNCTION("""COMPUTED_VALUE"""),407)</f>
        <v>407</v>
      </c>
      <c r="C58" s="2">
        <f ca="1">IFERROR(__xludf.DUMMYFUNCTION("""COMPUTED_VALUE"""),366)</f>
        <v>366</v>
      </c>
      <c r="D58" s="2">
        <f ca="1">IFERROR(__xludf.DUMMYFUNCTION("""COMPUTED_VALUE"""),41)</f>
        <v>41</v>
      </c>
      <c r="E58" s="2">
        <f ca="1">IFERROR(__xludf.DUMMYFUNCTION("""COMPUTED_VALUE"""),12)</f>
        <v>12</v>
      </c>
      <c r="F58" s="2">
        <f ca="1">IFERROR(__xludf.DUMMYFUNCTION("""COMPUTED_VALUE"""),1786)</f>
        <v>1786</v>
      </c>
      <c r="G58" s="2">
        <f ca="1">IFERROR(__xludf.DUMMYFUNCTION("""COMPUTED_VALUE"""),139)</f>
        <v>139</v>
      </c>
      <c r="H58" s="2">
        <f ca="1">IFERROR(__xludf.DUMMYFUNCTION("""COMPUTED_VALUE"""),2332)</f>
        <v>2332</v>
      </c>
      <c r="I58">
        <f t="shared" ca="1" si="0"/>
        <v>3</v>
      </c>
      <c r="J58">
        <f t="shared" ca="1" si="1"/>
        <v>4</v>
      </c>
    </row>
    <row r="59" spans="1:10" x14ac:dyDescent="0.2">
      <c r="A59" s="1">
        <f ca="1">IFERROR(__xludf.DUMMYFUNCTION("""COMPUTED_VALUE"""),43962)</f>
        <v>43962</v>
      </c>
      <c r="B59" s="2">
        <f ca="1">IFERROR(__xludf.DUMMYFUNCTION("""COMPUTED_VALUE"""),375)</f>
        <v>375</v>
      </c>
      <c r="C59" s="2">
        <f ca="1">IFERROR(__xludf.DUMMYFUNCTION("""COMPUTED_VALUE"""),336)</f>
        <v>336</v>
      </c>
      <c r="D59" s="2">
        <f ca="1">IFERROR(__xludf.DUMMYFUNCTION("""COMPUTED_VALUE"""),39)</f>
        <v>39</v>
      </c>
      <c r="E59" s="2">
        <f ca="1">IFERROR(__xludf.DUMMYFUNCTION("""COMPUTED_VALUE"""),12)</f>
        <v>12</v>
      </c>
      <c r="F59" s="2">
        <f ca="1">IFERROR(__xludf.DUMMYFUNCTION("""COMPUTED_VALUE"""),1819)</f>
        <v>1819</v>
      </c>
      <c r="G59" s="2">
        <f ca="1">IFERROR(__xludf.DUMMYFUNCTION("""COMPUTED_VALUE"""),139)</f>
        <v>139</v>
      </c>
      <c r="H59" s="2">
        <f ca="1">IFERROR(__xludf.DUMMYFUNCTION("""COMPUTED_VALUE"""),2333)</f>
        <v>2333</v>
      </c>
      <c r="I59">
        <f t="shared" ca="1" si="0"/>
        <v>1</v>
      </c>
      <c r="J59">
        <f t="shared" ca="1" si="1"/>
        <v>33</v>
      </c>
    </row>
    <row r="60" spans="1:10" x14ac:dyDescent="0.2">
      <c r="A60" s="1">
        <f ca="1">IFERROR(__xludf.DUMMYFUNCTION("""COMPUTED_VALUE"""),43963)</f>
        <v>43963</v>
      </c>
      <c r="B60" s="2">
        <f ca="1">IFERROR(__xludf.DUMMYFUNCTION("""COMPUTED_VALUE"""),395)</f>
        <v>395</v>
      </c>
      <c r="C60" s="2">
        <f ca="1">IFERROR(__xludf.DUMMYFUNCTION("""COMPUTED_VALUE"""),360)</f>
        <v>360</v>
      </c>
      <c r="D60" s="2">
        <f ca="1">IFERROR(__xludf.DUMMYFUNCTION("""COMPUTED_VALUE"""),35)</f>
        <v>35</v>
      </c>
      <c r="E60" s="2">
        <f ca="1">IFERROR(__xludf.DUMMYFUNCTION("""COMPUTED_VALUE"""),12)</f>
        <v>12</v>
      </c>
      <c r="F60" s="2">
        <f ca="1">IFERROR(__xludf.DUMMYFUNCTION("""COMPUTED_VALUE"""),1861)</f>
        <v>1861</v>
      </c>
      <c r="G60" s="2">
        <f ca="1">IFERROR(__xludf.DUMMYFUNCTION("""COMPUTED_VALUE"""),142)</f>
        <v>142</v>
      </c>
      <c r="H60" s="2">
        <f ca="1">IFERROR(__xludf.DUMMYFUNCTION("""COMPUTED_VALUE"""),2398)</f>
        <v>2398</v>
      </c>
      <c r="I60">
        <f t="shared" ca="1" si="0"/>
        <v>65</v>
      </c>
      <c r="J60">
        <f t="shared" ca="1" si="1"/>
        <v>42</v>
      </c>
    </row>
    <row r="61" spans="1:10" x14ac:dyDescent="0.2">
      <c r="A61" s="1">
        <f ca="1">IFERROR(__xludf.DUMMYFUNCTION("""COMPUTED_VALUE"""),43964)</f>
        <v>43964</v>
      </c>
      <c r="B61" s="2">
        <f ca="1">IFERROR(__xludf.DUMMYFUNCTION("""COMPUTED_VALUE"""),297)</f>
        <v>297</v>
      </c>
      <c r="C61" s="2">
        <f ca="1">IFERROR(__xludf.DUMMYFUNCTION("""COMPUTED_VALUE"""),265)</f>
        <v>265</v>
      </c>
      <c r="D61" s="2">
        <f ca="1">IFERROR(__xludf.DUMMYFUNCTION("""COMPUTED_VALUE"""),32)</f>
        <v>32</v>
      </c>
      <c r="E61" s="2">
        <f ca="1">IFERROR(__xludf.DUMMYFUNCTION("""COMPUTED_VALUE"""),12)</f>
        <v>12</v>
      </c>
      <c r="F61" s="2">
        <f ca="1">IFERROR(__xludf.DUMMYFUNCTION("""COMPUTED_VALUE"""),1998)</f>
        <v>1998</v>
      </c>
      <c r="G61" s="2">
        <f ca="1">IFERROR(__xludf.DUMMYFUNCTION("""COMPUTED_VALUE"""),142)</f>
        <v>142</v>
      </c>
      <c r="H61" s="2">
        <f ca="1">IFERROR(__xludf.DUMMYFUNCTION("""COMPUTED_VALUE"""),2437)</f>
        <v>2437</v>
      </c>
      <c r="I61">
        <f t="shared" ca="1" si="0"/>
        <v>39</v>
      </c>
      <c r="J61">
        <f t="shared" ca="1" si="1"/>
        <v>137</v>
      </c>
    </row>
    <row r="62" spans="1:10" x14ac:dyDescent="0.2">
      <c r="A62" s="1">
        <f ca="1">IFERROR(__xludf.DUMMYFUNCTION("""COMPUTED_VALUE"""),43965)</f>
        <v>43965</v>
      </c>
      <c r="B62" s="2">
        <f ca="1">IFERROR(__xludf.DUMMYFUNCTION("""COMPUTED_VALUE"""),300)</f>
        <v>300</v>
      </c>
      <c r="C62" s="2">
        <f ca="1">IFERROR(__xludf.DUMMYFUNCTION("""COMPUTED_VALUE"""),263)</f>
        <v>263</v>
      </c>
      <c r="D62" s="2">
        <f ca="1">IFERROR(__xludf.DUMMYFUNCTION("""COMPUTED_VALUE"""),37)</f>
        <v>37</v>
      </c>
      <c r="E62" s="2">
        <f ca="1">IFERROR(__xludf.DUMMYFUNCTION("""COMPUTED_VALUE"""),12)</f>
        <v>12</v>
      </c>
      <c r="F62" s="2">
        <f ca="1">IFERROR(__xludf.DUMMYFUNCTION("""COMPUTED_VALUE"""),2043)</f>
        <v>2043</v>
      </c>
      <c r="G62" s="2">
        <f ca="1">IFERROR(__xludf.DUMMYFUNCTION("""COMPUTED_VALUE"""),143)</f>
        <v>143</v>
      </c>
      <c r="H62" s="2">
        <f ca="1">IFERROR(__xludf.DUMMYFUNCTION("""COMPUTED_VALUE"""),2477)</f>
        <v>2477</v>
      </c>
      <c r="I62">
        <f t="shared" ca="1" si="0"/>
        <v>40</v>
      </c>
      <c r="J62">
        <f t="shared" ca="1" si="1"/>
        <v>45</v>
      </c>
    </row>
    <row r="63" spans="1:10" x14ac:dyDescent="0.2">
      <c r="A63" s="1">
        <f ca="1">IFERROR(__xludf.DUMMYFUNCTION("""COMPUTED_VALUE"""),43966)</f>
        <v>43966</v>
      </c>
      <c r="B63" s="2">
        <f ca="1">IFERROR(__xludf.DUMMYFUNCTION("""COMPUTED_VALUE"""),329)</f>
        <v>329</v>
      </c>
      <c r="C63" s="2">
        <f ca="1">IFERROR(__xludf.DUMMYFUNCTION("""COMPUTED_VALUE"""),293)</f>
        <v>293</v>
      </c>
      <c r="D63" s="2">
        <f ca="1">IFERROR(__xludf.DUMMYFUNCTION("""COMPUTED_VALUE"""),36)</f>
        <v>36</v>
      </c>
      <c r="E63" s="2">
        <f ca="1">IFERROR(__xludf.DUMMYFUNCTION("""COMPUTED_VALUE"""),9)</f>
        <v>9</v>
      </c>
      <c r="F63" s="2">
        <f ca="1">IFERROR(__xludf.DUMMYFUNCTION("""COMPUTED_VALUE"""),2073)</f>
        <v>2073</v>
      </c>
      <c r="G63" s="2">
        <f ca="1">IFERROR(__xludf.DUMMYFUNCTION("""COMPUTED_VALUE"""),144)</f>
        <v>144</v>
      </c>
      <c r="H63" s="2">
        <f ca="1">IFERROR(__xludf.DUMMYFUNCTION("""COMPUTED_VALUE"""),2546)</f>
        <v>2546</v>
      </c>
      <c r="I63">
        <f t="shared" ca="1" si="0"/>
        <v>69</v>
      </c>
      <c r="J63">
        <f t="shared" ca="1" si="1"/>
        <v>30</v>
      </c>
    </row>
    <row r="64" spans="1:10" x14ac:dyDescent="0.2">
      <c r="A64" s="1">
        <f ca="1">IFERROR(__xludf.DUMMYFUNCTION("""COMPUTED_VALUE"""),43967)</f>
        <v>43967</v>
      </c>
      <c r="B64" s="2">
        <f ca="1">IFERROR(__xludf.DUMMYFUNCTION("""COMPUTED_VALUE"""),338)</f>
        <v>338</v>
      </c>
      <c r="C64" s="2">
        <f ca="1">IFERROR(__xludf.DUMMYFUNCTION("""COMPUTED_VALUE"""),306)</f>
        <v>306</v>
      </c>
      <c r="D64" s="2">
        <f ca="1">IFERROR(__xludf.DUMMYFUNCTION("""COMPUTED_VALUE"""),32)</f>
        <v>32</v>
      </c>
      <c r="E64" s="2">
        <f ca="1">IFERROR(__xludf.DUMMYFUNCTION("""COMPUTED_VALUE"""),9)</f>
        <v>9</v>
      </c>
      <c r="F64" s="2">
        <f ca="1">IFERROR(__xludf.DUMMYFUNCTION("""COMPUTED_VALUE"""),2084)</f>
        <v>2084</v>
      </c>
      <c r="G64" s="2">
        <f ca="1">IFERROR(__xludf.DUMMYFUNCTION("""COMPUTED_VALUE"""),144)</f>
        <v>144</v>
      </c>
      <c r="H64" s="2">
        <f ca="1">IFERROR(__xludf.DUMMYFUNCTION("""COMPUTED_VALUE"""),2566)</f>
        <v>2566</v>
      </c>
      <c r="I64">
        <f t="shared" ca="1" si="0"/>
        <v>20</v>
      </c>
      <c r="J64">
        <f t="shared" ca="1" si="1"/>
        <v>11</v>
      </c>
    </row>
    <row r="65" spans="1:10" x14ac:dyDescent="0.2">
      <c r="A65" s="1">
        <f ca="1">IFERROR(__xludf.DUMMYFUNCTION("""COMPUTED_VALUE"""),43968)</f>
        <v>43968</v>
      </c>
      <c r="B65" s="2">
        <f ca="1">IFERROR(__xludf.DUMMYFUNCTION("""COMPUTED_VALUE"""),270)</f>
        <v>270</v>
      </c>
      <c r="C65" s="2">
        <f ca="1">IFERROR(__xludf.DUMMYFUNCTION("""COMPUTED_VALUE"""),238)</f>
        <v>238</v>
      </c>
      <c r="D65" s="2">
        <f ca="1">IFERROR(__xludf.DUMMYFUNCTION("""COMPUTED_VALUE"""),32)</f>
        <v>32</v>
      </c>
      <c r="E65" s="2">
        <f ca="1">IFERROR(__xludf.DUMMYFUNCTION("""COMPUTED_VALUE"""),9)</f>
        <v>9</v>
      </c>
      <c r="F65" s="2">
        <f ca="1">IFERROR(__xludf.DUMMYFUNCTION("""COMPUTED_VALUE"""),2180)</f>
        <v>2180</v>
      </c>
      <c r="G65" s="2">
        <f ca="1">IFERROR(__xludf.DUMMYFUNCTION("""COMPUTED_VALUE"""),145)</f>
        <v>145</v>
      </c>
      <c r="H65" s="2">
        <f ca="1">IFERROR(__xludf.DUMMYFUNCTION("""COMPUTED_VALUE"""),2595)</f>
        <v>2595</v>
      </c>
      <c r="I65">
        <f t="shared" ca="1" si="0"/>
        <v>29</v>
      </c>
      <c r="J65">
        <f t="shared" ca="1" si="1"/>
        <v>96</v>
      </c>
    </row>
    <row r="66" spans="1:10" x14ac:dyDescent="0.2">
      <c r="A66" s="1">
        <f ca="1">IFERROR(__xludf.DUMMYFUNCTION("""COMPUTED_VALUE"""),43969)</f>
        <v>43969</v>
      </c>
      <c r="B66" s="2">
        <f ca="1">IFERROR(__xludf.DUMMYFUNCTION("""COMPUTED_VALUE"""),195)</f>
        <v>195</v>
      </c>
      <c r="C66" s="2">
        <f ca="1">IFERROR(__xludf.DUMMYFUNCTION("""COMPUTED_VALUE"""),158)</f>
        <v>158</v>
      </c>
      <c r="D66" s="2">
        <f ca="1">IFERROR(__xludf.DUMMYFUNCTION("""COMPUTED_VALUE"""),37)</f>
        <v>37</v>
      </c>
      <c r="E66" s="2">
        <f ca="1">IFERROR(__xludf.DUMMYFUNCTION("""COMPUTED_VALUE"""),7)</f>
        <v>7</v>
      </c>
      <c r="F66" s="2">
        <f ca="1">IFERROR(__xludf.DUMMYFUNCTION("""COMPUTED_VALUE"""),1218)</f>
        <v>1218</v>
      </c>
      <c r="G66" s="2">
        <f ca="1">IFERROR(__xludf.DUMMYFUNCTION("""COMPUTED_VALUE"""),145)</f>
        <v>145</v>
      </c>
      <c r="H66" s="2">
        <f ca="1">IFERROR(__xludf.DUMMYFUNCTION("""COMPUTED_VALUE"""),2619)</f>
        <v>2619</v>
      </c>
      <c r="I66">
        <f t="shared" ca="1" si="0"/>
        <v>24</v>
      </c>
      <c r="J66">
        <f t="shared" ca="1" si="1"/>
        <v>-962</v>
      </c>
    </row>
    <row r="67" spans="1:10" x14ac:dyDescent="0.2">
      <c r="A67" s="1">
        <f ca="1">IFERROR(__xludf.DUMMYFUNCTION("""COMPUTED_VALUE"""),43970)</f>
        <v>43970</v>
      </c>
      <c r="B67" s="2">
        <f ca="1">IFERROR(__xludf.DUMMYFUNCTION("""COMPUTED_VALUE"""),188)</f>
        <v>188</v>
      </c>
      <c r="C67" s="2">
        <f ca="1">IFERROR(__xludf.DUMMYFUNCTION("""COMPUTED_VALUE"""),153)</f>
        <v>153</v>
      </c>
      <c r="D67" s="2">
        <f ca="1">IFERROR(__xludf.DUMMYFUNCTION("""COMPUTED_VALUE"""),35)</f>
        <v>35</v>
      </c>
      <c r="E67" s="2">
        <f ca="1">IFERROR(__xludf.DUMMYFUNCTION("""COMPUTED_VALUE"""),7)</f>
        <v>7</v>
      </c>
      <c r="F67" s="2">
        <f ca="1">IFERROR(__xludf.DUMMYFUNCTION("""COMPUTED_VALUE"""),1225)</f>
        <v>1225</v>
      </c>
      <c r="G67" s="2">
        <f ca="1">IFERROR(__xludf.DUMMYFUNCTION("""COMPUTED_VALUE"""),147)</f>
        <v>147</v>
      </c>
      <c r="H67" s="2">
        <f ca="1">IFERROR(__xludf.DUMMYFUNCTION("""COMPUTED_VALUE"""),2669)</f>
        <v>2669</v>
      </c>
      <c r="I67">
        <f t="shared" ca="1" si="0"/>
        <v>50</v>
      </c>
      <c r="J67">
        <f t="shared" ca="1" si="1"/>
        <v>7</v>
      </c>
    </row>
    <row r="68" spans="1:10" x14ac:dyDescent="0.2">
      <c r="A68" s="1">
        <f ca="1">IFERROR(__xludf.DUMMYFUNCTION("""COMPUTED_VALUE"""),43971)</f>
        <v>43971</v>
      </c>
      <c r="B68" s="2">
        <f ca="1">IFERROR(__xludf.DUMMYFUNCTION("""COMPUTED_VALUE"""),174)</f>
        <v>174</v>
      </c>
      <c r="C68" s="2">
        <f ca="1">IFERROR(__xludf.DUMMYFUNCTION("""COMPUTED_VALUE"""),141)</f>
        <v>141</v>
      </c>
      <c r="D68" s="2">
        <f ca="1">IFERROR(__xludf.DUMMYFUNCTION("""COMPUTED_VALUE"""),33)</f>
        <v>33</v>
      </c>
      <c r="E68" s="2">
        <f ca="1">IFERROR(__xludf.DUMMYFUNCTION("""COMPUTED_VALUE"""),6)</f>
        <v>6</v>
      </c>
      <c r="F68" s="2">
        <f ca="1">IFERROR(__xludf.DUMMYFUNCTION("""COMPUTED_VALUE"""),1247)</f>
        <v>1247</v>
      </c>
      <c r="G68" s="2">
        <f ca="1">IFERROR(__xludf.DUMMYFUNCTION("""COMPUTED_VALUE"""),149)</f>
        <v>149</v>
      </c>
      <c r="H68" s="2">
        <f ca="1">IFERROR(__xludf.DUMMYFUNCTION("""COMPUTED_VALUE"""),2721)</f>
        <v>2721</v>
      </c>
      <c r="I68">
        <f t="shared" ref="I68:I82" ca="1" si="2">+H68-H67</f>
        <v>52</v>
      </c>
      <c r="J68">
        <f t="shared" ref="J68:J82" ca="1" si="3">+F68-F67</f>
        <v>22</v>
      </c>
    </row>
    <row r="69" spans="1:10" x14ac:dyDescent="0.2">
      <c r="A69" s="1">
        <f ca="1">IFERROR(__xludf.DUMMYFUNCTION("""COMPUTED_VALUE"""),43972)</f>
        <v>43972</v>
      </c>
      <c r="B69" s="2">
        <f ca="1">IFERROR(__xludf.DUMMYFUNCTION("""COMPUTED_VALUE"""),172)</f>
        <v>172</v>
      </c>
      <c r="C69" s="2">
        <f ca="1">IFERROR(__xludf.DUMMYFUNCTION("""COMPUTED_VALUE"""),142)</f>
        <v>142</v>
      </c>
      <c r="D69" s="2">
        <f ca="1">IFERROR(__xludf.DUMMYFUNCTION("""COMPUTED_VALUE"""),30)</f>
        <v>30</v>
      </c>
      <c r="E69" s="2">
        <f ca="1">IFERROR(__xludf.DUMMYFUNCTION("""COMPUTED_VALUE"""),6)</f>
        <v>6</v>
      </c>
      <c r="F69" s="2">
        <f ca="1">IFERROR(__xludf.DUMMYFUNCTION("""COMPUTED_VALUE"""),1251)</f>
        <v>1251</v>
      </c>
      <c r="G69" s="2">
        <f ca="1">IFERROR(__xludf.DUMMYFUNCTION("""COMPUTED_VALUE"""),149)</f>
        <v>149</v>
      </c>
      <c r="H69" s="2">
        <f ca="1">IFERROR(__xludf.DUMMYFUNCTION("""COMPUTED_VALUE"""),2749)</f>
        <v>2749</v>
      </c>
      <c r="I69">
        <f t="shared" ca="1" si="2"/>
        <v>28</v>
      </c>
      <c r="J69">
        <f t="shared" ca="1" si="3"/>
        <v>4</v>
      </c>
    </row>
    <row r="70" spans="1:10" x14ac:dyDescent="0.2">
      <c r="A70" s="1">
        <f ca="1">IFERROR(__xludf.DUMMYFUNCTION("""COMPUTED_VALUE"""),43973)</f>
        <v>43973</v>
      </c>
      <c r="B70" s="2">
        <f ca="1">IFERROR(__xludf.DUMMYFUNCTION("""COMPUTED_VALUE"""),175)</f>
        <v>175</v>
      </c>
      <c r="C70" s="2">
        <f ca="1">IFERROR(__xludf.DUMMYFUNCTION("""COMPUTED_VALUE"""),144)</f>
        <v>144</v>
      </c>
      <c r="D70" s="2">
        <f ca="1">IFERROR(__xludf.DUMMYFUNCTION("""COMPUTED_VALUE"""),31)</f>
        <v>31</v>
      </c>
      <c r="E70" s="2">
        <f ca="1">IFERROR(__xludf.DUMMYFUNCTION("""COMPUTED_VALUE"""),7)</f>
        <v>7</v>
      </c>
      <c r="F70" s="2">
        <f ca="1">IFERROR(__xludf.DUMMYFUNCTION("""COMPUTED_VALUE"""),1251)</f>
        <v>1251</v>
      </c>
      <c r="G70" s="2">
        <f ca="1">IFERROR(__xludf.DUMMYFUNCTION("""COMPUTED_VALUE"""),149)</f>
        <v>149</v>
      </c>
      <c r="H70" s="2">
        <f ca="1">IFERROR(__xludf.DUMMYFUNCTION("""COMPUTED_VALUE"""),2825)</f>
        <v>2825</v>
      </c>
      <c r="I70">
        <f t="shared" ca="1" si="2"/>
        <v>76</v>
      </c>
      <c r="J70">
        <f t="shared" ca="1" si="3"/>
        <v>0</v>
      </c>
    </row>
    <row r="71" spans="1:10" x14ac:dyDescent="0.2">
      <c r="A71" s="1">
        <f ca="1">IFERROR(__xludf.DUMMYFUNCTION("""COMPUTED_VALUE"""),43974)</f>
        <v>43974</v>
      </c>
      <c r="B71" s="2">
        <f ca="1">IFERROR(__xludf.DUMMYFUNCTION("""COMPUTED_VALUE"""),179)</f>
        <v>179</v>
      </c>
      <c r="C71" s="2">
        <f ca="1">IFERROR(__xludf.DUMMYFUNCTION("""COMPUTED_VALUE"""),158)</f>
        <v>158</v>
      </c>
      <c r="D71" s="2">
        <f ca="1">IFERROR(__xludf.DUMMYFUNCTION("""COMPUTED_VALUE"""),21)</f>
        <v>21</v>
      </c>
      <c r="E71" s="2">
        <f ca="1">IFERROR(__xludf.DUMMYFUNCTION("""COMPUTED_VALUE"""),4)</f>
        <v>4</v>
      </c>
      <c r="F71" s="2">
        <f ca="1">IFERROR(__xludf.DUMMYFUNCTION("""COMPUTED_VALUE"""),1251)</f>
        <v>1251</v>
      </c>
      <c r="G71" s="2">
        <f ca="1">IFERROR(__xludf.DUMMYFUNCTION("""COMPUTED_VALUE"""),149)</f>
        <v>149</v>
      </c>
      <c r="H71" s="2">
        <f ca="1">IFERROR(__xludf.DUMMYFUNCTION("""COMPUTED_VALUE"""),2829)</f>
        <v>2829</v>
      </c>
      <c r="I71">
        <f t="shared" ca="1" si="2"/>
        <v>4</v>
      </c>
      <c r="J71">
        <f t="shared" ca="1" si="3"/>
        <v>0</v>
      </c>
    </row>
    <row r="72" spans="1:10" x14ac:dyDescent="0.2">
      <c r="A72" s="1">
        <f ca="1">IFERROR(__xludf.DUMMYFUNCTION("""COMPUTED_VALUE"""),43975)</f>
        <v>43975</v>
      </c>
      <c r="B72" s="2">
        <f ca="1">IFERROR(__xludf.DUMMYFUNCTION("""COMPUTED_VALUE"""),187)</f>
        <v>187</v>
      </c>
      <c r="C72" s="2">
        <f ca="1">IFERROR(__xludf.DUMMYFUNCTION("""COMPUTED_VALUE"""),162)</f>
        <v>162</v>
      </c>
      <c r="D72" s="2">
        <f ca="1">IFERROR(__xludf.DUMMYFUNCTION("""COMPUTED_VALUE"""),25)</f>
        <v>25</v>
      </c>
      <c r="E72" s="2">
        <f ca="1">IFERROR(__xludf.DUMMYFUNCTION("""COMPUTED_VALUE"""),4)</f>
        <v>4</v>
      </c>
      <c r="F72" s="2">
        <f ca="1">IFERROR(__xludf.DUMMYFUNCTION("""COMPUTED_VALUE"""),1251)</f>
        <v>1251</v>
      </c>
      <c r="G72" s="2">
        <f ca="1">IFERROR(__xludf.DUMMYFUNCTION("""COMPUTED_VALUE"""),149)</f>
        <v>149</v>
      </c>
      <c r="H72" s="2">
        <f ca="1">IFERROR(__xludf.DUMMYFUNCTION("""COMPUTED_VALUE"""),2839)</f>
        <v>2839</v>
      </c>
      <c r="I72">
        <f t="shared" ca="1" si="2"/>
        <v>10</v>
      </c>
      <c r="J72">
        <f t="shared" ca="1" si="3"/>
        <v>0</v>
      </c>
    </row>
    <row r="73" spans="1:10" x14ac:dyDescent="0.2">
      <c r="A73" s="1">
        <f ca="1">IFERROR(__xludf.DUMMYFUNCTION("""COMPUTED_VALUE"""),43976)</f>
        <v>43976</v>
      </c>
      <c r="B73" s="2">
        <f ca="1">IFERROR(__xludf.DUMMYFUNCTION("""COMPUTED_VALUE"""),187)</f>
        <v>187</v>
      </c>
      <c r="C73" s="2">
        <f ca="1">IFERROR(__xludf.DUMMYFUNCTION("""COMPUTED_VALUE"""),164)</f>
        <v>164</v>
      </c>
      <c r="D73" s="2">
        <f ca="1">IFERROR(__xludf.DUMMYFUNCTION("""COMPUTED_VALUE"""),23)</f>
        <v>23</v>
      </c>
      <c r="E73" s="2">
        <f ca="1">IFERROR(__xludf.DUMMYFUNCTION("""COMPUTED_VALUE"""),4)</f>
        <v>4</v>
      </c>
      <c r="F73" s="2">
        <f ca="1">IFERROR(__xludf.DUMMYFUNCTION("""COMPUTED_VALUE"""),1251)</f>
        <v>1251</v>
      </c>
      <c r="G73" s="2">
        <f ca="1">IFERROR(__xludf.DUMMYFUNCTION("""COMPUTED_VALUE"""),149)</f>
        <v>149</v>
      </c>
      <c r="H73" s="2">
        <f ca="1">IFERROR(__xludf.DUMMYFUNCTION("""COMPUTED_VALUE"""),2863)</f>
        <v>2863</v>
      </c>
      <c r="I73">
        <f t="shared" ca="1" si="2"/>
        <v>24</v>
      </c>
      <c r="J73">
        <f t="shared" ca="1" si="3"/>
        <v>0</v>
      </c>
    </row>
    <row r="74" spans="1:10" x14ac:dyDescent="0.2">
      <c r="A74" s="1">
        <f ca="1">IFERROR(__xludf.DUMMYFUNCTION("""COMPUTED_VALUE"""),43977)</f>
        <v>43977</v>
      </c>
      <c r="B74" s="2">
        <f ca="1">IFERROR(__xludf.DUMMYFUNCTION("""COMPUTED_VALUE"""),180)</f>
        <v>180</v>
      </c>
      <c r="C74" s="2">
        <f ca="1">IFERROR(__xludf.DUMMYFUNCTION("""COMPUTED_VALUE"""),156)</f>
        <v>156</v>
      </c>
      <c r="D74" s="2">
        <f ca="1">IFERROR(__xludf.DUMMYFUNCTION("""COMPUTED_VALUE"""),24)</f>
        <v>24</v>
      </c>
      <c r="E74" s="2">
        <f ca="1">IFERROR(__xludf.DUMMYFUNCTION("""COMPUTED_VALUE"""),4)</f>
        <v>4</v>
      </c>
      <c r="F74" s="2">
        <f ca="1">IFERROR(__xludf.DUMMYFUNCTION("""COMPUTED_VALUE"""),1259)</f>
        <v>1259</v>
      </c>
      <c r="G74" s="2">
        <f ca="1">IFERROR(__xludf.DUMMYFUNCTION("""COMPUTED_VALUE"""),149)</f>
        <v>149</v>
      </c>
      <c r="H74" s="2">
        <f ca="1">IFERROR(__xludf.DUMMYFUNCTION("""COMPUTED_VALUE"""),2892)</f>
        <v>2892</v>
      </c>
      <c r="I74">
        <f t="shared" ca="1" si="2"/>
        <v>29</v>
      </c>
      <c r="J74">
        <f t="shared" ca="1" si="3"/>
        <v>8</v>
      </c>
    </row>
    <row r="75" spans="1:10" x14ac:dyDescent="0.2">
      <c r="A75" s="1">
        <f ca="1">IFERROR(__xludf.DUMMYFUNCTION("""COMPUTED_VALUE"""),43978)</f>
        <v>43978</v>
      </c>
      <c r="B75" s="2">
        <f ca="1">IFERROR(__xludf.DUMMYFUNCTION("""COMPUTED_VALUE"""),155)</f>
        <v>155</v>
      </c>
      <c r="C75" s="2">
        <f ca="1">IFERROR(__xludf.DUMMYFUNCTION("""COMPUTED_VALUE"""),131)</f>
        <v>131</v>
      </c>
      <c r="D75" s="2">
        <f ca="1">IFERROR(__xludf.DUMMYFUNCTION("""COMPUTED_VALUE"""),24)</f>
        <v>24</v>
      </c>
      <c r="E75" s="2">
        <f ca="1">IFERROR(__xludf.DUMMYFUNCTION("""COMPUTED_VALUE"""),4)</f>
        <v>4</v>
      </c>
      <c r="F75" s="2">
        <f ca="1">IFERROR(__xludf.DUMMYFUNCTION("""COMPUTED_VALUE"""),1290)</f>
        <v>1290</v>
      </c>
      <c r="G75" s="2">
        <f ca="1">IFERROR(__xludf.DUMMYFUNCTION("""COMPUTED_VALUE"""),149)</f>
        <v>149</v>
      </c>
      <c r="H75" s="2">
        <f ca="1">IFERROR(__xludf.DUMMYFUNCTION("""COMPUTED_VALUE"""),2924)</f>
        <v>2924</v>
      </c>
      <c r="I75">
        <f t="shared" ca="1" si="2"/>
        <v>32</v>
      </c>
      <c r="J75">
        <f t="shared" ca="1" si="3"/>
        <v>31</v>
      </c>
    </row>
    <row r="76" spans="1:10" x14ac:dyDescent="0.2">
      <c r="A76" s="1">
        <f ca="1">IFERROR(__xludf.DUMMYFUNCTION("""COMPUTED_VALUE"""),43979)</f>
        <v>43979</v>
      </c>
      <c r="B76" s="2">
        <f ca="1">IFERROR(__xludf.DUMMYFUNCTION("""COMPUTED_VALUE"""),161)</f>
        <v>161</v>
      </c>
      <c r="C76" s="2">
        <f ca="1">IFERROR(__xludf.DUMMYFUNCTION("""COMPUTED_VALUE"""),140)</f>
        <v>140</v>
      </c>
      <c r="D76" s="2">
        <f ca="1">IFERROR(__xludf.DUMMYFUNCTION("""COMPUTED_VALUE"""),21)</f>
        <v>21</v>
      </c>
      <c r="E76" s="2">
        <f ca="1">IFERROR(__xludf.DUMMYFUNCTION("""COMPUTED_VALUE"""),4)</f>
        <v>4</v>
      </c>
      <c r="F76" s="2">
        <f ca="1">IFERROR(__xludf.DUMMYFUNCTION("""COMPUTED_VALUE"""),1290)</f>
        <v>1290</v>
      </c>
      <c r="G76" s="2">
        <f ca="1">IFERROR(__xludf.DUMMYFUNCTION("""COMPUTED_VALUE"""),149)</f>
        <v>149</v>
      </c>
      <c r="H76" s="2">
        <f ca="1">IFERROR(__xludf.DUMMYFUNCTION("""COMPUTED_VALUE"""),2962)</f>
        <v>2962</v>
      </c>
      <c r="I76">
        <f t="shared" ca="1" si="2"/>
        <v>38</v>
      </c>
      <c r="J76">
        <f t="shared" ca="1" si="3"/>
        <v>0</v>
      </c>
    </row>
    <row r="77" spans="1:10" x14ac:dyDescent="0.2">
      <c r="A77" s="1">
        <f ca="1">IFERROR(__xludf.DUMMYFUNCTION("""COMPUTED_VALUE"""),43980)</f>
        <v>43980</v>
      </c>
      <c r="B77" s="2">
        <f ca="1">IFERROR(__xludf.DUMMYFUNCTION("""COMPUTED_VALUE"""),163)</f>
        <v>163</v>
      </c>
      <c r="C77" s="2">
        <f ca="1">IFERROR(__xludf.DUMMYFUNCTION("""COMPUTED_VALUE"""),140)</f>
        <v>140</v>
      </c>
      <c r="D77" s="2">
        <f ca="1">IFERROR(__xludf.DUMMYFUNCTION("""COMPUTED_VALUE"""),23)</f>
        <v>23</v>
      </c>
      <c r="E77" s="2">
        <f ca="1">IFERROR(__xludf.DUMMYFUNCTION("""COMPUTED_VALUE"""),4)</f>
        <v>4</v>
      </c>
      <c r="F77" s="2">
        <f ca="1">IFERROR(__xludf.DUMMYFUNCTION("""COMPUTED_VALUE"""),1290)</f>
        <v>1290</v>
      </c>
      <c r="G77" s="2">
        <f ca="1">IFERROR(__xludf.DUMMYFUNCTION("""COMPUTED_VALUE"""),149)</f>
        <v>149</v>
      </c>
      <c r="H77" s="2">
        <f ca="1">IFERROR(__xludf.DUMMYFUNCTION("""COMPUTED_VALUE"""),2999)</f>
        <v>2999</v>
      </c>
      <c r="I77">
        <f t="shared" ca="1" si="2"/>
        <v>37</v>
      </c>
      <c r="J77">
        <f t="shared" ca="1" si="3"/>
        <v>0</v>
      </c>
    </row>
    <row r="78" spans="1:10" x14ac:dyDescent="0.2">
      <c r="A78" s="1">
        <f ca="1">IFERROR(__xludf.DUMMYFUNCTION("""COMPUTED_VALUE"""),43981)</f>
        <v>43981</v>
      </c>
      <c r="B78" s="2">
        <f ca="1">IFERROR(__xludf.DUMMYFUNCTION("""COMPUTED_VALUE"""),163)</f>
        <v>163</v>
      </c>
      <c r="C78" s="2">
        <f ca="1">IFERROR(__xludf.DUMMYFUNCTION("""COMPUTED_VALUE"""),140)</f>
        <v>140</v>
      </c>
      <c r="D78" s="2">
        <f ca="1">IFERROR(__xludf.DUMMYFUNCTION("""COMPUTED_VALUE"""),23)</f>
        <v>23</v>
      </c>
      <c r="E78" s="2">
        <f ca="1">IFERROR(__xludf.DUMMYFUNCTION("""COMPUTED_VALUE"""),4)</f>
        <v>4</v>
      </c>
      <c r="F78" s="2">
        <f ca="1">IFERROR(__xludf.DUMMYFUNCTION("""COMPUTED_VALUE"""),1290)</f>
        <v>1290</v>
      </c>
      <c r="G78" s="2">
        <f ca="1">IFERROR(__xludf.DUMMYFUNCTION("""COMPUTED_VALUE"""),149)</f>
        <v>149</v>
      </c>
      <c r="H78" s="2">
        <f ca="1">IFERROR(__xludf.DUMMYFUNCTION("""COMPUTED_VALUE"""),3001)</f>
        <v>3001</v>
      </c>
      <c r="I78">
        <f t="shared" ca="1" si="2"/>
        <v>2</v>
      </c>
      <c r="J78">
        <f t="shared" ca="1" si="3"/>
        <v>0</v>
      </c>
    </row>
    <row r="79" spans="1:10" x14ac:dyDescent="0.2">
      <c r="A79" s="1">
        <f ca="1">IFERROR(__xludf.DUMMYFUNCTION("""COMPUTED_VALUE"""),43982)</f>
        <v>43982</v>
      </c>
      <c r="B79" s="2">
        <f ca="1">IFERROR(__xludf.DUMMYFUNCTION("""COMPUTED_VALUE"""),161)</f>
        <v>161</v>
      </c>
      <c r="C79" s="2">
        <f ca="1">IFERROR(__xludf.DUMMYFUNCTION("""COMPUTED_VALUE"""),138)</f>
        <v>138</v>
      </c>
      <c r="D79" s="2">
        <f ca="1">IFERROR(__xludf.DUMMYFUNCTION("""COMPUTED_VALUE"""),23)</f>
        <v>23</v>
      </c>
      <c r="E79" s="2">
        <f ca="1">IFERROR(__xludf.DUMMYFUNCTION("""COMPUTED_VALUE"""),4)</f>
        <v>4</v>
      </c>
      <c r="F79" s="2">
        <f ca="1">IFERROR(__xludf.DUMMYFUNCTION("""COMPUTED_VALUE"""),1292)</f>
        <v>1292</v>
      </c>
      <c r="G79" s="2">
        <f ca="1">IFERROR(__xludf.DUMMYFUNCTION("""COMPUTED_VALUE"""),149)</f>
        <v>149</v>
      </c>
      <c r="H79" s="2">
        <f ca="1">IFERROR(__xludf.DUMMYFUNCTION("""COMPUTED_VALUE"""),3021)</f>
        <v>3021</v>
      </c>
      <c r="I79">
        <f t="shared" ca="1" si="2"/>
        <v>20</v>
      </c>
      <c r="J79">
        <f t="shared" ca="1" si="3"/>
        <v>2</v>
      </c>
    </row>
    <row r="80" spans="1:10" x14ac:dyDescent="0.2">
      <c r="A80" s="1">
        <f ca="1">IFERROR(__xludf.DUMMYFUNCTION("""COMPUTED_VALUE"""),43983)</f>
        <v>43983</v>
      </c>
      <c r="B80" s="2">
        <f ca="1">IFERROR(__xludf.DUMMYFUNCTION("""COMPUTED_VALUE"""),138)</f>
        <v>138</v>
      </c>
      <c r="C80" s="2">
        <f ca="1">IFERROR(__xludf.DUMMYFUNCTION("""COMPUTED_VALUE"""),115)</f>
        <v>115</v>
      </c>
      <c r="D80" s="2">
        <f ca="1">IFERROR(__xludf.DUMMYFUNCTION("""COMPUTED_VALUE"""),23)</f>
        <v>23</v>
      </c>
      <c r="E80" s="2">
        <f ca="1">IFERROR(__xludf.DUMMYFUNCTION("""COMPUTED_VALUE"""),4)</f>
        <v>4</v>
      </c>
      <c r="F80" s="2">
        <f ca="1">IFERROR(__xludf.DUMMYFUNCTION("""COMPUTED_VALUE"""),1319)</f>
        <v>1319</v>
      </c>
      <c r="G80" s="2">
        <f ca="1">IFERROR(__xludf.DUMMYFUNCTION("""COMPUTED_VALUE"""),149)</f>
        <v>149</v>
      </c>
      <c r="H80" s="2">
        <f ca="1">IFERROR(__xludf.DUMMYFUNCTION("""COMPUTED_VALUE"""),3056)</f>
        <v>3056</v>
      </c>
      <c r="I80">
        <f t="shared" ca="1" si="2"/>
        <v>35</v>
      </c>
      <c r="J80">
        <f t="shared" ca="1" si="3"/>
        <v>27</v>
      </c>
    </row>
    <row r="81" spans="1:10" x14ac:dyDescent="0.2">
      <c r="A81" s="1">
        <f ca="1">IFERROR(__xludf.DUMMYFUNCTION("""COMPUTED_VALUE"""),43984)</f>
        <v>43984</v>
      </c>
      <c r="B81" s="2">
        <f ca="1">IFERROR(__xludf.DUMMYFUNCTION("""COMPUTED_VALUE"""),99)</f>
        <v>99</v>
      </c>
      <c r="C81" s="2">
        <f ca="1">IFERROR(__xludf.DUMMYFUNCTION("""COMPUTED_VALUE"""),72)</f>
        <v>72</v>
      </c>
      <c r="D81" s="2">
        <f ca="1">IFERROR(__xludf.DUMMYFUNCTION("""COMPUTED_VALUE"""),27)</f>
        <v>27</v>
      </c>
      <c r="E81" s="2">
        <f ca="1">IFERROR(__xludf.DUMMYFUNCTION("""COMPUTED_VALUE"""),4)</f>
        <v>4</v>
      </c>
      <c r="F81" s="2">
        <f ca="1">IFERROR(__xludf.DUMMYFUNCTION("""COMPUTED_VALUE"""),1361)</f>
        <v>1361</v>
      </c>
      <c r="G81" s="2">
        <f ca="1">IFERROR(__xludf.DUMMYFUNCTION("""COMPUTED_VALUE"""),149)</f>
        <v>149</v>
      </c>
      <c r="H81" s="2">
        <f ca="1">IFERROR(__xludf.DUMMYFUNCTION("""COMPUTED_VALUE"""),3063)</f>
        <v>3063</v>
      </c>
      <c r="I81">
        <f t="shared" ca="1" si="2"/>
        <v>7</v>
      </c>
      <c r="J81">
        <f t="shared" ca="1" si="3"/>
        <v>42</v>
      </c>
    </row>
    <row r="82" spans="1:10" x14ac:dyDescent="0.2">
      <c r="A82" s="1">
        <f ca="1">IFERROR(__xludf.DUMMYFUNCTION("""COMPUTED_VALUE"""),43985)</f>
        <v>43985</v>
      </c>
      <c r="B82" s="2">
        <f ca="1">IFERROR(__xludf.DUMMYFUNCTION("""COMPUTED_VALUE"""),74)</f>
        <v>74</v>
      </c>
      <c r="C82" s="2">
        <f ca="1">IFERROR(__xludf.DUMMYFUNCTION("""COMPUTED_VALUE"""),47)</f>
        <v>47</v>
      </c>
      <c r="D82" s="2">
        <f ca="1">IFERROR(__xludf.DUMMYFUNCTION("""COMPUTED_VALUE"""),27)</f>
        <v>27</v>
      </c>
      <c r="E82" s="2">
        <f ca="1">IFERROR(__xludf.DUMMYFUNCTION("""COMPUTED_VALUE"""),4)</f>
        <v>4</v>
      </c>
      <c r="F82" s="2">
        <f ca="1">IFERROR(__xludf.DUMMYFUNCTION("""COMPUTED_VALUE"""),1390)</f>
        <v>1390</v>
      </c>
      <c r="G82" s="2">
        <f ca="1">IFERROR(__xludf.DUMMYFUNCTION("""COMPUTED_VALUE"""),149)</f>
        <v>149</v>
      </c>
      <c r="H82" s="2">
        <f ca="1">IFERROR(__xludf.DUMMYFUNCTION("""COMPUTED_VALUE"""),3084)</f>
        <v>3084</v>
      </c>
      <c r="I82">
        <f t="shared" ca="1" si="2"/>
        <v>21</v>
      </c>
      <c r="J82">
        <f t="shared" ca="1" si="3"/>
        <v>29</v>
      </c>
    </row>
    <row r="83" spans="1:10" x14ac:dyDescent="0.2">
      <c r="A83" s="1">
        <f ca="1">IFERROR(__xludf.DUMMYFUNCTION("""COMPUTED_VALUE"""),43986)</f>
        <v>43986</v>
      </c>
      <c r="B83" s="2">
        <f ca="1">IFERROR(__xludf.DUMMYFUNCTION("""COMPUTED_VALUE"""),71)</f>
        <v>71</v>
      </c>
      <c r="C83" s="2">
        <f ca="1">IFERROR(__xludf.DUMMYFUNCTION("""COMPUTED_VALUE"""),45)</f>
        <v>45</v>
      </c>
      <c r="D83" s="2">
        <f ca="1">IFERROR(__xludf.DUMMYFUNCTION("""COMPUTED_VALUE"""),26)</f>
        <v>26</v>
      </c>
      <c r="E83" s="2">
        <f ca="1">IFERROR(__xludf.DUMMYFUNCTION("""COMPUTED_VALUE"""),4)</f>
        <v>4</v>
      </c>
      <c r="F83" s="2">
        <f ca="1">IFERROR(__xludf.DUMMYFUNCTION("""COMPUTED_VALUE"""),1397)</f>
        <v>1397</v>
      </c>
      <c r="G83" s="2">
        <f ca="1">IFERROR(__xludf.DUMMYFUNCTION("""COMPUTED_VALUE"""),149)</f>
        <v>149</v>
      </c>
      <c r="H83" s="2">
        <f ca="1">IFERROR(__xludf.DUMMYFUNCTION("""COMPUTED_VALUE"""),3104)</f>
        <v>3104</v>
      </c>
      <c r="I83">
        <f t="shared" ref="I83" ca="1" si="4">+H83-H82</f>
        <v>20</v>
      </c>
      <c r="J83">
        <f t="shared" ref="J83" ca="1" si="5">+F83-F82</f>
        <v>7</v>
      </c>
    </row>
    <row r="84" spans="1:10" x14ac:dyDescent="0.2">
      <c r="A84" s="1">
        <f ca="1">IFERROR(__xludf.DUMMYFUNCTION("""COMPUTED_VALUE"""),43987)</f>
        <v>43987</v>
      </c>
      <c r="B84" s="2">
        <f ca="1">IFERROR(__xludf.DUMMYFUNCTION("""COMPUTED_VALUE"""),72)</f>
        <v>72</v>
      </c>
      <c r="C84" s="2">
        <f ca="1">IFERROR(__xludf.DUMMYFUNCTION("""COMPUTED_VALUE"""),46)</f>
        <v>46</v>
      </c>
      <c r="D84" s="2">
        <f ca="1">IFERROR(__xludf.DUMMYFUNCTION("""COMPUTED_VALUE"""),26)</f>
        <v>26</v>
      </c>
      <c r="E84" s="2">
        <f ca="1">IFERROR(__xludf.DUMMYFUNCTION("""COMPUTED_VALUE"""),4)</f>
        <v>4</v>
      </c>
      <c r="F84" s="2">
        <f ca="1">IFERROR(__xludf.DUMMYFUNCTION("""COMPUTED_VALUE"""),1401)</f>
        <v>1401</v>
      </c>
      <c r="G84" s="2">
        <f ca="1">IFERROR(__xludf.DUMMYFUNCTION("""COMPUTED_VALUE"""),149)</f>
        <v>149</v>
      </c>
      <c r="H84" s="2">
        <f ca="1">IFERROR(__xludf.DUMMYFUNCTION("""COMPUTED_VALUE"""),3117)</f>
        <v>3117</v>
      </c>
      <c r="I84">
        <f t="shared" ref="I84" ca="1" si="6">+H84-H83</f>
        <v>13</v>
      </c>
      <c r="J84">
        <f t="shared" ref="J84" ca="1" si="7">+F84-F83</f>
        <v>4</v>
      </c>
    </row>
    <row r="85" spans="1:10" x14ac:dyDescent="0.2">
      <c r="A85" s="1">
        <f ca="1">IFERROR(__xludf.DUMMYFUNCTION("""COMPUTED_VALUE"""),43988)</f>
        <v>43988</v>
      </c>
      <c r="B85" s="2">
        <f ca="1">IFERROR(__xludf.DUMMYFUNCTION("""COMPUTED_VALUE"""),73)</f>
        <v>73</v>
      </c>
      <c r="C85" s="2">
        <f ca="1">IFERROR(__xludf.DUMMYFUNCTION("""COMPUTED_VALUE"""),47)</f>
        <v>47</v>
      </c>
      <c r="D85" s="2">
        <f ca="1">IFERROR(__xludf.DUMMYFUNCTION("""COMPUTED_VALUE"""),26)</f>
        <v>26</v>
      </c>
      <c r="E85" s="2">
        <f ca="1">IFERROR(__xludf.DUMMYFUNCTION("""COMPUTED_VALUE"""),4)</f>
        <v>4</v>
      </c>
      <c r="F85" s="2">
        <f ca="1">IFERROR(__xludf.DUMMYFUNCTION("""COMPUTED_VALUE"""),1401)</f>
        <v>1401</v>
      </c>
      <c r="G85" s="2">
        <f ca="1">IFERROR(__xludf.DUMMYFUNCTION("""COMPUTED_VALUE"""),149)</f>
        <v>149</v>
      </c>
      <c r="H85" s="2">
        <f ca="1">IFERROR(__xludf.DUMMYFUNCTION("""COMPUTED_VALUE"""),3118)</f>
        <v>3118</v>
      </c>
      <c r="I85">
        <f t="shared" ref="I85" ca="1" si="8">+H85-H84</f>
        <v>1</v>
      </c>
      <c r="J85">
        <f t="shared" ref="J85" ca="1" si="9">+F85-F84</f>
        <v>0</v>
      </c>
    </row>
    <row r="86" spans="1:10" x14ac:dyDescent="0.2">
      <c r="A86" s="1">
        <f ca="1">IFERROR(__xludf.DUMMYFUNCTION("""COMPUTED_VALUE"""),43989)</f>
        <v>43989</v>
      </c>
      <c r="B86" s="2">
        <f ca="1">IFERROR(__xludf.DUMMYFUNCTION("""COMPUTED_VALUE"""),71)</f>
        <v>71</v>
      </c>
      <c r="C86" s="2">
        <f ca="1">IFERROR(__xludf.DUMMYFUNCTION("""COMPUTED_VALUE"""),47)</f>
        <v>47</v>
      </c>
      <c r="D86" s="2">
        <f ca="1">IFERROR(__xludf.DUMMYFUNCTION("""COMPUTED_VALUE"""),24)</f>
        <v>24</v>
      </c>
      <c r="E86" s="2">
        <f ca="1">IFERROR(__xludf.DUMMYFUNCTION("""COMPUTED_VALUE"""),4)</f>
        <v>4</v>
      </c>
      <c r="F86" s="2">
        <f ca="1">IFERROR(__xludf.DUMMYFUNCTION("""COMPUTED_VALUE"""),1403)</f>
        <v>1403</v>
      </c>
      <c r="G86" s="2">
        <f ca="1">IFERROR(__xludf.DUMMYFUNCTION("""COMPUTED_VALUE"""),149)</f>
        <v>149</v>
      </c>
      <c r="H86" s="2">
        <f ca="1">IFERROR(__xludf.DUMMYFUNCTION("""COMPUTED_VALUE"""),3118)</f>
        <v>3118</v>
      </c>
      <c r="I86">
        <f t="shared" ref="I86:I87" ca="1" si="10">+H86-H85</f>
        <v>0</v>
      </c>
      <c r="J86">
        <f t="shared" ref="J86:J87" ca="1" si="11">+F86-F85</f>
        <v>2</v>
      </c>
    </row>
    <row r="87" spans="1:10" x14ac:dyDescent="0.2">
      <c r="A87" s="1">
        <f ca="1">IFERROR(__xludf.DUMMYFUNCTION("""COMPUTED_VALUE"""),43990)</f>
        <v>43990</v>
      </c>
      <c r="B87" s="2">
        <f ca="1">IFERROR(__xludf.DUMMYFUNCTION("""COMPUTED_VALUE"""),67)</f>
        <v>67</v>
      </c>
      <c r="C87" s="2">
        <f ca="1">IFERROR(__xludf.DUMMYFUNCTION("""COMPUTED_VALUE"""),44)</f>
        <v>44</v>
      </c>
      <c r="D87" s="2">
        <f ca="1">IFERROR(__xludf.DUMMYFUNCTION("""COMPUTED_VALUE"""),24)</f>
        <v>24</v>
      </c>
      <c r="E87" s="2">
        <f ca="1">IFERROR(__xludf.DUMMYFUNCTION("""COMPUTED_VALUE"""),3)</f>
        <v>3</v>
      </c>
      <c r="F87" s="2">
        <f ca="1">IFERROR(__xludf.DUMMYFUNCTION("""COMPUTED_VALUE"""),1408)</f>
        <v>1408</v>
      </c>
      <c r="G87" s="2">
        <f ca="1">IFERROR(__xludf.DUMMYFUNCTION("""COMPUTED_VALUE"""),150)</f>
        <v>150</v>
      </c>
      <c r="H87" s="2">
        <f ca="1">IFERROR(__xludf.DUMMYFUNCTION("""COMPUTED_VALUE"""),3131)</f>
        <v>3131</v>
      </c>
      <c r="I87">
        <f t="shared" ca="1" si="10"/>
        <v>13</v>
      </c>
      <c r="J87">
        <f t="shared" ca="1" si="11"/>
        <v>5</v>
      </c>
    </row>
    <row r="88" spans="1:10" x14ac:dyDescent="0.2">
      <c r="A88" s="1">
        <f ca="1">IFERROR(__xludf.DUMMYFUNCTION("""COMPUTED_VALUE"""),43991)</f>
        <v>43991</v>
      </c>
      <c r="B88" s="2">
        <f ca="1">IFERROR(__xludf.DUMMYFUNCTION("""COMPUTED_VALUE"""),69)</f>
        <v>69</v>
      </c>
      <c r="C88" s="2">
        <f ca="1">IFERROR(__xludf.DUMMYFUNCTION("""COMPUTED_VALUE"""),46)</f>
        <v>46</v>
      </c>
      <c r="D88" s="2">
        <f ca="1">IFERROR(__xludf.DUMMYFUNCTION("""COMPUTED_VALUE"""),23)</f>
        <v>23</v>
      </c>
      <c r="E88" s="2">
        <f ca="1">IFERROR(__xludf.DUMMYFUNCTION("""COMPUTED_VALUE"""),4)</f>
        <v>4</v>
      </c>
      <c r="F88" s="2">
        <f ca="1">IFERROR(__xludf.DUMMYFUNCTION("""COMPUTED_VALUE"""),1408)</f>
        <v>1408</v>
      </c>
      <c r="G88" s="2">
        <f ca="1">IFERROR(__xludf.DUMMYFUNCTION("""COMPUTED_VALUE"""),150)</f>
        <v>150</v>
      </c>
      <c r="H88" s="2">
        <f ca="1">IFERROR(__xludf.DUMMYFUNCTION("""COMPUTED_VALUE"""),3133)</f>
        <v>3133</v>
      </c>
      <c r="I88">
        <f t="shared" ref="I88" ca="1" si="12">+H88-H87</f>
        <v>2</v>
      </c>
      <c r="J88">
        <f t="shared" ref="J88" ca="1" si="13">+F88-F87</f>
        <v>0</v>
      </c>
    </row>
    <row r="89" spans="1:10" x14ac:dyDescent="0.2">
      <c r="A89" s="1">
        <f ca="1">IFERROR(__xludf.DUMMYFUNCTION("""COMPUTED_VALUE"""),43992)</f>
        <v>43992</v>
      </c>
      <c r="B89" s="2">
        <f ca="1">IFERROR(__xludf.DUMMYFUNCTION("""COMPUTED_VALUE"""),71)</f>
        <v>71</v>
      </c>
      <c r="C89" s="2">
        <f ca="1">IFERROR(__xludf.DUMMYFUNCTION("""COMPUTED_VALUE"""),53)</f>
        <v>53</v>
      </c>
      <c r="D89" s="2">
        <f ca="1">IFERROR(__xludf.DUMMYFUNCTION("""COMPUTED_VALUE"""),18)</f>
        <v>18</v>
      </c>
      <c r="E89" s="2">
        <f ca="1">IFERROR(__xludf.DUMMYFUNCTION("""COMPUTED_VALUE"""),4)</f>
        <v>4</v>
      </c>
      <c r="F89" s="2">
        <f ca="1">IFERROR(__xludf.DUMMYFUNCTION("""COMPUTED_VALUE"""),1408)</f>
        <v>1408</v>
      </c>
      <c r="G89" s="2">
        <f ca="1">IFERROR(__xludf.DUMMYFUNCTION("""COMPUTED_VALUE"""),150)</f>
        <v>150</v>
      </c>
      <c r="H89" s="2">
        <f ca="1">IFERROR(__xludf.DUMMYFUNCTION("""COMPUTED_VALUE"""),3149)</f>
        <v>3149</v>
      </c>
      <c r="I89">
        <f t="shared" ref="I89:I90" ca="1" si="14">+H89-H88</f>
        <v>16</v>
      </c>
      <c r="J89">
        <f t="shared" ref="J89:J90" ca="1" si="15">+F89-F88</f>
        <v>0</v>
      </c>
    </row>
    <row r="90" spans="1:10" x14ac:dyDescent="0.2">
      <c r="A90" s="1">
        <f ca="1">IFERROR(__xludf.DUMMYFUNCTION("""COMPUTED_VALUE"""),43993)</f>
        <v>43993</v>
      </c>
      <c r="B90" s="2">
        <f ca="1">IFERROR(__xludf.DUMMYFUNCTION("""COMPUTED_VALUE"""),72)</f>
        <v>72</v>
      </c>
      <c r="C90" s="2">
        <f ca="1">IFERROR(__xludf.DUMMYFUNCTION("""COMPUTED_VALUE"""),60)</f>
        <v>60</v>
      </c>
      <c r="D90" s="2">
        <f ca="1">IFERROR(__xludf.DUMMYFUNCTION("""COMPUTED_VALUE"""),12)</f>
        <v>12</v>
      </c>
      <c r="E90" s="2">
        <f ca="1">IFERROR(__xludf.DUMMYFUNCTION("""COMPUTED_VALUE"""),3)</f>
        <v>3</v>
      </c>
      <c r="F90" s="2">
        <f ca="1">IFERROR(__xludf.DUMMYFUNCTION("""COMPUTED_VALUE"""),1409)</f>
        <v>1409</v>
      </c>
      <c r="G90" s="2">
        <f ca="1">IFERROR(__xludf.DUMMYFUNCTION("""COMPUTED_VALUE"""),150)</f>
        <v>150</v>
      </c>
      <c r="H90" s="2">
        <f ca="1">IFERROR(__xludf.DUMMYFUNCTION("""COMPUTED_VALUE"""),3155)</f>
        <v>3155</v>
      </c>
      <c r="I90">
        <f t="shared" ca="1" si="14"/>
        <v>6</v>
      </c>
      <c r="J90">
        <f t="shared" ca="1" si="15"/>
        <v>1</v>
      </c>
    </row>
    <row r="91" spans="1:10" x14ac:dyDescent="0.2">
      <c r="A91" s="1">
        <f ca="1">IFERROR(__xludf.DUMMYFUNCTION("""COMPUTED_VALUE"""),43994)</f>
        <v>43994</v>
      </c>
      <c r="B91" s="2">
        <f ca="1">IFERROR(__xludf.DUMMYFUNCTION("""COMPUTED_VALUE"""),68)</f>
        <v>68</v>
      </c>
      <c r="C91" s="2">
        <f ca="1">IFERROR(__xludf.DUMMYFUNCTION("""COMPUTED_VALUE"""),56)</f>
        <v>56</v>
      </c>
      <c r="D91" s="2">
        <f ca="1">IFERROR(__xludf.DUMMYFUNCTION("""COMPUTED_VALUE"""),12)</f>
        <v>12</v>
      </c>
      <c r="E91" s="2">
        <f ca="1">IFERROR(__xludf.DUMMYFUNCTION("""COMPUTED_VALUE"""),3)</f>
        <v>3</v>
      </c>
      <c r="F91" s="2">
        <f ca="1">IFERROR(__xludf.DUMMYFUNCTION("""COMPUTED_VALUE"""),1413)</f>
        <v>1413</v>
      </c>
      <c r="G91" s="2">
        <f ca="1">IFERROR(__xludf.DUMMYFUNCTION("""COMPUTED_VALUE"""),150)</f>
        <v>150</v>
      </c>
      <c r="H91" s="2">
        <f ca="1">IFERROR(__xludf.DUMMYFUNCTION("""COMPUTED_VALUE"""),3187)</f>
        <v>3187</v>
      </c>
      <c r="I91">
        <f t="shared" ref="I91" ca="1" si="16">+H91-H90</f>
        <v>32</v>
      </c>
      <c r="J91">
        <f t="shared" ref="J91" ca="1" si="17">+F91-F90</f>
        <v>4</v>
      </c>
    </row>
    <row r="92" spans="1:10" x14ac:dyDescent="0.2">
      <c r="A92" s="1">
        <f ca="1">IFERROR(__xludf.DUMMYFUNCTION("""COMPUTED_VALUE"""),43995)</f>
        <v>43995</v>
      </c>
      <c r="B92" s="2">
        <f ca="1">IFERROR(__xludf.DUMMYFUNCTION("""COMPUTED_VALUE"""),69)</f>
        <v>69</v>
      </c>
      <c r="C92" s="2">
        <f ca="1">IFERROR(__xludf.DUMMYFUNCTION("""COMPUTED_VALUE"""),59)</f>
        <v>59</v>
      </c>
      <c r="D92" s="2">
        <f ca="1">IFERROR(__xludf.DUMMYFUNCTION("""COMPUTED_VALUE"""),10)</f>
        <v>10</v>
      </c>
      <c r="E92" s="2">
        <f ca="1">IFERROR(__xludf.DUMMYFUNCTION("""COMPUTED_VALUE"""),3)</f>
        <v>3</v>
      </c>
      <c r="F92" s="2">
        <f ca="1">IFERROR(__xludf.DUMMYFUNCTION("""COMPUTED_VALUE"""),1413)</f>
        <v>1413</v>
      </c>
      <c r="G92" s="2">
        <f ca="1">IFERROR(__xludf.DUMMYFUNCTION("""COMPUTED_VALUE"""),150)</f>
        <v>150</v>
      </c>
      <c r="H92" s="2">
        <f ca="1">IFERROR(__xludf.DUMMYFUNCTION("""COMPUTED_VALUE"""),3190)</f>
        <v>3190</v>
      </c>
      <c r="I92">
        <f t="shared" ref="I92:I93" ca="1" si="18">+H92-H91</f>
        <v>3</v>
      </c>
      <c r="J92">
        <f t="shared" ref="J92:J93" ca="1" si="19">+F92-F91</f>
        <v>0</v>
      </c>
    </row>
    <row r="93" spans="1:10" x14ac:dyDescent="0.2">
      <c r="A93" s="1">
        <f ca="1">IFERROR(__xludf.DUMMYFUNCTION("""COMPUTED_VALUE"""),43996)</f>
        <v>43996</v>
      </c>
      <c r="B93" s="2">
        <f ca="1">IFERROR(__xludf.DUMMYFUNCTION("""COMPUTED_VALUE"""),68)</f>
        <v>68</v>
      </c>
      <c r="C93" s="2">
        <f ca="1">IFERROR(__xludf.DUMMYFUNCTION("""COMPUTED_VALUE"""),58)</f>
        <v>58</v>
      </c>
      <c r="D93" s="2">
        <f ca="1">IFERROR(__xludf.DUMMYFUNCTION("""COMPUTED_VALUE"""),10)</f>
        <v>10</v>
      </c>
      <c r="E93" s="2">
        <f ca="1">IFERROR(__xludf.DUMMYFUNCTION("""COMPUTED_VALUE"""),3)</f>
        <v>3</v>
      </c>
      <c r="F93" s="2">
        <f ca="1">IFERROR(__xludf.DUMMYFUNCTION("""COMPUTED_VALUE"""),1414)</f>
        <v>1414</v>
      </c>
      <c r="G93" s="2">
        <f ca="1">IFERROR(__xludf.DUMMYFUNCTION("""COMPUTED_VALUE"""),150)</f>
        <v>150</v>
      </c>
      <c r="H93" s="2">
        <f ca="1">IFERROR(__xludf.DUMMYFUNCTION("""COMPUTED_VALUE"""),3190)</f>
        <v>3190</v>
      </c>
      <c r="I93">
        <f t="shared" ca="1" si="18"/>
        <v>0</v>
      </c>
      <c r="J93">
        <f t="shared" ca="1" si="19"/>
        <v>1</v>
      </c>
    </row>
    <row r="94" spans="1:10" x14ac:dyDescent="0.2">
      <c r="A94" s="1">
        <f ca="1">IFERROR(__xludf.DUMMYFUNCTION("""COMPUTED_VALUE"""),43997)</f>
        <v>43997</v>
      </c>
      <c r="B94" s="2">
        <f ca="1">IFERROR(__xludf.DUMMYFUNCTION("""COMPUTED_VALUE"""),68)</f>
        <v>68</v>
      </c>
      <c r="C94" s="2">
        <f ca="1">IFERROR(__xludf.DUMMYFUNCTION("""COMPUTED_VALUE"""),60)</f>
        <v>60</v>
      </c>
      <c r="D94" s="2">
        <f ca="1">IFERROR(__xludf.DUMMYFUNCTION("""COMPUTED_VALUE"""),8)</f>
        <v>8</v>
      </c>
      <c r="E94" s="2">
        <f ca="1">IFERROR(__xludf.DUMMYFUNCTION("""COMPUTED_VALUE"""),2)</f>
        <v>2</v>
      </c>
      <c r="F94" s="2">
        <f ca="1">IFERROR(__xludf.DUMMYFUNCTION("""COMPUTED_VALUE"""),1414)</f>
        <v>1414</v>
      </c>
      <c r="G94" s="2">
        <f ca="1">IFERROR(__xludf.DUMMYFUNCTION("""COMPUTED_VALUE"""),150)</f>
        <v>150</v>
      </c>
      <c r="H94" s="2">
        <f ca="1">IFERROR(__xludf.DUMMYFUNCTION("""COMPUTED_VALUE"""),3190)</f>
        <v>3190</v>
      </c>
      <c r="I94">
        <f t="shared" ref="I94:I97" ca="1" si="20">+H94-H93</f>
        <v>0</v>
      </c>
      <c r="J94">
        <f t="shared" ref="J94:J97" ca="1" si="21">+F94-F93</f>
        <v>0</v>
      </c>
    </row>
    <row r="95" spans="1:10" x14ac:dyDescent="0.2">
      <c r="A95" s="1">
        <v>43998</v>
      </c>
      <c r="B95" s="2">
        <v>70</v>
      </c>
      <c r="C95" s="2">
        <v>63</v>
      </c>
      <c r="D95" s="2">
        <v>7</v>
      </c>
      <c r="E95" s="2">
        <v>2</v>
      </c>
      <c r="F95" s="2">
        <v>1414</v>
      </c>
      <c r="G95" s="2">
        <v>150</v>
      </c>
      <c r="H95" s="2">
        <v>3192</v>
      </c>
      <c r="I95">
        <f t="shared" ca="1" si="20"/>
        <v>2</v>
      </c>
      <c r="J95">
        <f t="shared" ca="1" si="21"/>
        <v>0</v>
      </c>
    </row>
    <row r="96" spans="1:10" x14ac:dyDescent="0.2">
      <c r="A96" s="1">
        <v>43999</v>
      </c>
      <c r="B96" s="2">
        <v>74</v>
      </c>
      <c r="C96" s="2">
        <v>67</v>
      </c>
      <c r="D96" s="2">
        <v>7</v>
      </c>
      <c r="E96" s="2">
        <v>2</v>
      </c>
      <c r="F96" s="2">
        <v>1414</v>
      </c>
      <c r="G96" s="2">
        <v>150</v>
      </c>
      <c r="H96" s="2">
        <v>3202</v>
      </c>
      <c r="I96">
        <f t="shared" si="20"/>
        <v>10</v>
      </c>
      <c r="J96">
        <f t="shared" si="21"/>
        <v>0</v>
      </c>
    </row>
    <row r="97" spans="1:10" x14ac:dyDescent="0.2">
      <c r="A97" s="1">
        <v>44000</v>
      </c>
      <c r="B97" s="2">
        <v>77</v>
      </c>
      <c r="C97" s="2">
        <v>71</v>
      </c>
      <c r="D97" s="2">
        <v>6</v>
      </c>
      <c r="E97" s="2">
        <v>2</v>
      </c>
      <c r="F97" s="2">
        <v>1414</v>
      </c>
      <c r="G97" s="2">
        <v>150</v>
      </c>
      <c r="H97" s="2">
        <v>3205</v>
      </c>
      <c r="I97">
        <f t="shared" si="20"/>
        <v>3</v>
      </c>
      <c r="J97">
        <f t="shared" si="21"/>
        <v>0</v>
      </c>
    </row>
    <row r="98" spans="1:10" x14ac:dyDescent="0.2">
      <c r="A98" s="1">
        <v>44001</v>
      </c>
      <c r="B98" s="2">
        <v>83</v>
      </c>
      <c r="C98" s="2">
        <v>76</v>
      </c>
      <c r="D98" s="2">
        <v>7</v>
      </c>
      <c r="E98" s="2">
        <v>2</v>
      </c>
      <c r="F98" s="2">
        <v>1417</v>
      </c>
      <c r="G98" s="2">
        <v>150</v>
      </c>
      <c r="H98" s="2">
        <v>3211</v>
      </c>
      <c r="I98">
        <f t="shared" ref="I98" si="22">+H98-H97</f>
        <v>6</v>
      </c>
      <c r="J98">
        <f t="shared" ref="J98" si="23">+F98-F97</f>
        <v>3</v>
      </c>
    </row>
    <row r="99" spans="1:10" x14ac:dyDescent="0.2">
      <c r="A99" s="1">
        <v>44002</v>
      </c>
      <c r="B99" s="2">
        <v>87</v>
      </c>
      <c r="C99" s="2">
        <v>80</v>
      </c>
      <c r="D99" s="2">
        <v>7</v>
      </c>
      <c r="E99" s="2">
        <v>2</v>
      </c>
      <c r="F99" s="2">
        <v>1418</v>
      </c>
      <c r="G99" s="2">
        <v>150</v>
      </c>
      <c r="H99" s="2">
        <v>3219</v>
      </c>
      <c r="I99">
        <f t="shared" ref="I99" si="24">+H99-H98</f>
        <v>8</v>
      </c>
      <c r="J99">
        <f t="shared" ref="J99" si="25">+F99-F98</f>
        <v>1</v>
      </c>
    </row>
    <row r="100" spans="1:10" x14ac:dyDescent="0.2">
      <c r="A100" s="1">
        <v>44003</v>
      </c>
      <c r="B100" s="2">
        <v>69</v>
      </c>
      <c r="C100" s="2">
        <v>62</v>
      </c>
      <c r="D100" s="2">
        <v>7</v>
      </c>
      <c r="E100" s="2">
        <v>1</v>
      </c>
      <c r="F100" s="2">
        <v>1440</v>
      </c>
      <c r="G100" s="2">
        <v>150</v>
      </c>
      <c r="H100" s="2">
        <v>3269</v>
      </c>
      <c r="I100">
        <f t="shared" ref="I100" si="26">+H100-H99</f>
        <v>50</v>
      </c>
      <c r="J100">
        <f t="shared" ref="J100" si="27">+F100-F99</f>
        <v>22</v>
      </c>
    </row>
    <row r="101" spans="1:10" ht="15.75" customHeight="1" x14ac:dyDescent="0.2">
      <c r="F1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Sánchez</cp:lastModifiedBy>
  <dcterms:modified xsi:type="dcterms:W3CDTF">2020-06-22T15:20:13Z</dcterms:modified>
</cp:coreProperties>
</file>