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ingk\Desktop\"/>
    </mc:Choice>
  </mc:AlternateContent>
  <xr:revisionPtr revIDLastSave="0" documentId="13_ncr:1_{DFA69256-665D-428A-A00E-C39500C4E072}" xr6:coauthVersionLast="47" xr6:coauthVersionMax="47" xr10:uidLastSave="{00000000-0000-0000-0000-000000000000}"/>
  <bookViews>
    <workbookView xWindow="1125" yWindow="645" windowWidth="29040" windowHeight="15990" xr2:uid="{00000000-000D-0000-FFFF-FFFF00000000}"/>
  </bookViews>
  <sheets>
    <sheet name="conversion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9" i="2" l="1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N59" i="2"/>
  <c r="I59" i="2"/>
  <c r="N58" i="2"/>
  <c r="I58" i="2"/>
  <c r="N57" i="2"/>
  <c r="I57" i="2"/>
  <c r="N56" i="2"/>
  <c r="I56" i="2"/>
  <c r="T55" i="2"/>
  <c r="S55" i="2"/>
  <c r="R55" i="2"/>
  <c r="I55" i="2"/>
  <c r="C55" i="2"/>
  <c r="N55" i="2" s="1"/>
  <c r="Z54" i="2"/>
  <c r="X54" i="2"/>
  <c r="T54" i="2"/>
  <c r="R54" i="2"/>
  <c r="I54" i="2"/>
  <c r="S54" i="2" s="1"/>
  <c r="C54" i="2"/>
  <c r="N54" i="2" s="1"/>
  <c r="Y54" i="2" s="1"/>
  <c r="Z53" i="2"/>
  <c r="X53" i="2"/>
  <c r="T53" i="2"/>
  <c r="R53" i="2"/>
  <c r="N53" i="2"/>
  <c r="Y53" i="2" s="1"/>
  <c r="I53" i="2"/>
  <c r="S53" i="2" s="1"/>
  <c r="C53" i="2"/>
  <c r="Z52" i="2"/>
  <c r="X52" i="2"/>
  <c r="T52" i="2"/>
  <c r="R52" i="2"/>
  <c r="N52" i="2"/>
  <c r="Y52" i="2" s="1"/>
  <c r="I52" i="2"/>
  <c r="S52" i="2" s="1"/>
  <c r="C52" i="2"/>
  <c r="Z51" i="2"/>
  <c r="X51" i="2"/>
  <c r="T51" i="2"/>
  <c r="S51" i="2"/>
  <c r="R51" i="2"/>
  <c r="I51" i="2"/>
  <c r="C51" i="2"/>
  <c r="N51" i="2" s="1"/>
  <c r="Y51" i="2" s="1"/>
  <c r="Z50" i="2"/>
  <c r="Y50" i="2"/>
  <c r="X50" i="2"/>
  <c r="T50" i="2"/>
  <c r="S50" i="2"/>
  <c r="R50" i="2"/>
  <c r="N50" i="2"/>
  <c r="I50" i="2"/>
  <c r="C50" i="2"/>
  <c r="Z49" i="2"/>
  <c r="X49" i="2"/>
  <c r="T49" i="2"/>
  <c r="R49" i="2"/>
  <c r="I49" i="2"/>
  <c r="S49" i="2" s="1"/>
  <c r="C49" i="2"/>
  <c r="N49" i="2" s="1"/>
  <c r="Y49" i="2" s="1"/>
  <c r="Z48" i="2"/>
  <c r="Y48" i="2"/>
  <c r="X48" i="2"/>
  <c r="T48" i="2"/>
  <c r="R48" i="2"/>
  <c r="N48" i="2"/>
  <c r="I48" i="2"/>
  <c r="S48" i="2" s="1"/>
  <c r="C48" i="2"/>
  <c r="Z47" i="2"/>
  <c r="Y47" i="2"/>
  <c r="X47" i="2"/>
  <c r="T47" i="2"/>
  <c r="S47" i="2"/>
  <c r="R47" i="2"/>
  <c r="N47" i="2"/>
  <c r="I47" i="2"/>
  <c r="C47" i="2"/>
  <c r="Z46" i="2"/>
  <c r="X46" i="2"/>
  <c r="T46" i="2"/>
  <c r="R46" i="2"/>
  <c r="I46" i="2"/>
  <c r="S46" i="2" s="1"/>
  <c r="C46" i="2"/>
  <c r="N46" i="2" s="1"/>
  <c r="Y46" i="2" s="1"/>
  <c r="Z45" i="2"/>
  <c r="X45" i="2"/>
  <c r="T45" i="2"/>
  <c r="R45" i="2"/>
  <c r="N45" i="2"/>
  <c r="Y45" i="2" s="1"/>
  <c r="I45" i="2"/>
  <c r="S45" i="2" s="1"/>
  <c r="C45" i="2"/>
  <c r="Z44" i="2"/>
  <c r="X44" i="2"/>
  <c r="T44" i="2"/>
  <c r="R44" i="2"/>
  <c r="N44" i="2"/>
  <c r="Y44" i="2" s="1"/>
  <c r="I44" i="2"/>
  <c r="S44" i="2" s="1"/>
  <c r="H44" i="2"/>
  <c r="C44" i="2"/>
  <c r="Z43" i="2"/>
  <c r="X43" i="2"/>
  <c r="T43" i="2"/>
  <c r="S43" i="2"/>
  <c r="I43" i="2"/>
  <c r="H43" i="2"/>
  <c r="R43" i="2" s="1"/>
  <c r="C43" i="2"/>
  <c r="N43" i="2" s="1"/>
  <c r="Y43" i="2" s="1"/>
  <c r="Z42" i="2"/>
  <c r="X42" i="2"/>
  <c r="T42" i="2"/>
  <c r="R42" i="2"/>
  <c r="I42" i="2"/>
  <c r="S42" i="2" s="1"/>
  <c r="H42" i="2"/>
  <c r="C42" i="2"/>
  <c r="N42" i="2" s="1"/>
  <c r="Y42" i="2" s="1"/>
  <c r="Z41" i="2"/>
  <c r="X41" i="2"/>
  <c r="T41" i="2"/>
  <c r="I41" i="2"/>
  <c r="S41" i="2" s="1"/>
  <c r="H41" i="2"/>
  <c r="R41" i="2" s="1"/>
  <c r="C41" i="2"/>
  <c r="N41" i="2" s="1"/>
  <c r="Y41" i="2" s="1"/>
  <c r="Z40" i="2"/>
  <c r="X40" i="2"/>
  <c r="T40" i="2"/>
  <c r="R40" i="2"/>
  <c r="N40" i="2"/>
  <c r="Y40" i="2" s="1"/>
  <c r="I40" i="2"/>
  <c r="S40" i="2" s="1"/>
  <c r="H40" i="2"/>
  <c r="C40" i="2"/>
  <c r="Z39" i="2"/>
  <c r="X39" i="2"/>
  <c r="T39" i="2"/>
  <c r="S39" i="2"/>
  <c r="I39" i="2"/>
  <c r="H39" i="2"/>
  <c r="R39" i="2" s="1"/>
  <c r="C39" i="2"/>
  <c r="N39" i="2" s="1"/>
  <c r="Y39" i="2" s="1"/>
  <c r="Z38" i="2"/>
  <c r="X38" i="2"/>
  <c r="T38" i="2"/>
  <c r="R38" i="2"/>
  <c r="I38" i="2"/>
  <c r="S38" i="2" s="1"/>
  <c r="H38" i="2"/>
  <c r="C38" i="2"/>
  <c r="N38" i="2" s="1"/>
  <c r="Y38" i="2" s="1"/>
  <c r="Z37" i="2"/>
  <c r="X37" i="2"/>
  <c r="T37" i="2"/>
  <c r="N37" i="2"/>
  <c r="Y37" i="2" s="1"/>
  <c r="I37" i="2"/>
  <c r="S37" i="2" s="1"/>
  <c r="H37" i="2"/>
  <c r="R37" i="2" s="1"/>
  <c r="C37" i="2"/>
  <c r="Z34" i="2"/>
  <c r="X34" i="2"/>
  <c r="T34" i="2"/>
  <c r="R34" i="2"/>
  <c r="I34" i="2"/>
  <c r="Y34" i="2" s="1"/>
  <c r="Z33" i="2"/>
  <c r="X33" i="2"/>
  <c r="T33" i="2"/>
  <c r="R33" i="2"/>
  <c r="I33" i="2"/>
  <c r="Y33" i="2" s="1"/>
  <c r="Z32" i="2"/>
  <c r="X32" i="2"/>
  <c r="T32" i="2"/>
  <c r="R32" i="2"/>
  <c r="I32" i="2"/>
  <c r="Y32" i="2" s="1"/>
  <c r="Z31" i="2"/>
  <c r="Y31" i="2"/>
  <c r="X31" i="2"/>
  <c r="T31" i="2"/>
  <c r="R31" i="2"/>
  <c r="I31" i="2"/>
  <c r="S31" i="2" s="1"/>
  <c r="Z30" i="2"/>
  <c r="Y30" i="2"/>
  <c r="X30" i="2"/>
  <c r="T30" i="2"/>
  <c r="S30" i="2"/>
  <c r="R30" i="2"/>
  <c r="I30" i="2"/>
  <c r="Z29" i="2"/>
  <c r="X29" i="2"/>
  <c r="T29" i="2"/>
  <c r="R29" i="2"/>
  <c r="I29" i="2"/>
  <c r="S29" i="2" s="1"/>
  <c r="Z28" i="2"/>
  <c r="Y28" i="2"/>
  <c r="X28" i="2"/>
  <c r="T28" i="2"/>
  <c r="S28" i="2"/>
  <c r="R28" i="2"/>
  <c r="I28" i="2"/>
  <c r="Z27" i="2"/>
  <c r="Y27" i="2"/>
  <c r="X27" i="2"/>
  <c r="T27" i="2"/>
  <c r="S27" i="2"/>
  <c r="R27" i="2"/>
  <c r="I27" i="2"/>
  <c r="Z26" i="2"/>
  <c r="X26" i="2"/>
  <c r="T26" i="2"/>
  <c r="R26" i="2"/>
  <c r="I26" i="2"/>
  <c r="Y26" i="2" s="1"/>
  <c r="Z25" i="2"/>
  <c r="X25" i="2"/>
  <c r="T25" i="2"/>
  <c r="R25" i="2"/>
  <c r="I25" i="2"/>
  <c r="Y25" i="2" s="1"/>
  <c r="Z24" i="2"/>
  <c r="X24" i="2"/>
  <c r="T24" i="2"/>
  <c r="R24" i="2"/>
  <c r="I24" i="2"/>
  <c r="Y24" i="2" s="1"/>
  <c r="Z21" i="2"/>
  <c r="Y21" i="2"/>
  <c r="T21" i="2"/>
  <c r="I21" i="2"/>
  <c r="S21" i="2" s="1"/>
  <c r="H21" i="2"/>
  <c r="X21" i="2" s="1"/>
  <c r="Z20" i="2"/>
  <c r="Y20" i="2"/>
  <c r="T20" i="2"/>
  <c r="I20" i="2"/>
  <c r="S20" i="2" s="1"/>
  <c r="H20" i="2"/>
  <c r="X20" i="2" s="1"/>
  <c r="Z19" i="2"/>
  <c r="Y19" i="2"/>
  <c r="T19" i="2"/>
  <c r="I19" i="2"/>
  <c r="S19" i="2" s="1"/>
  <c r="H19" i="2"/>
  <c r="X19" i="2" s="1"/>
  <c r="Z18" i="2"/>
  <c r="Y18" i="2"/>
  <c r="T18" i="2"/>
  <c r="I18" i="2"/>
  <c r="S18" i="2" s="1"/>
  <c r="H18" i="2"/>
  <c r="X18" i="2" s="1"/>
  <c r="Z17" i="2"/>
  <c r="Y17" i="2"/>
  <c r="T17" i="2"/>
  <c r="I17" i="2"/>
  <c r="S17" i="2" s="1"/>
  <c r="H17" i="2"/>
  <c r="X17" i="2" s="1"/>
  <c r="Z16" i="2"/>
  <c r="Y16" i="2"/>
  <c r="T16" i="2"/>
  <c r="I16" i="2"/>
  <c r="S16" i="2" s="1"/>
  <c r="H16" i="2"/>
  <c r="X16" i="2" s="1"/>
  <c r="Z15" i="2"/>
  <c r="Y15" i="2"/>
  <c r="T15" i="2"/>
  <c r="I15" i="2"/>
  <c r="S15" i="2" s="1"/>
  <c r="H15" i="2"/>
  <c r="X15" i="2" s="1"/>
  <c r="Z14" i="2"/>
  <c r="Y14" i="2"/>
  <c r="T14" i="2"/>
  <c r="I14" i="2"/>
  <c r="S14" i="2" s="1"/>
  <c r="H14" i="2"/>
  <c r="X14" i="2" s="1"/>
  <c r="Z13" i="2"/>
  <c r="Y13" i="2"/>
  <c r="T13" i="2"/>
  <c r="I13" i="2"/>
  <c r="S13" i="2" s="1"/>
  <c r="H13" i="2"/>
  <c r="X13" i="2" s="1"/>
  <c r="Z12" i="2"/>
  <c r="Y12" i="2"/>
  <c r="T12" i="2"/>
  <c r="I12" i="2"/>
  <c r="S12" i="2" s="1"/>
  <c r="H12" i="2"/>
  <c r="X12" i="2" s="1"/>
  <c r="Z11" i="2"/>
  <c r="Y11" i="2"/>
  <c r="T11" i="2"/>
  <c r="I11" i="2"/>
  <c r="S11" i="2" s="1"/>
  <c r="H11" i="2"/>
  <c r="X11" i="2" s="1"/>
  <c r="Z10" i="2"/>
  <c r="Y10" i="2"/>
  <c r="T10" i="2"/>
  <c r="I10" i="2"/>
  <c r="S10" i="2" s="1"/>
  <c r="H10" i="2"/>
  <c r="X10" i="2" s="1"/>
  <c r="Z9" i="2"/>
  <c r="Y9" i="2"/>
  <c r="T9" i="2"/>
  <c r="I9" i="2"/>
  <c r="S9" i="2" s="1"/>
  <c r="H9" i="2"/>
  <c r="X9" i="2" s="1"/>
  <c r="Z8" i="2"/>
  <c r="Y8" i="2"/>
  <c r="T8" i="2"/>
  <c r="I8" i="2"/>
  <c r="S8" i="2" s="1"/>
  <c r="H8" i="2"/>
  <c r="X8" i="2" s="1"/>
  <c r="Z7" i="2"/>
  <c r="Y7" i="2"/>
  <c r="T7" i="2"/>
  <c r="I7" i="2"/>
  <c r="S7" i="2" s="1"/>
  <c r="H7" i="2"/>
  <c r="X7" i="2" s="1"/>
  <c r="Y6" i="2"/>
  <c r="I6" i="2"/>
  <c r="S6" i="2" s="1"/>
  <c r="H6" i="2"/>
  <c r="X6" i="2" s="1"/>
  <c r="S26" i="2" l="1"/>
  <c r="Y29" i="2"/>
  <c r="S34" i="2"/>
  <c r="S33" i="2"/>
  <c r="S2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S24" i="2"/>
  <c r="S32" i="2"/>
</calcChain>
</file>

<file path=xl/sharedStrings.xml><?xml version="1.0" encoding="utf-8"?>
<sst xmlns="http://schemas.openxmlformats.org/spreadsheetml/2006/main" count="250" uniqueCount="143">
  <si>
    <t>Data from Output file</t>
    <phoneticPr fontId="4" type="noConversion"/>
  </si>
  <si>
    <t>Profile of solutes (water)</t>
    <phoneticPr fontId="4" type="noConversion"/>
  </si>
  <si>
    <t>Profile of soils</t>
    <phoneticPr fontId="4" type="noConversion"/>
  </si>
  <si>
    <t>Temporal evolution in Cell 5, 10, and 11</t>
  </si>
  <si>
    <t>Heat Map</t>
    <phoneticPr fontId="4" type="noConversion"/>
  </si>
  <si>
    <t>effective porosity</t>
    <phoneticPr fontId="4" type="noConversion"/>
  </si>
  <si>
    <t>molecular weight, g/mol</t>
    <phoneticPr fontId="4" type="noConversion"/>
  </si>
  <si>
    <t>X/Y caption</t>
    <phoneticPr fontId="4" type="noConversion"/>
  </si>
  <si>
    <t>data for ploting</t>
    <phoneticPr fontId="4" type="noConversion"/>
  </si>
  <si>
    <t>unit</t>
    <phoneticPr fontId="4" type="noConversion"/>
  </si>
  <si>
    <t>pH</t>
    <phoneticPr fontId="4" type="noConversion"/>
  </si>
  <si>
    <t>N</t>
    <phoneticPr fontId="4" type="noConversion"/>
  </si>
  <si>
    <t>mg/L</t>
    <phoneticPr fontId="4" type="noConversion"/>
  </si>
  <si>
    <t>Na</t>
    <phoneticPr fontId="4" type="noConversion"/>
  </si>
  <si>
    <t>Ca</t>
    <phoneticPr fontId="4" type="noConversion"/>
  </si>
  <si>
    <t>Mg</t>
    <phoneticPr fontId="4" type="noConversion"/>
  </si>
  <si>
    <t>K</t>
    <phoneticPr fontId="4" type="noConversion"/>
  </si>
  <si>
    <t>Al</t>
    <phoneticPr fontId="4" type="noConversion"/>
  </si>
  <si>
    <t>Si</t>
    <phoneticPr fontId="4" type="noConversion"/>
  </si>
  <si>
    <t>Fe</t>
    <phoneticPr fontId="4" type="noConversion"/>
  </si>
  <si>
    <t>Mn</t>
    <phoneticPr fontId="4" type="noConversion"/>
  </si>
  <si>
    <t>Sr</t>
    <phoneticPr fontId="4" type="noConversion"/>
  </si>
  <si>
    <t>Ba</t>
    <phoneticPr fontId="4" type="noConversion"/>
  </si>
  <si>
    <t>P</t>
    <phoneticPr fontId="4" type="noConversion"/>
  </si>
  <si>
    <t>C(4)</t>
    <phoneticPr fontId="4" type="noConversion"/>
  </si>
  <si>
    <t>Hfo_s</t>
    <phoneticPr fontId="4" type="noConversion"/>
  </si>
  <si>
    <t>mmol/L</t>
    <phoneticPr fontId="4" type="noConversion"/>
  </si>
  <si>
    <t>Hfo_w</t>
    <phoneticPr fontId="4" type="noConversion"/>
  </si>
  <si>
    <t>Y caption</t>
    <phoneticPr fontId="4" type="noConversion"/>
  </si>
  <si>
    <t>m_CaX2</t>
    <phoneticPr fontId="4" type="noConversion"/>
  </si>
  <si>
    <t>CaX2</t>
    <phoneticPr fontId="4" type="noConversion"/>
  </si>
  <si>
    <t>mmol/L</t>
  </si>
  <si>
    <t>m_KX</t>
    <phoneticPr fontId="4" type="noConversion"/>
  </si>
  <si>
    <t>KX</t>
    <phoneticPr fontId="4" type="noConversion"/>
  </si>
  <si>
    <t>m_MgX2</t>
    <phoneticPr fontId="4" type="noConversion"/>
  </si>
  <si>
    <t>MgX2</t>
    <phoneticPr fontId="4" type="noConversion"/>
  </si>
  <si>
    <t>m_NaX</t>
    <phoneticPr fontId="4" type="noConversion"/>
  </si>
  <si>
    <t>NaX</t>
    <phoneticPr fontId="4" type="noConversion"/>
  </si>
  <si>
    <t>m_FeX2</t>
    <phoneticPr fontId="4" type="noConversion"/>
  </si>
  <si>
    <t>FeX2</t>
    <phoneticPr fontId="4" type="noConversion"/>
  </si>
  <si>
    <t>m_MnX2</t>
    <phoneticPr fontId="4" type="noConversion"/>
  </si>
  <si>
    <t>MnX3</t>
    <phoneticPr fontId="4" type="noConversion"/>
  </si>
  <si>
    <t>m_SrX2</t>
    <phoneticPr fontId="4" type="noConversion"/>
  </si>
  <si>
    <t>SrX2</t>
    <phoneticPr fontId="4" type="noConversion"/>
  </si>
  <si>
    <t>m_AlX3</t>
    <phoneticPr fontId="4" type="noConversion"/>
  </si>
  <si>
    <t>AlX3</t>
    <phoneticPr fontId="4" type="noConversion"/>
  </si>
  <si>
    <t>m_BaX2</t>
    <phoneticPr fontId="4" type="noConversion"/>
  </si>
  <si>
    <t>BaX2</t>
    <phoneticPr fontId="4" type="noConversion"/>
  </si>
  <si>
    <t>m_Hfo_wH2PO4</t>
    <phoneticPr fontId="4" type="noConversion"/>
  </si>
  <si>
    <t>Hfo_wH2PO4</t>
    <phoneticPr fontId="4" type="noConversion"/>
  </si>
  <si>
    <t>m_Hfo_wHPO4-</t>
    <phoneticPr fontId="4" type="noConversion"/>
  </si>
  <si>
    <t>Hfo_wHPO4-</t>
    <phoneticPr fontId="4" type="noConversion"/>
  </si>
  <si>
    <t>Al(OH)3(a)</t>
    <phoneticPr fontId="4" type="noConversion"/>
  </si>
  <si>
    <t>Al(OH)3(a)</t>
  </si>
  <si>
    <t>mg/L_soil</t>
    <phoneticPr fontId="4" type="noConversion"/>
  </si>
  <si>
    <t>Calcite</t>
    <phoneticPr fontId="4" type="noConversion"/>
  </si>
  <si>
    <t>Calcite</t>
  </si>
  <si>
    <t>SiO2(a)</t>
    <phoneticPr fontId="4" type="noConversion"/>
  </si>
  <si>
    <t>SiO2(a)</t>
  </si>
  <si>
    <t>Gibbsite</t>
    <phoneticPr fontId="4" type="noConversion"/>
  </si>
  <si>
    <t>Gibbsite</t>
  </si>
  <si>
    <t>Goethite</t>
    <phoneticPr fontId="4" type="noConversion"/>
  </si>
  <si>
    <t>Goethite</t>
  </si>
  <si>
    <t>Kaolinite</t>
    <phoneticPr fontId="4" type="noConversion"/>
  </si>
  <si>
    <t>Kaolinite</t>
  </si>
  <si>
    <t>Fe(OH)3(a)</t>
    <phoneticPr fontId="4" type="noConversion"/>
  </si>
  <si>
    <t>Fe(OH)3(a)</t>
  </si>
  <si>
    <t>Pyrolusite</t>
    <phoneticPr fontId="4" type="noConversion"/>
  </si>
  <si>
    <t>Pyrolusite</t>
  </si>
  <si>
    <t>k_Quartz</t>
    <phoneticPr fontId="4" type="noConversion"/>
  </si>
  <si>
    <t>Quartz</t>
    <phoneticPr fontId="4" type="noConversion"/>
  </si>
  <si>
    <t>Quartz</t>
  </si>
  <si>
    <t>k_Plagioclase</t>
    <phoneticPr fontId="4" type="noConversion"/>
  </si>
  <si>
    <t>Plagioclase</t>
    <phoneticPr fontId="4" type="noConversion"/>
  </si>
  <si>
    <t>Plagioclase</t>
  </si>
  <si>
    <t>k_Apatite</t>
    <phoneticPr fontId="4" type="noConversion"/>
  </si>
  <si>
    <t>Apatite</t>
    <phoneticPr fontId="4" type="noConversion"/>
  </si>
  <si>
    <t>Apatite</t>
  </si>
  <si>
    <t>k_Diopside_Mn</t>
  </si>
  <si>
    <t>Diopside_Mn</t>
    <phoneticPr fontId="4" type="noConversion"/>
  </si>
  <si>
    <t>Diopside_Mn</t>
  </si>
  <si>
    <t>k_Diopside</t>
    <phoneticPr fontId="4" type="noConversion"/>
  </si>
  <si>
    <t>Diopside</t>
    <phoneticPr fontId="4" type="noConversion"/>
  </si>
  <si>
    <t>Diopside</t>
  </si>
  <si>
    <t>k_Olivine</t>
    <phoneticPr fontId="4" type="noConversion"/>
  </si>
  <si>
    <t>Olivine</t>
    <phoneticPr fontId="4" type="noConversion"/>
  </si>
  <si>
    <t>Olivine</t>
  </si>
  <si>
    <t>k_Alkali-feldspar</t>
  </si>
  <si>
    <t>Alkali-feldspar</t>
    <phoneticPr fontId="4" type="noConversion"/>
  </si>
  <si>
    <t>Alkali-feldspar</t>
  </si>
  <si>
    <t>k_Montmorillonite</t>
  </si>
  <si>
    <t>Montmorillonite</t>
    <phoneticPr fontId="4" type="noConversion"/>
  </si>
  <si>
    <t>Montmorillonite</t>
  </si>
  <si>
    <t>k_Ilmenite</t>
    <phoneticPr fontId="4" type="noConversion"/>
  </si>
  <si>
    <t>Ilmenite</t>
    <phoneticPr fontId="4" type="noConversion"/>
  </si>
  <si>
    <t>Ilmenite</t>
  </si>
  <si>
    <t>k_Glass</t>
    <phoneticPr fontId="4" type="noConversion"/>
  </si>
  <si>
    <t>Glass</t>
    <phoneticPr fontId="4" type="noConversion"/>
  </si>
  <si>
    <t>Glass</t>
  </si>
  <si>
    <t>k_MikeSorghum</t>
    <phoneticPr fontId="4" type="noConversion"/>
  </si>
  <si>
    <t>MikeSorghum</t>
    <phoneticPr fontId="4" type="noConversion"/>
  </si>
  <si>
    <t>SurfH_Ca</t>
    <phoneticPr fontId="4" type="noConversion"/>
  </si>
  <si>
    <t>mmol/L_soil</t>
    <phoneticPr fontId="4" type="noConversion"/>
  </si>
  <si>
    <t>SurfH_Mg</t>
    <phoneticPr fontId="4" type="noConversion"/>
  </si>
  <si>
    <t>SurfH_Mg</t>
  </si>
  <si>
    <t>SurfH_H</t>
    <phoneticPr fontId="4" type="noConversion"/>
  </si>
  <si>
    <t>SurfH_H</t>
  </si>
  <si>
    <t>Hfo_PO4</t>
    <phoneticPr fontId="4" type="noConversion"/>
  </si>
  <si>
    <t>Hfo_PO4</t>
  </si>
  <si>
    <t>si_Al(OH)3(a)</t>
  </si>
  <si>
    <t>SI_Al(OH)3(a)</t>
    <phoneticPr fontId="4" type="noConversion"/>
  </si>
  <si>
    <t>si_Calcite</t>
    <phoneticPr fontId="4" type="noConversion"/>
  </si>
  <si>
    <t>SI_Calcite</t>
    <phoneticPr fontId="4" type="noConversion"/>
  </si>
  <si>
    <t>si_SiO2(a)</t>
    <phoneticPr fontId="4" type="noConversion"/>
  </si>
  <si>
    <t>SI_SiO2(a)</t>
    <phoneticPr fontId="4" type="noConversion"/>
  </si>
  <si>
    <t>si_Gibbsite</t>
    <phoneticPr fontId="4" type="noConversion"/>
  </si>
  <si>
    <t>SI_Gibbsite</t>
    <phoneticPr fontId="4" type="noConversion"/>
  </si>
  <si>
    <t>si_Fe(OH)3(a)</t>
  </si>
  <si>
    <t>SI_Fe(OH)3(a)</t>
    <phoneticPr fontId="4" type="noConversion"/>
  </si>
  <si>
    <t>si_Pyrolusite</t>
  </si>
  <si>
    <t>SI_Pyrolusite</t>
    <phoneticPr fontId="4" type="noConversion"/>
  </si>
  <si>
    <t>si_Kaolinite</t>
  </si>
  <si>
    <t>SI_Kaolinite</t>
    <phoneticPr fontId="4" type="noConversion"/>
  </si>
  <si>
    <t>si_Quartz</t>
    <phoneticPr fontId="4" type="noConversion"/>
  </si>
  <si>
    <t>SI_Quartz</t>
    <phoneticPr fontId="4" type="noConversion"/>
  </si>
  <si>
    <t>si_Plagioclase</t>
  </si>
  <si>
    <t>SI_Plagioclase</t>
    <phoneticPr fontId="4" type="noConversion"/>
  </si>
  <si>
    <t>si_Apatite</t>
    <phoneticPr fontId="4" type="noConversion"/>
  </si>
  <si>
    <t>SI_Apatite</t>
    <phoneticPr fontId="4" type="noConversion"/>
  </si>
  <si>
    <t>si_Diopside_Mn</t>
  </si>
  <si>
    <t>SI_Diopside_Mn</t>
    <phoneticPr fontId="4" type="noConversion"/>
  </si>
  <si>
    <t>si_Diopside</t>
    <phoneticPr fontId="4" type="noConversion"/>
  </si>
  <si>
    <t>SI_Diopside</t>
    <phoneticPr fontId="4" type="noConversion"/>
  </si>
  <si>
    <t>si_Olivine</t>
    <phoneticPr fontId="4" type="noConversion"/>
  </si>
  <si>
    <t>SI_Olivine</t>
    <phoneticPr fontId="4" type="noConversion"/>
  </si>
  <si>
    <t>si_Alkali-feldspar</t>
  </si>
  <si>
    <t>SI_Alkali-feldspar</t>
    <phoneticPr fontId="4" type="noConversion"/>
  </si>
  <si>
    <t>si_Montmorillonite</t>
  </si>
  <si>
    <t>SI_Montmorillonite</t>
    <phoneticPr fontId="4" type="noConversion"/>
  </si>
  <si>
    <t>si_Ilmenite</t>
    <phoneticPr fontId="4" type="noConversion"/>
  </si>
  <si>
    <t>SI_Ilmenite</t>
    <phoneticPr fontId="4" type="noConversion"/>
  </si>
  <si>
    <t>si_Glass</t>
  </si>
  <si>
    <t>SI_Glass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</si>
</sst>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6" x14ac:knownFonts="1">
    <font>
      <sz val="11"/>
      <color theme="1"/>
      <name val="等线"/>
      <family val="2"/>
      <scheme val="minor"/>
    </font>
    <font>
      <sz val="9"/>
      <color theme="1"/>
      <name val="Arial"/>
      <family val="2"/>
      <charset val="134"/>
    </font>
    <font>
      <b/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5" fillId="0" borderId="0" xfId="1" applyFont="1">
      <alignment vertical="center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</cellXfs>
  <cellStyles count="2">
    <cellStyle name="常规" xfId="0" builtinId="0"/>
    <cellStyle name="常规 2" xfId="1" xr:uid="{1CEBBFC9-3B1A-4DFA-9ADB-B83AAF778E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09E9-EBC7-420F-BD85-27CB30CF324A}">
  <dimension ref="B2:Z79"/>
  <sheetViews>
    <sheetView tabSelected="1" topLeftCell="C1" workbookViewId="0">
      <selection activeCell="Z9" sqref="Z9"/>
    </sheetView>
  </sheetViews>
  <sheetFormatPr defaultRowHeight="12" x14ac:dyDescent="0.2"/>
  <cols>
    <col min="1" max="16384" width="9" style="2"/>
  </cols>
  <sheetData>
    <row r="2" spans="2:26" x14ac:dyDescent="0.2">
      <c r="B2" s="1" t="s">
        <v>0</v>
      </c>
      <c r="H2" s="1" t="s">
        <v>1</v>
      </c>
      <c r="M2" s="1" t="s">
        <v>2</v>
      </c>
      <c r="R2" s="1" t="s">
        <v>3</v>
      </c>
      <c r="X2" s="1" t="s">
        <v>4</v>
      </c>
    </row>
    <row r="3" spans="2:26" x14ac:dyDescent="0.2">
      <c r="B3" s="3" t="s">
        <v>5</v>
      </c>
      <c r="C3" s="2">
        <v>0.2</v>
      </c>
    </row>
    <row r="5" spans="2:26" x14ac:dyDescent="0.2">
      <c r="C5" s="2" t="s">
        <v>6</v>
      </c>
      <c r="D5" s="2" t="s">
        <v>0</v>
      </c>
      <c r="H5" s="2" t="s">
        <v>7</v>
      </c>
      <c r="I5" s="2" t="s">
        <v>8</v>
      </c>
      <c r="J5" s="2" t="s">
        <v>9</v>
      </c>
      <c r="R5" s="2" t="s">
        <v>7</v>
      </c>
      <c r="S5" s="2" t="s">
        <v>8</v>
      </c>
      <c r="T5" s="2" t="s">
        <v>9</v>
      </c>
      <c r="X5" s="2" t="s">
        <v>7</v>
      </c>
      <c r="Y5" s="2" t="s">
        <v>8</v>
      </c>
      <c r="Z5" s="2" t="s">
        <v>9</v>
      </c>
    </row>
    <row r="6" spans="2:26" x14ac:dyDescent="0.2">
      <c r="B6" s="2" t="s">
        <v>10</v>
      </c>
      <c r="D6" s="2">
        <v>7.75014</v>
      </c>
      <c r="H6" s="2" t="str">
        <f t="shared" ref="H6:H21" si="0">B6</f>
        <v>pH</v>
      </c>
      <c r="I6" s="4">
        <f>D6</f>
        <v>7.75014</v>
      </c>
      <c r="R6" s="2" t="str">
        <f t="shared" ref="R6:T34" si="1">H6</f>
        <v>pH</v>
      </c>
      <c r="S6" s="2">
        <f t="shared" si="1"/>
        <v>7.75014</v>
      </c>
      <c r="X6" s="2" t="str">
        <f t="shared" ref="X6:Z34" si="2">H6</f>
        <v>pH</v>
      </c>
      <c r="Y6" s="2">
        <f t="shared" si="2"/>
        <v>7.75014</v>
      </c>
    </row>
    <row r="7" spans="2:26" x14ac:dyDescent="0.2">
      <c r="B7" s="2" t="s">
        <v>11</v>
      </c>
      <c r="C7" s="2">
        <v>14.007</v>
      </c>
      <c r="D7" s="2">
        <v>4.1523999999999999E-4</v>
      </c>
      <c r="H7" s="2" t="str">
        <f t="shared" si="0"/>
        <v>N</v>
      </c>
      <c r="I7" s="4">
        <f t="shared" ref="I7:I21" si="3">C7*1000*D7</f>
        <v>5.81626668</v>
      </c>
      <c r="J7" s="2" t="s">
        <v>12</v>
      </c>
      <c r="R7" s="2" t="str">
        <f t="shared" si="1"/>
        <v>N</v>
      </c>
      <c r="S7" s="2">
        <f t="shared" si="1"/>
        <v>5.81626668</v>
      </c>
      <c r="T7" s="2" t="str">
        <f t="shared" si="1"/>
        <v>mg/L</v>
      </c>
      <c r="X7" s="2" t="str">
        <f t="shared" si="2"/>
        <v>N</v>
      </c>
      <c r="Y7" s="2">
        <f t="shared" si="2"/>
        <v>5.81626668</v>
      </c>
      <c r="Z7" s="2" t="str">
        <f t="shared" si="2"/>
        <v>mg/L</v>
      </c>
    </row>
    <row r="8" spans="2:26" x14ac:dyDescent="0.2">
      <c r="B8" s="2" t="s">
        <v>13</v>
      </c>
      <c r="C8" s="2">
        <v>22.99</v>
      </c>
      <c r="D8" s="2">
        <v>2.0170999999999999E-4</v>
      </c>
      <c r="H8" s="2" t="str">
        <f t="shared" si="0"/>
        <v>Na</v>
      </c>
      <c r="I8" s="4">
        <f t="shared" si="3"/>
        <v>4.6373128999999995</v>
      </c>
      <c r="J8" s="2" t="s">
        <v>12</v>
      </c>
      <c r="R8" s="2" t="str">
        <f t="shared" si="1"/>
        <v>Na</v>
      </c>
      <c r="S8" s="2">
        <f t="shared" si="1"/>
        <v>4.6373128999999995</v>
      </c>
      <c r="T8" s="2" t="str">
        <f t="shared" si="1"/>
        <v>mg/L</v>
      </c>
      <c r="X8" s="2" t="str">
        <f t="shared" si="2"/>
        <v>Na</v>
      </c>
      <c r="Y8" s="2">
        <f t="shared" si="2"/>
        <v>4.6373128999999995</v>
      </c>
      <c r="Z8" s="2" t="str">
        <f t="shared" si="2"/>
        <v>mg/L</v>
      </c>
    </row>
    <row r="9" spans="2:26" x14ac:dyDescent="0.2">
      <c r="B9" s="2" t="s">
        <v>14</v>
      </c>
      <c r="C9" s="2">
        <v>40.078000000000003</v>
      </c>
      <c r="D9" s="2">
        <v>1.0295E-3</v>
      </c>
      <c r="H9" s="2" t="str">
        <f t="shared" si="0"/>
        <v>Ca</v>
      </c>
      <c r="I9" s="4">
        <f t="shared" si="3"/>
        <v>41.260300999999998</v>
      </c>
      <c r="J9" s="2" t="s">
        <v>12</v>
      </c>
      <c r="R9" s="2" t="str">
        <f t="shared" si="1"/>
        <v>Ca</v>
      </c>
      <c r="S9" s="2">
        <f t="shared" si="1"/>
        <v>41.260300999999998</v>
      </c>
      <c r="T9" s="2" t="str">
        <f t="shared" si="1"/>
        <v>mg/L</v>
      </c>
      <c r="X9" s="2" t="str">
        <f t="shared" si="2"/>
        <v>Ca</v>
      </c>
      <c r="Y9" s="2">
        <f t="shared" si="2"/>
        <v>41.260300999999998</v>
      </c>
      <c r="Z9" s="2" t="str">
        <f t="shared" si="2"/>
        <v>mg/L</v>
      </c>
    </row>
    <row r="10" spans="2:26" x14ac:dyDescent="0.2">
      <c r="B10" s="2" t="s">
        <v>15</v>
      </c>
      <c r="C10" s="2">
        <v>24.305</v>
      </c>
      <c r="D10" s="2">
        <v>8.0446999999999997E-5</v>
      </c>
      <c r="H10" s="2" t="str">
        <f t="shared" si="0"/>
        <v>Mg</v>
      </c>
      <c r="I10" s="4">
        <f t="shared" si="3"/>
        <v>1.9552643349999999</v>
      </c>
      <c r="J10" s="2" t="s">
        <v>12</v>
      </c>
      <c r="R10" s="2" t="str">
        <f t="shared" si="1"/>
        <v>Mg</v>
      </c>
      <c r="S10" s="2">
        <f t="shared" si="1"/>
        <v>1.9552643349999999</v>
      </c>
      <c r="T10" s="2" t="str">
        <f t="shared" si="1"/>
        <v>mg/L</v>
      </c>
      <c r="X10" s="2" t="str">
        <f t="shared" si="2"/>
        <v>Mg</v>
      </c>
      <c r="Y10" s="2">
        <f t="shared" si="2"/>
        <v>1.9552643349999999</v>
      </c>
      <c r="Z10" s="2" t="str">
        <f t="shared" si="2"/>
        <v>mg/L</v>
      </c>
    </row>
    <row r="11" spans="2:26" x14ac:dyDescent="0.2">
      <c r="B11" s="2" t="s">
        <v>16</v>
      </c>
      <c r="C11" s="2">
        <v>39.097999999999999</v>
      </c>
      <c r="D11" s="2">
        <v>2.2629999999999998E-5</v>
      </c>
      <c r="H11" s="2" t="str">
        <f t="shared" si="0"/>
        <v>K</v>
      </c>
      <c r="I11" s="4">
        <f t="shared" si="3"/>
        <v>0.88478773999999993</v>
      </c>
      <c r="J11" s="2" t="s">
        <v>12</v>
      </c>
      <c r="R11" s="2" t="str">
        <f t="shared" si="1"/>
        <v>K</v>
      </c>
      <c r="S11" s="2">
        <f t="shared" si="1"/>
        <v>0.88478773999999993</v>
      </c>
      <c r="T11" s="2" t="str">
        <f t="shared" si="1"/>
        <v>mg/L</v>
      </c>
      <c r="X11" s="2" t="str">
        <f t="shared" si="2"/>
        <v>K</v>
      </c>
      <c r="Y11" s="2">
        <f t="shared" si="2"/>
        <v>0.88478773999999993</v>
      </c>
      <c r="Z11" s="2" t="str">
        <f t="shared" si="2"/>
        <v>mg/L</v>
      </c>
    </row>
    <row r="12" spans="2:26" x14ac:dyDescent="0.2">
      <c r="B12" s="2" t="s">
        <v>17</v>
      </c>
      <c r="C12" s="2">
        <v>26.981999999999999</v>
      </c>
      <c r="D12" s="2">
        <v>1.6418000000000001E-6</v>
      </c>
      <c r="H12" s="2" t="str">
        <f t="shared" si="0"/>
        <v>Al</v>
      </c>
      <c r="I12" s="4">
        <f t="shared" si="3"/>
        <v>4.4299047600000002E-2</v>
      </c>
      <c r="J12" s="2" t="s">
        <v>12</v>
      </c>
      <c r="R12" s="2" t="str">
        <f t="shared" si="1"/>
        <v>Al</v>
      </c>
      <c r="S12" s="2">
        <f t="shared" si="1"/>
        <v>4.4299047600000002E-2</v>
      </c>
      <c r="T12" s="2" t="str">
        <f t="shared" si="1"/>
        <v>mg/L</v>
      </c>
      <c r="X12" s="2" t="str">
        <f t="shared" si="2"/>
        <v>Al</v>
      </c>
      <c r="Y12" s="2">
        <f t="shared" si="2"/>
        <v>4.4299047600000002E-2</v>
      </c>
      <c r="Z12" s="2" t="str">
        <f t="shared" si="2"/>
        <v>mg/L</v>
      </c>
    </row>
    <row r="13" spans="2:26" x14ac:dyDescent="0.2">
      <c r="B13" s="2" t="s">
        <v>18</v>
      </c>
      <c r="C13" s="2">
        <v>28.085000000000001</v>
      </c>
      <c r="D13" s="2">
        <v>5.5013999999999999E-5</v>
      </c>
      <c r="H13" s="2" t="str">
        <f t="shared" si="0"/>
        <v>Si</v>
      </c>
      <c r="I13" s="4">
        <f t="shared" si="3"/>
        <v>1.5450681900000001</v>
      </c>
      <c r="J13" s="2" t="s">
        <v>12</v>
      </c>
      <c r="R13" s="2" t="str">
        <f t="shared" si="1"/>
        <v>Si</v>
      </c>
      <c r="S13" s="2">
        <f t="shared" si="1"/>
        <v>1.5450681900000001</v>
      </c>
      <c r="T13" s="2" t="str">
        <f t="shared" si="1"/>
        <v>mg/L</v>
      </c>
      <c r="X13" s="2" t="str">
        <f t="shared" si="2"/>
        <v>Si</v>
      </c>
      <c r="Y13" s="2">
        <f t="shared" si="2"/>
        <v>1.5450681900000001</v>
      </c>
      <c r="Z13" s="2" t="str">
        <f t="shared" si="2"/>
        <v>mg/L</v>
      </c>
    </row>
    <row r="14" spans="2:26" x14ac:dyDescent="0.2">
      <c r="B14" s="2" t="s">
        <v>19</v>
      </c>
      <c r="C14" s="2">
        <v>55.844999999999999</v>
      </c>
      <c r="D14" s="2">
        <v>2.5740000000000001E-8</v>
      </c>
      <c r="H14" s="2" t="str">
        <f t="shared" si="0"/>
        <v>Fe</v>
      </c>
      <c r="I14" s="4">
        <f t="shared" si="3"/>
        <v>1.4374502999999999E-3</v>
      </c>
      <c r="J14" s="2" t="s">
        <v>12</v>
      </c>
      <c r="R14" s="2" t="str">
        <f t="shared" si="1"/>
        <v>Fe</v>
      </c>
      <c r="S14" s="2">
        <f t="shared" si="1"/>
        <v>1.4374502999999999E-3</v>
      </c>
      <c r="T14" s="2" t="str">
        <f t="shared" si="1"/>
        <v>mg/L</v>
      </c>
      <c r="X14" s="2" t="str">
        <f t="shared" si="2"/>
        <v>Fe</v>
      </c>
      <c r="Y14" s="2">
        <f t="shared" si="2"/>
        <v>1.4374502999999999E-3</v>
      </c>
      <c r="Z14" s="2" t="str">
        <f t="shared" si="2"/>
        <v>mg/L</v>
      </c>
    </row>
    <row r="15" spans="2:26" x14ac:dyDescent="0.2">
      <c r="B15" s="2" t="s">
        <v>20</v>
      </c>
      <c r="C15" s="2">
        <v>54.938000000000002</v>
      </c>
      <c r="D15" s="2">
        <v>1.0264999999999999E-12</v>
      </c>
      <c r="H15" s="2" t="str">
        <f t="shared" si="0"/>
        <v>Mn</v>
      </c>
      <c r="I15" s="4">
        <f t="shared" si="3"/>
        <v>5.6393856999999993E-8</v>
      </c>
      <c r="J15" s="2" t="s">
        <v>12</v>
      </c>
      <c r="R15" s="2" t="str">
        <f t="shared" si="1"/>
        <v>Mn</v>
      </c>
      <c r="S15" s="2">
        <f t="shared" si="1"/>
        <v>5.6393856999999993E-8</v>
      </c>
      <c r="T15" s="2" t="str">
        <f t="shared" si="1"/>
        <v>mg/L</v>
      </c>
      <c r="X15" s="2" t="str">
        <f t="shared" si="2"/>
        <v>Mn</v>
      </c>
      <c r="Y15" s="2">
        <f t="shared" si="2"/>
        <v>5.6393856999999993E-8</v>
      </c>
      <c r="Z15" s="2" t="str">
        <f t="shared" si="2"/>
        <v>mg/L</v>
      </c>
    </row>
    <row r="16" spans="2:26" x14ac:dyDescent="0.2">
      <c r="B16" s="2" t="s">
        <v>21</v>
      </c>
      <c r="C16" s="2">
        <v>87.62</v>
      </c>
      <c r="D16" s="2">
        <v>1.2506999999999999E-6</v>
      </c>
      <c r="H16" s="2" t="str">
        <f t="shared" si="0"/>
        <v>Sr</v>
      </c>
      <c r="I16" s="4">
        <f t="shared" si="3"/>
        <v>0.10958633399999999</v>
      </c>
      <c r="J16" s="2" t="s">
        <v>12</v>
      </c>
      <c r="R16" s="2" t="str">
        <f t="shared" si="1"/>
        <v>Sr</v>
      </c>
      <c r="S16" s="2">
        <f t="shared" si="1"/>
        <v>0.10958633399999999</v>
      </c>
      <c r="T16" s="2" t="str">
        <f t="shared" si="1"/>
        <v>mg/L</v>
      </c>
      <c r="X16" s="2" t="str">
        <f t="shared" si="2"/>
        <v>Sr</v>
      </c>
      <c r="Y16" s="2">
        <f t="shared" si="2"/>
        <v>0.10958633399999999</v>
      </c>
      <c r="Z16" s="2" t="str">
        <f t="shared" si="2"/>
        <v>mg/L</v>
      </c>
    </row>
    <row r="17" spans="2:26" x14ac:dyDescent="0.2">
      <c r="B17" s="2" t="s">
        <v>22</v>
      </c>
      <c r="C17" s="2">
        <v>137.33000000000001</v>
      </c>
      <c r="D17" s="2">
        <v>6.9851999999999996E-6</v>
      </c>
      <c r="H17" s="2" t="str">
        <f t="shared" si="0"/>
        <v>Ba</v>
      </c>
      <c r="I17" s="4">
        <f t="shared" si="3"/>
        <v>0.959277516</v>
      </c>
      <c r="J17" s="2" t="s">
        <v>12</v>
      </c>
      <c r="R17" s="2" t="str">
        <f t="shared" si="1"/>
        <v>Ba</v>
      </c>
      <c r="S17" s="2">
        <f t="shared" si="1"/>
        <v>0.959277516</v>
      </c>
      <c r="T17" s="2" t="str">
        <f t="shared" si="1"/>
        <v>mg/L</v>
      </c>
      <c r="X17" s="2" t="str">
        <f t="shared" si="2"/>
        <v>Ba</v>
      </c>
      <c r="Y17" s="2">
        <f t="shared" si="2"/>
        <v>0.959277516</v>
      </c>
      <c r="Z17" s="2" t="str">
        <f t="shared" si="2"/>
        <v>mg/L</v>
      </c>
    </row>
    <row r="18" spans="2:26" x14ac:dyDescent="0.2">
      <c r="B18" s="2" t="s">
        <v>23</v>
      </c>
      <c r="C18" s="2">
        <v>30.974</v>
      </c>
      <c r="D18" s="2">
        <v>0</v>
      </c>
      <c r="H18" s="2" t="str">
        <f t="shared" si="0"/>
        <v>P</v>
      </c>
      <c r="I18" s="4">
        <f t="shared" si="3"/>
        <v>0</v>
      </c>
      <c r="J18" s="2" t="s">
        <v>12</v>
      </c>
      <c r="R18" s="2" t="str">
        <f t="shared" si="1"/>
        <v>P</v>
      </c>
      <c r="S18" s="2">
        <f t="shared" si="1"/>
        <v>0</v>
      </c>
      <c r="T18" s="2" t="str">
        <f t="shared" si="1"/>
        <v>mg/L</v>
      </c>
      <c r="X18" s="2" t="str">
        <f t="shared" si="2"/>
        <v>P</v>
      </c>
      <c r="Y18" s="2">
        <f t="shared" si="2"/>
        <v>0</v>
      </c>
      <c r="Z18" s="2" t="str">
        <f t="shared" si="2"/>
        <v>mg/L</v>
      </c>
    </row>
    <row r="19" spans="2:26" x14ac:dyDescent="0.2">
      <c r="B19" s="2" t="s">
        <v>24</v>
      </c>
      <c r="C19" s="2">
        <v>12.010999999999999</v>
      </c>
      <c r="D19" s="2">
        <v>1.8175000000000001E-3</v>
      </c>
      <c r="H19" s="2" t="str">
        <f t="shared" si="0"/>
        <v>C(4)</v>
      </c>
      <c r="I19" s="4">
        <f t="shared" si="3"/>
        <v>21.829992500000003</v>
      </c>
      <c r="J19" s="2" t="s">
        <v>12</v>
      </c>
      <c r="R19" s="2" t="str">
        <f t="shared" si="1"/>
        <v>C(4)</v>
      </c>
      <c r="S19" s="2">
        <f t="shared" si="1"/>
        <v>21.829992500000003</v>
      </c>
      <c r="T19" s="2" t="str">
        <f t="shared" si="1"/>
        <v>mg/L</v>
      </c>
      <c r="X19" s="2" t="str">
        <f t="shared" si="2"/>
        <v>C(4)</v>
      </c>
      <c r="Y19" s="2">
        <f t="shared" si="2"/>
        <v>21.829992500000003</v>
      </c>
      <c r="Z19" s="2" t="str">
        <f t="shared" si="2"/>
        <v>mg/L</v>
      </c>
    </row>
    <row r="20" spans="2:26" x14ac:dyDescent="0.2">
      <c r="B20" s="2" t="s">
        <v>25</v>
      </c>
      <c r="C20" s="2">
        <v>1</v>
      </c>
      <c r="D20" s="2">
        <v>2.4911E-3</v>
      </c>
      <c r="H20" s="2" t="str">
        <f t="shared" si="0"/>
        <v>Hfo_s</v>
      </c>
      <c r="I20" s="4">
        <f t="shared" si="3"/>
        <v>2.4910999999999999</v>
      </c>
      <c r="J20" s="2" t="s">
        <v>26</v>
      </c>
      <c r="R20" s="2" t="str">
        <f t="shared" si="1"/>
        <v>Hfo_s</v>
      </c>
      <c r="S20" s="2">
        <f t="shared" si="1"/>
        <v>2.4910999999999999</v>
      </c>
      <c r="T20" s="2" t="str">
        <f t="shared" si="1"/>
        <v>mmol/L</v>
      </c>
      <c r="X20" s="2" t="str">
        <f t="shared" si="2"/>
        <v>Hfo_s</v>
      </c>
      <c r="Y20" s="2">
        <f t="shared" si="2"/>
        <v>2.4910999999999999</v>
      </c>
      <c r="Z20" s="2" t="str">
        <f t="shared" si="2"/>
        <v>mmol/L</v>
      </c>
    </row>
    <row r="21" spans="2:26" x14ac:dyDescent="0.2">
      <c r="B21" s="2" t="s">
        <v>27</v>
      </c>
      <c r="C21" s="2">
        <v>1</v>
      </c>
      <c r="D21" s="2">
        <v>9.7043000000000004E-2</v>
      </c>
      <c r="H21" s="2" t="str">
        <f t="shared" si="0"/>
        <v>Hfo_w</v>
      </c>
      <c r="I21" s="4">
        <f t="shared" si="3"/>
        <v>97.043000000000006</v>
      </c>
      <c r="J21" s="2" t="s">
        <v>26</v>
      </c>
      <c r="R21" s="2" t="str">
        <f t="shared" si="1"/>
        <v>Hfo_w</v>
      </c>
      <c r="S21" s="2">
        <f t="shared" si="1"/>
        <v>97.043000000000006</v>
      </c>
      <c r="T21" s="2" t="str">
        <f t="shared" si="1"/>
        <v>mmol/L</v>
      </c>
      <c r="X21" s="2" t="str">
        <f t="shared" si="2"/>
        <v>Hfo_w</v>
      </c>
      <c r="Y21" s="2">
        <f t="shared" si="2"/>
        <v>97.043000000000006</v>
      </c>
      <c r="Z21" s="2" t="str">
        <f t="shared" si="2"/>
        <v>mmol/L</v>
      </c>
    </row>
    <row r="23" spans="2:26" x14ac:dyDescent="0.2">
      <c r="D23" s="2" t="s">
        <v>0</v>
      </c>
      <c r="H23" s="2" t="s">
        <v>28</v>
      </c>
      <c r="I23" s="2" t="s">
        <v>8</v>
      </c>
      <c r="J23" s="2" t="s">
        <v>9</v>
      </c>
      <c r="R23" s="2" t="s">
        <v>7</v>
      </c>
      <c r="S23" s="2" t="s">
        <v>8</v>
      </c>
      <c r="T23" s="2" t="s">
        <v>9</v>
      </c>
      <c r="X23" s="2" t="s">
        <v>7</v>
      </c>
      <c r="Y23" s="2" t="s">
        <v>8</v>
      </c>
      <c r="Z23" s="2" t="s">
        <v>9</v>
      </c>
    </row>
    <row r="24" spans="2:26" x14ac:dyDescent="0.2">
      <c r="B24" s="2" t="s">
        <v>29</v>
      </c>
      <c r="D24" s="2">
        <v>0.91208</v>
      </c>
      <c r="H24" s="2" t="s">
        <v>30</v>
      </c>
      <c r="I24" s="5">
        <f>D24*1000</f>
        <v>912.08</v>
      </c>
      <c r="J24" s="2" t="s">
        <v>31</v>
      </c>
      <c r="R24" s="2" t="str">
        <f t="shared" si="1"/>
        <v>CaX2</v>
      </c>
      <c r="S24" s="2">
        <f t="shared" si="1"/>
        <v>912.08</v>
      </c>
      <c r="T24" s="2" t="str">
        <f t="shared" si="1"/>
        <v>mmol/L</v>
      </c>
      <c r="X24" s="2" t="str">
        <f t="shared" si="2"/>
        <v>CaX2</v>
      </c>
      <c r="Y24" s="2">
        <f t="shared" si="2"/>
        <v>912.08</v>
      </c>
      <c r="Z24" s="2" t="str">
        <f t="shared" si="2"/>
        <v>mmol/L</v>
      </c>
    </row>
    <row r="25" spans="2:26" x14ac:dyDescent="0.2">
      <c r="B25" s="2" t="s">
        <v>32</v>
      </c>
      <c r="D25" s="2">
        <v>2.6855E-3</v>
      </c>
      <c r="H25" s="2" t="s">
        <v>33</v>
      </c>
      <c r="I25" s="5">
        <f t="shared" ref="I25:I34" si="4">D25*1000</f>
        <v>2.6854999999999998</v>
      </c>
      <c r="J25" s="2" t="s">
        <v>31</v>
      </c>
      <c r="R25" s="2" t="str">
        <f t="shared" si="1"/>
        <v>KX</v>
      </c>
      <c r="S25" s="2">
        <f t="shared" si="1"/>
        <v>2.6854999999999998</v>
      </c>
      <c r="T25" s="2" t="str">
        <f t="shared" si="1"/>
        <v>mmol/L</v>
      </c>
      <c r="X25" s="2" t="str">
        <f t="shared" si="2"/>
        <v>KX</v>
      </c>
      <c r="Y25" s="2">
        <f t="shared" si="2"/>
        <v>2.6854999999999998</v>
      </c>
      <c r="Z25" s="2" t="str">
        <f t="shared" si="2"/>
        <v>mmol/L</v>
      </c>
    </row>
    <row r="26" spans="2:26" x14ac:dyDescent="0.2">
      <c r="B26" s="2" t="s">
        <v>34</v>
      </c>
      <c r="D26" s="2">
        <v>4.4984999999999997E-2</v>
      </c>
      <c r="H26" s="2" t="s">
        <v>35</v>
      </c>
      <c r="I26" s="5">
        <f t="shared" si="4"/>
        <v>44.984999999999999</v>
      </c>
      <c r="J26" s="2" t="s">
        <v>31</v>
      </c>
      <c r="R26" s="2" t="str">
        <f t="shared" si="1"/>
        <v>MgX2</v>
      </c>
      <c r="S26" s="2">
        <f t="shared" si="1"/>
        <v>44.984999999999999</v>
      </c>
      <c r="T26" s="2" t="str">
        <f t="shared" si="1"/>
        <v>mmol/L</v>
      </c>
      <c r="X26" s="2" t="str">
        <f t="shared" si="2"/>
        <v>MgX2</v>
      </c>
      <c r="Y26" s="2">
        <f t="shared" si="2"/>
        <v>44.984999999999999</v>
      </c>
      <c r="Z26" s="2" t="str">
        <f t="shared" si="2"/>
        <v>mmol/L</v>
      </c>
    </row>
    <row r="27" spans="2:26" x14ac:dyDescent="0.2">
      <c r="B27" s="2" t="s">
        <v>36</v>
      </c>
      <c r="D27" s="2">
        <v>4.7718999999999999E-3</v>
      </c>
      <c r="H27" s="2" t="s">
        <v>37</v>
      </c>
      <c r="I27" s="5">
        <f t="shared" si="4"/>
        <v>4.7718999999999996</v>
      </c>
      <c r="J27" s="2" t="s">
        <v>31</v>
      </c>
      <c r="R27" s="2" t="str">
        <f t="shared" si="1"/>
        <v>NaX</v>
      </c>
      <c r="S27" s="2">
        <f t="shared" si="1"/>
        <v>4.7718999999999996</v>
      </c>
      <c r="T27" s="2" t="str">
        <f t="shared" si="1"/>
        <v>mmol/L</v>
      </c>
      <c r="X27" s="2" t="str">
        <f t="shared" si="2"/>
        <v>NaX</v>
      </c>
      <c r="Y27" s="2">
        <f t="shared" si="2"/>
        <v>4.7718999999999996</v>
      </c>
      <c r="Z27" s="2" t="str">
        <f t="shared" si="2"/>
        <v>mmol/L</v>
      </c>
    </row>
    <row r="28" spans="2:26" x14ac:dyDescent="0.2">
      <c r="B28" s="2" t="s">
        <v>38</v>
      </c>
      <c r="D28" s="2">
        <v>1.1417000000000001E-14</v>
      </c>
      <c r="H28" s="2" t="s">
        <v>39</v>
      </c>
      <c r="I28" s="5">
        <f t="shared" si="4"/>
        <v>1.1417000000000001E-11</v>
      </c>
      <c r="J28" s="2" t="s">
        <v>31</v>
      </c>
      <c r="R28" s="2" t="str">
        <f t="shared" si="1"/>
        <v>FeX2</v>
      </c>
      <c r="S28" s="2">
        <f t="shared" si="1"/>
        <v>1.1417000000000001E-11</v>
      </c>
      <c r="T28" s="2" t="str">
        <f t="shared" si="1"/>
        <v>mmol/L</v>
      </c>
      <c r="X28" s="2" t="str">
        <f t="shared" si="2"/>
        <v>FeX2</v>
      </c>
      <c r="Y28" s="2">
        <f t="shared" si="2"/>
        <v>1.1417000000000001E-11</v>
      </c>
      <c r="Z28" s="2" t="str">
        <f t="shared" si="2"/>
        <v>mmol/L</v>
      </c>
    </row>
    <row r="29" spans="2:26" x14ac:dyDescent="0.2">
      <c r="B29" s="2" t="s">
        <v>40</v>
      </c>
      <c r="D29" s="2">
        <v>3.5089000000000002E-10</v>
      </c>
      <c r="H29" s="2" t="s">
        <v>41</v>
      </c>
      <c r="I29" s="5">
        <f t="shared" si="4"/>
        <v>3.5089000000000004E-7</v>
      </c>
      <c r="J29" s="2" t="s">
        <v>31</v>
      </c>
      <c r="R29" s="2" t="str">
        <f t="shared" si="1"/>
        <v>MnX3</v>
      </c>
      <c r="S29" s="2">
        <f t="shared" si="1"/>
        <v>3.5089000000000004E-7</v>
      </c>
      <c r="T29" s="2" t="str">
        <f t="shared" si="1"/>
        <v>mmol/L</v>
      </c>
      <c r="X29" s="2" t="str">
        <f t="shared" si="2"/>
        <v>MnX3</v>
      </c>
      <c r="Y29" s="2">
        <f t="shared" si="2"/>
        <v>3.5089000000000004E-7</v>
      </c>
      <c r="Z29" s="2" t="str">
        <f t="shared" si="2"/>
        <v>mmol/L</v>
      </c>
    </row>
    <row r="30" spans="2:26" x14ac:dyDescent="0.2">
      <c r="B30" s="2" t="s">
        <v>42</v>
      </c>
      <c r="D30" s="2">
        <v>1.4281999999999999E-3</v>
      </c>
      <c r="H30" s="2" t="s">
        <v>43</v>
      </c>
      <c r="I30" s="5">
        <f t="shared" si="4"/>
        <v>1.4281999999999999</v>
      </c>
      <c r="J30" s="2" t="s">
        <v>31</v>
      </c>
      <c r="R30" s="2" t="str">
        <f t="shared" si="1"/>
        <v>SrX2</v>
      </c>
      <c r="S30" s="2">
        <f t="shared" si="1"/>
        <v>1.4281999999999999</v>
      </c>
      <c r="T30" s="2" t="str">
        <f t="shared" si="1"/>
        <v>mmol/L</v>
      </c>
      <c r="X30" s="2" t="str">
        <f t="shared" si="2"/>
        <v>SrX2</v>
      </c>
      <c r="Y30" s="2">
        <f t="shared" si="2"/>
        <v>1.4281999999999999</v>
      </c>
      <c r="Z30" s="2" t="str">
        <f t="shared" si="2"/>
        <v>mmol/L</v>
      </c>
    </row>
    <row r="31" spans="2:26" x14ac:dyDescent="0.2">
      <c r="B31" s="2" t="s">
        <v>44</v>
      </c>
      <c r="D31" s="2">
        <v>6.5944999999999998E-11</v>
      </c>
      <c r="H31" s="2" t="s">
        <v>45</v>
      </c>
      <c r="I31" s="5">
        <f t="shared" si="4"/>
        <v>6.5944999999999999E-8</v>
      </c>
      <c r="J31" s="2" t="s">
        <v>31</v>
      </c>
      <c r="R31" s="2" t="str">
        <f t="shared" si="1"/>
        <v>AlX3</v>
      </c>
      <c r="S31" s="2">
        <f t="shared" si="1"/>
        <v>6.5944999999999999E-8</v>
      </c>
      <c r="T31" s="2" t="str">
        <f t="shared" si="1"/>
        <v>mmol/L</v>
      </c>
      <c r="X31" s="2" t="str">
        <f t="shared" si="2"/>
        <v>AlX3</v>
      </c>
      <c r="Y31" s="2">
        <f t="shared" si="2"/>
        <v>6.5944999999999999E-8</v>
      </c>
      <c r="Z31" s="2" t="str">
        <f t="shared" si="2"/>
        <v>mmol/L</v>
      </c>
    </row>
    <row r="32" spans="2:26" x14ac:dyDescent="0.2">
      <c r="B32" s="2" t="s">
        <v>46</v>
      </c>
      <c r="D32" s="2">
        <v>7.9514000000000008E-3</v>
      </c>
      <c r="H32" s="2" t="s">
        <v>47</v>
      </c>
      <c r="I32" s="5">
        <f t="shared" si="4"/>
        <v>7.9514000000000005</v>
      </c>
      <c r="J32" s="2" t="s">
        <v>31</v>
      </c>
      <c r="R32" s="2" t="str">
        <f t="shared" si="1"/>
        <v>BaX2</v>
      </c>
      <c r="S32" s="2">
        <f t="shared" si="1"/>
        <v>7.9514000000000005</v>
      </c>
      <c r="T32" s="2" t="str">
        <f t="shared" si="1"/>
        <v>mmol/L</v>
      </c>
      <c r="X32" s="2" t="str">
        <f t="shared" si="2"/>
        <v>BaX2</v>
      </c>
      <c r="Y32" s="2">
        <f t="shared" si="2"/>
        <v>7.9514000000000005</v>
      </c>
      <c r="Z32" s="2" t="str">
        <f t="shared" si="2"/>
        <v>mmol/L</v>
      </c>
    </row>
    <row r="33" spans="2:26" x14ac:dyDescent="0.2">
      <c r="B33" s="2" t="s">
        <v>48</v>
      </c>
      <c r="D33" s="2">
        <v>0</v>
      </c>
      <c r="H33" s="2" t="s">
        <v>49</v>
      </c>
      <c r="I33" s="5">
        <f t="shared" si="4"/>
        <v>0</v>
      </c>
      <c r="J33" s="2" t="s">
        <v>31</v>
      </c>
      <c r="R33" s="2" t="str">
        <f t="shared" si="1"/>
        <v>Hfo_wH2PO4</v>
      </c>
      <c r="S33" s="2">
        <f t="shared" si="1"/>
        <v>0</v>
      </c>
      <c r="T33" s="2" t="str">
        <f t="shared" si="1"/>
        <v>mmol/L</v>
      </c>
      <c r="X33" s="2" t="str">
        <f t="shared" si="2"/>
        <v>Hfo_wH2PO4</v>
      </c>
      <c r="Y33" s="2">
        <f t="shared" si="2"/>
        <v>0</v>
      </c>
      <c r="Z33" s="2" t="str">
        <f t="shared" si="2"/>
        <v>mmol/L</v>
      </c>
    </row>
    <row r="34" spans="2:26" x14ac:dyDescent="0.2">
      <c r="B34" s="2" t="s">
        <v>50</v>
      </c>
      <c r="D34" s="2">
        <v>0</v>
      </c>
      <c r="H34" s="2" t="s">
        <v>51</v>
      </c>
      <c r="I34" s="5">
        <f t="shared" si="4"/>
        <v>0</v>
      </c>
      <c r="J34" s="2" t="s">
        <v>31</v>
      </c>
      <c r="R34" s="2" t="str">
        <f t="shared" si="1"/>
        <v>Hfo_wHPO4-</v>
      </c>
      <c r="S34" s="2">
        <f t="shared" si="1"/>
        <v>0</v>
      </c>
      <c r="T34" s="2" t="str">
        <f t="shared" si="1"/>
        <v>mmol/L</v>
      </c>
      <c r="X34" s="2" t="str">
        <f t="shared" si="2"/>
        <v>Hfo_wHPO4-</v>
      </c>
      <c r="Y34" s="2">
        <f t="shared" si="2"/>
        <v>0</v>
      </c>
      <c r="Z34" s="2" t="str">
        <f t="shared" si="2"/>
        <v>mmol/L</v>
      </c>
    </row>
    <row r="36" spans="2:26" x14ac:dyDescent="0.2">
      <c r="C36" s="2" t="s">
        <v>6</v>
      </c>
      <c r="D36" s="2" t="s">
        <v>0</v>
      </c>
      <c r="H36" s="2" t="s">
        <v>7</v>
      </c>
      <c r="I36" s="2" t="s">
        <v>8</v>
      </c>
      <c r="J36" s="2" t="s">
        <v>9</v>
      </c>
      <c r="M36" s="2" t="s">
        <v>7</v>
      </c>
      <c r="N36" s="2" t="s">
        <v>8</v>
      </c>
      <c r="O36" s="2" t="s">
        <v>9</v>
      </c>
      <c r="R36" s="2" t="s">
        <v>7</v>
      </c>
      <c r="S36" s="2" t="s">
        <v>8</v>
      </c>
      <c r="T36" s="2" t="s">
        <v>9</v>
      </c>
      <c r="X36" s="2" t="s">
        <v>7</v>
      </c>
      <c r="Y36" s="2" t="s">
        <v>8</v>
      </c>
      <c r="Z36" s="2" t="s">
        <v>9</v>
      </c>
    </row>
    <row r="37" spans="2:26" x14ac:dyDescent="0.2">
      <c r="B37" s="2" t="s">
        <v>52</v>
      </c>
      <c r="C37" s="2">
        <f>26.982+(1.008+15.999)*3</f>
        <v>78.003</v>
      </c>
      <c r="D37" s="2">
        <v>0</v>
      </c>
      <c r="H37" s="2" t="str">
        <f>B37</f>
        <v>Al(OH)3(a)</v>
      </c>
      <c r="I37" s="2">
        <f>D37*1000</f>
        <v>0</v>
      </c>
      <c r="J37" s="2" t="s">
        <v>31</v>
      </c>
      <c r="M37" s="2" t="s">
        <v>53</v>
      </c>
      <c r="N37" s="2">
        <f t="shared" ref="N37:N55" si="5">C37*D37*$C$3</f>
        <v>0</v>
      </c>
      <c r="O37" s="2" t="s">
        <v>54</v>
      </c>
      <c r="R37" s="2" t="str">
        <f t="shared" ref="R37:T55" si="6">H37</f>
        <v>Al(OH)3(a)</v>
      </c>
      <c r="S37" s="2">
        <f t="shared" si="6"/>
        <v>0</v>
      </c>
      <c r="T37" s="2" t="str">
        <f t="shared" si="6"/>
        <v>mmol/L</v>
      </c>
      <c r="X37" s="2" t="str">
        <f t="shared" ref="X37:Z54" si="7">M37</f>
        <v>Al(OH)3(a)</v>
      </c>
      <c r="Y37" s="2">
        <f t="shared" si="7"/>
        <v>0</v>
      </c>
      <c r="Z37" s="2" t="str">
        <f t="shared" si="7"/>
        <v>mg/L_soil</v>
      </c>
    </row>
    <row r="38" spans="2:26" x14ac:dyDescent="0.2">
      <c r="B38" s="2" t="s">
        <v>55</v>
      </c>
      <c r="C38" s="2">
        <f>40.078+12.011+3*15.999</f>
        <v>100.086</v>
      </c>
      <c r="D38" s="2">
        <v>1.1934999999999999E-2</v>
      </c>
      <c r="H38" s="2" t="str">
        <f t="shared" ref="H38:H44" si="8">B38</f>
        <v>Calcite</v>
      </c>
      <c r="I38" s="2">
        <f t="shared" ref="I38:I59" si="9">D38*1000</f>
        <v>11.934999999999999</v>
      </c>
      <c r="J38" s="2" t="s">
        <v>31</v>
      </c>
      <c r="M38" s="2" t="s">
        <v>56</v>
      </c>
      <c r="N38" s="2">
        <f t="shared" si="5"/>
        <v>0.238905282</v>
      </c>
      <c r="O38" s="2" t="s">
        <v>54</v>
      </c>
      <c r="R38" s="2" t="str">
        <f t="shared" si="6"/>
        <v>Calcite</v>
      </c>
      <c r="S38" s="2">
        <f t="shared" si="6"/>
        <v>11.934999999999999</v>
      </c>
      <c r="T38" s="2" t="str">
        <f t="shared" si="6"/>
        <v>mmol/L</v>
      </c>
      <c r="X38" s="2" t="str">
        <f t="shared" si="7"/>
        <v>Calcite</v>
      </c>
      <c r="Y38" s="2">
        <f t="shared" si="7"/>
        <v>0.238905282</v>
      </c>
      <c r="Z38" s="2" t="str">
        <f t="shared" si="7"/>
        <v>mg/L_soil</v>
      </c>
    </row>
    <row r="39" spans="2:26" x14ac:dyDescent="0.2">
      <c r="B39" s="2" t="s">
        <v>57</v>
      </c>
      <c r="C39" s="2">
        <f>28.085+15.999*2</f>
        <v>60.082999999999998</v>
      </c>
      <c r="D39" s="2">
        <v>0</v>
      </c>
      <c r="H39" s="2" t="str">
        <f t="shared" si="8"/>
        <v>SiO2(a)</v>
      </c>
      <c r="I39" s="2">
        <f t="shared" si="9"/>
        <v>0</v>
      </c>
      <c r="J39" s="2" t="s">
        <v>31</v>
      </c>
      <c r="M39" s="2" t="s">
        <v>58</v>
      </c>
      <c r="N39" s="2">
        <f t="shared" si="5"/>
        <v>0</v>
      </c>
      <c r="O39" s="2" t="s">
        <v>54</v>
      </c>
      <c r="R39" s="2" t="str">
        <f t="shared" si="6"/>
        <v>SiO2(a)</v>
      </c>
      <c r="S39" s="2">
        <f t="shared" si="6"/>
        <v>0</v>
      </c>
      <c r="T39" s="2" t="str">
        <f t="shared" si="6"/>
        <v>mmol/L</v>
      </c>
      <c r="X39" s="2" t="str">
        <f t="shared" si="7"/>
        <v>SiO2(a)</v>
      </c>
      <c r="Y39" s="2">
        <f t="shared" si="7"/>
        <v>0</v>
      </c>
      <c r="Z39" s="2" t="str">
        <f t="shared" si="7"/>
        <v>mg/L_soil</v>
      </c>
    </row>
    <row r="40" spans="2:26" x14ac:dyDescent="0.2">
      <c r="B40" s="2" t="s">
        <v>59</v>
      </c>
      <c r="C40" s="2">
        <f>C37</f>
        <v>78.003</v>
      </c>
      <c r="D40" s="2">
        <v>0</v>
      </c>
      <c r="H40" s="2" t="str">
        <f t="shared" si="8"/>
        <v>Gibbsite</v>
      </c>
      <c r="I40" s="2">
        <f t="shared" si="9"/>
        <v>0</v>
      </c>
      <c r="J40" s="2" t="s">
        <v>31</v>
      </c>
      <c r="M40" s="2" t="s">
        <v>60</v>
      </c>
      <c r="N40" s="2">
        <f t="shared" si="5"/>
        <v>0</v>
      </c>
      <c r="O40" s="2" t="s">
        <v>54</v>
      </c>
      <c r="R40" s="2" t="str">
        <f t="shared" si="6"/>
        <v>Gibbsite</v>
      </c>
      <c r="S40" s="2">
        <f t="shared" si="6"/>
        <v>0</v>
      </c>
      <c r="T40" s="2" t="str">
        <f t="shared" si="6"/>
        <v>mmol/L</v>
      </c>
      <c r="X40" s="2" t="str">
        <f t="shared" si="7"/>
        <v>Gibbsite</v>
      </c>
      <c r="Y40" s="2">
        <f t="shared" si="7"/>
        <v>0</v>
      </c>
      <c r="Z40" s="2" t="str">
        <f t="shared" si="7"/>
        <v>mg/L_soil</v>
      </c>
    </row>
    <row r="41" spans="2:26" x14ac:dyDescent="0.2">
      <c r="B41" s="2" t="s">
        <v>61</v>
      </c>
      <c r="C41" s="2">
        <f>55.845+(1.008+15.999)*3</f>
        <v>106.866</v>
      </c>
      <c r="D41" s="2">
        <v>0</v>
      </c>
      <c r="H41" s="2" t="str">
        <f t="shared" si="8"/>
        <v>Goethite</v>
      </c>
      <c r="I41" s="2">
        <f t="shared" si="9"/>
        <v>0</v>
      </c>
      <c r="J41" s="2" t="s">
        <v>31</v>
      </c>
      <c r="M41" s="2" t="s">
        <v>62</v>
      </c>
      <c r="N41" s="2">
        <f t="shared" si="5"/>
        <v>0</v>
      </c>
      <c r="O41" s="2" t="s">
        <v>54</v>
      </c>
      <c r="R41" s="2" t="str">
        <f t="shared" si="6"/>
        <v>Goethite</v>
      </c>
      <c r="S41" s="2">
        <f t="shared" si="6"/>
        <v>0</v>
      </c>
      <c r="T41" s="2" t="str">
        <f t="shared" si="6"/>
        <v>mmol/L</v>
      </c>
      <c r="X41" s="2" t="str">
        <f t="shared" si="7"/>
        <v>Goethite</v>
      </c>
      <c r="Y41" s="2">
        <f t="shared" si="7"/>
        <v>0</v>
      </c>
      <c r="Z41" s="2" t="str">
        <f t="shared" si="7"/>
        <v>mg/L_soil</v>
      </c>
    </row>
    <row r="42" spans="2:26" x14ac:dyDescent="0.2">
      <c r="B42" s="2" t="s">
        <v>63</v>
      </c>
      <c r="C42" s="2">
        <f>26.982*2+28.085*2+15.999*5+(1.008+15.999)*4</f>
        <v>258.15700000000004</v>
      </c>
      <c r="D42" s="2">
        <v>0</v>
      </c>
      <c r="H42" s="2" t="str">
        <f t="shared" si="8"/>
        <v>Kaolinite</v>
      </c>
      <c r="I42" s="2">
        <f t="shared" si="9"/>
        <v>0</v>
      </c>
      <c r="J42" s="2" t="s">
        <v>31</v>
      </c>
      <c r="M42" s="2" t="s">
        <v>64</v>
      </c>
      <c r="N42" s="2">
        <f t="shared" si="5"/>
        <v>0</v>
      </c>
      <c r="O42" s="2" t="s">
        <v>54</v>
      </c>
      <c r="R42" s="2" t="str">
        <f t="shared" si="6"/>
        <v>Kaolinite</v>
      </c>
      <c r="S42" s="2">
        <f t="shared" si="6"/>
        <v>0</v>
      </c>
      <c r="T42" s="2" t="str">
        <f t="shared" si="6"/>
        <v>mmol/L</v>
      </c>
      <c r="X42" s="2" t="str">
        <f t="shared" si="7"/>
        <v>Kaolinite</v>
      </c>
      <c r="Y42" s="2">
        <f t="shared" si="7"/>
        <v>0</v>
      </c>
      <c r="Z42" s="2" t="str">
        <f t="shared" si="7"/>
        <v>mg/L_soil</v>
      </c>
    </row>
    <row r="43" spans="2:26" x14ac:dyDescent="0.2">
      <c r="B43" s="2" t="s">
        <v>65</v>
      </c>
      <c r="C43" s="2">
        <f>C41</f>
        <v>106.866</v>
      </c>
      <c r="D43" s="2">
        <v>3.0594999999999998E-4</v>
      </c>
      <c r="H43" s="2" t="str">
        <f t="shared" si="8"/>
        <v>Fe(OH)3(a)</v>
      </c>
      <c r="I43" s="2">
        <f t="shared" si="9"/>
        <v>0.30595</v>
      </c>
      <c r="J43" s="2" t="s">
        <v>31</v>
      </c>
      <c r="M43" s="2" t="s">
        <v>66</v>
      </c>
      <c r="N43" s="2">
        <f t="shared" si="5"/>
        <v>6.5391305400000002E-3</v>
      </c>
      <c r="O43" s="2" t="s">
        <v>54</v>
      </c>
      <c r="R43" s="2" t="str">
        <f t="shared" si="6"/>
        <v>Fe(OH)3(a)</v>
      </c>
      <c r="S43" s="2">
        <f t="shared" si="6"/>
        <v>0.30595</v>
      </c>
      <c r="T43" s="2" t="str">
        <f t="shared" si="6"/>
        <v>mmol/L</v>
      </c>
      <c r="X43" s="2" t="str">
        <f t="shared" si="7"/>
        <v>Fe(OH)3(a)</v>
      </c>
      <c r="Y43" s="2">
        <f t="shared" si="7"/>
        <v>6.5391305400000002E-3</v>
      </c>
      <c r="Z43" s="2" t="str">
        <f t="shared" si="7"/>
        <v>mg/L_soil</v>
      </c>
    </row>
    <row r="44" spans="2:26" x14ac:dyDescent="0.2">
      <c r="B44" s="2" t="s">
        <v>67</v>
      </c>
      <c r="C44" s="2">
        <f>54.938+15.999*2</f>
        <v>86.936000000000007</v>
      </c>
      <c r="D44" s="2">
        <v>3.6041000000000003E-5</v>
      </c>
      <c r="H44" s="2" t="str">
        <f t="shared" si="8"/>
        <v>Pyrolusite</v>
      </c>
      <c r="I44" s="2">
        <f t="shared" si="9"/>
        <v>3.6041000000000004E-2</v>
      </c>
      <c r="J44" s="2" t="s">
        <v>31</v>
      </c>
      <c r="M44" s="2" t="s">
        <v>68</v>
      </c>
      <c r="N44" s="2">
        <f t="shared" si="5"/>
        <v>6.2665207520000009E-4</v>
      </c>
      <c r="O44" s="2" t="s">
        <v>54</v>
      </c>
      <c r="R44" s="2" t="str">
        <f t="shared" si="6"/>
        <v>Pyrolusite</v>
      </c>
      <c r="S44" s="2">
        <f t="shared" si="6"/>
        <v>3.6041000000000004E-2</v>
      </c>
      <c r="T44" s="2" t="str">
        <f t="shared" si="6"/>
        <v>mmol/L</v>
      </c>
      <c r="X44" s="2" t="str">
        <f t="shared" si="7"/>
        <v>Pyrolusite</v>
      </c>
      <c r="Y44" s="2">
        <f t="shared" si="7"/>
        <v>6.2665207520000009E-4</v>
      </c>
      <c r="Z44" s="2" t="str">
        <f t="shared" si="7"/>
        <v>mg/L_soil</v>
      </c>
    </row>
    <row r="45" spans="2:26" x14ac:dyDescent="0.2">
      <c r="B45" s="2" t="s">
        <v>69</v>
      </c>
      <c r="C45" s="2">
        <f>28.085+15.999*2</f>
        <v>60.082999999999998</v>
      </c>
      <c r="D45" s="2">
        <v>1.465E-2</v>
      </c>
      <c r="H45" s="2" t="s">
        <v>70</v>
      </c>
      <c r="I45" s="2">
        <f t="shared" si="9"/>
        <v>14.65</v>
      </c>
      <c r="J45" s="2" t="s">
        <v>31</v>
      </c>
      <c r="M45" s="2" t="s">
        <v>71</v>
      </c>
      <c r="N45" s="2">
        <f t="shared" si="5"/>
        <v>0.17604319000000002</v>
      </c>
      <c r="O45" s="2" t="s">
        <v>54</v>
      </c>
      <c r="R45" s="2" t="str">
        <f t="shared" si="6"/>
        <v>Quartz</v>
      </c>
      <c r="S45" s="2">
        <f t="shared" si="6"/>
        <v>14.65</v>
      </c>
      <c r="T45" s="2" t="str">
        <f t="shared" si="6"/>
        <v>mmol/L</v>
      </c>
      <c r="X45" s="2" t="str">
        <f t="shared" si="7"/>
        <v>Quartz</v>
      </c>
      <c r="Y45" s="2">
        <f t="shared" si="7"/>
        <v>0.17604319000000002</v>
      </c>
      <c r="Z45" s="2" t="str">
        <f t="shared" si="7"/>
        <v>mg/L_soil</v>
      </c>
    </row>
    <row r="46" spans="2:26" x14ac:dyDescent="0.2">
      <c r="B46" s="2" t="s">
        <v>72</v>
      </c>
      <c r="C46" s="2">
        <f>40.078*0.5+22.99*0.5+26.892*1.5+28.085*2.5+15.999*8</f>
        <v>270.07650000000001</v>
      </c>
      <c r="D46" s="2">
        <v>0.25986999999999999</v>
      </c>
      <c r="H46" s="2" t="s">
        <v>73</v>
      </c>
      <c r="I46" s="2">
        <f t="shared" si="9"/>
        <v>259.87</v>
      </c>
      <c r="J46" s="2" t="s">
        <v>31</v>
      </c>
      <c r="M46" s="2" t="s">
        <v>74</v>
      </c>
      <c r="N46" s="2">
        <f t="shared" si="5"/>
        <v>14.036956011000001</v>
      </c>
      <c r="O46" s="2" t="s">
        <v>54</v>
      </c>
      <c r="R46" s="2" t="str">
        <f t="shared" si="6"/>
        <v>Plagioclase</v>
      </c>
      <c r="S46" s="2">
        <f t="shared" si="6"/>
        <v>259.87</v>
      </c>
      <c r="T46" s="2" t="str">
        <f t="shared" si="6"/>
        <v>mmol/L</v>
      </c>
      <c r="X46" s="2" t="str">
        <f t="shared" si="7"/>
        <v>Plagioclase</v>
      </c>
      <c r="Y46" s="2">
        <f t="shared" si="7"/>
        <v>14.036956011000001</v>
      </c>
      <c r="Z46" s="2" t="str">
        <f t="shared" si="7"/>
        <v>mg/L_soil</v>
      </c>
    </row>
    <row r="47" spans="2:26" x14ac:dyDescent="0.2">
      <c r="B47" s="2" t="s">
        <v>75</v>
      </c>
      <c r="C47" s="2">
        <f>40.078*4+(30.974+15.999*4)*3+1.008+15.999</f>
        <v>462.22899999999998</v>
      </c>
      <c r="D47" s="2">
        <v>1.107E-2</v>
      </c>
      <c r="H47" s="2" t="s">
        <v>76</v>
      </c>
      <c r="I47" s="2">
        <f t="shared" si="9"/>
        <v>11.07</v>
      </c>
      <c r="J47" s="2" t="s">
        <v>31</v>
      </c>
      <c r="M47" s="2" t="s">
        <v>77</v>
      </c>
      <c r="N47" s="2">
        <f t="shared" si="5"/>
        <v>1.023375006</v>
      </c>
      <c r="O47" s="2" t="s">
        <v>54</v>
      </c>
      <c r="R47" s="2" t="str">
        <f t="shared" si="6"/>
        <v>Apatite</v>
      </c>
      <c r="S47" s="2">
        <f t="shared" si="6"/>
        <v>11.07</v>
      </c>
      <c r="T47" s="2" t="str">
        <f t="shared" si="6"/>
        <v>mmol/L</v>
      </c>
      <c r="X47" s="2" t="str">
        <f t="shared" si="7"/>
        <v>Apatite</v>
      </c>
      <c r="Y47" s="2">
        <f t="shared" si="7"/>
        <v>1.023375006</v>
      </c>
      <c r="Z47" s="2" t="str">
        <f t="shared" si="7"/>
        <v>mg/L_soil</v>
      </c>
    </row>
    <row r="48" spans="2:26" x14ac:dyDescent="0.2">
      <c r="B48" s="2" t="s">
        <v>78</v>
      </c>
      <c r="C48" s="2">
        <f>40.078*0.87+0.94*24.305+0.19*54.938+28.0855*1.7+15.999*6</f>
        <v>211.89213000000001</v>
      </c>
      <c r="D48" s="2">
        <v>5.8709999999999998E-2</v>
      </c>
      <c r="H48" s="2" t="s">
        <v>79</v>
      </c>
      <c r="I48" s="2">
        <f t="shared" si="9"/>
        <v>58.71</v>
      </c>
      <c r="J48" s="2" t="s">
        <v>31</v>
      </c>
      <c r="M48" s="2" t="s">
        <v>80</v>
      </c>
      <c r="N48" s="2">
        <f t="shared" si="5"/>
        <v>2.4880373904600002</v>
      </c>
      <c r="O48" s="2" t="s">
        <v>54</v>
      </c>
      <c r="R48" s="2" t="str">
        <f t="shared" si="6"/>
        <v>Diopside_Mn</v>
      </c>
      <c r="S48" s="2">
        <f t="shared" si="6"/>
        <v>58.71</v>
      </c>
      <c r="T48" s="2" t="str">
        <f t="shared" si="6"/>
        <v>mmol/L</v>
      </c>
      <c r="X48" s="2" t="str">
        <f t="shared" si="7"/>
        <v>Diopside_Mn</v>
      </c>
      <c r="Y48" s="2">
        <f t="shared" si="7"/>
        <v>2.4880373904600002</v>
      </c>
      <c r="Z48" s="2" t="str">
        <f t="shared" si="7"/>
        <v>mg/L_soil</v>
      </c>
    </row>
    <row r="49" spans="2:26" x14ac:dyDescent="0.2">
      <c r="B49" s="2" t="s">
        <v>81</v>
      </c>
      <c r="C49" s="2">
        <f>40.078+0.7*24.305+0.6*27+28.0855*1.7+15.999*6</f>
        <v>217.03084999999999</v>
      </c>
      <c r="D49" s="2">
        <v>4.0919999999999998E-2</v>
      </c>
      <c r="H49" s="2" t="s">
        <v>82</v>
      </c>
      <c r="I49" s="2">
        <f t="shared" si="9"/>
        <v>40.919999999999995</v>
      </c>
      <c r="J49" s="2" t="s">
        <v>31</v>
      </c>
      <c r="M49" s="2" t="s">
        <v>83</v>
      </c>
      <c r="N49" s="2">
        <f t="shared" si="5"/>
        <v>1.7761804763999998</v>
      </c>
      <c r="O49" s="2" t="s">
        <v>54</v>
      </c>
      <c r="R49" s="2" t="str">
        <f t="shared" si="6"/>
        <v>Diopside</v>
      </c>
      <c r="S49" s="2">
        <f t="shared" si="6"/>
        <v>40.919999999999995</v>
      </c>
      <c r="T49" s="2" t="str">
        <f t="shared" si="6"/>
        <v>mmol/L</v>
      </c>
      <c r="X49" s="2" t="str">
        <f t="shared" si="7"/>
        <v>Diopside</v>
      </c>
      <c r="Y49" s="2">
        <f t="shared" si="7"/>
        <v>1.7761804763999998</v>
      </c>
      <c r="Z49" s="2" t="str">
        <f t="shared" si="7"/>
        <v>mg/L_soil</v>
      </c>
    </row>
    <row r="50" spans="2:26" x14ac:dyDescent="0.2">
      <c r="B50" s="2" t="s">
        <v>84</v>
      </c>
      <c r="C50" s="2">
        <f>1.04*24.305+0.96*55.845+28.0855+15.999*4</f>
        <v>170.9699</v>
      </c>
      <c r="D50" s="2">
        <v>1.17E-2</v>
      </c>
      <c r="H50" s="2" t="s">
        <v>85</v>
      </c>
      <c r="I50" s="2">
        <f t="shared" si="9"/>
        <v>11.700000000000001</v>
      </c>
      <c r="J50" s="2" t="s">
        <v>31</v>
      </c>
      <c r="M50" s="2" t="s">
        <v>86</v>
      </c>
      <c r="N50" s="2">
        <f t="shared" si="5"/>
        <v>0.40006956599999999</v>
      </c>
      <c r="O50" s="2" t="s">
        <v>54</v>
      </c>
      <c r="R50" s="2" t="str">
        <f t="shared" si="6"/>
        <v>Olivine</v>
      </c>
      <c r="S50" s="2">
        <f t="shared" si="6"/>
        <v>11.700000000000001</v>
      </c>
      <c r="T50" s="2" t="str">
        <f t="shared" si="6"/>
        <v>mmol/L</v>
      </c>
      <c r="X50" s="2" t="str">
        <f t="shared" si="7"/>
        <v>Olivine</v>
      </c>
      <c r="Y50" s="2">
        <f t="shared" si="7"/>
        <v>0.40006956599999999</v>
      </c>
      <c r="Z50" s="2" t="str">
        <f t="shared" si="7"/>
        <v>mg/L_soil</v>
      </c>
    </row>
    <row r="51" spans="2:26" x14ac:dyDescent="0.2">
      <c r="B51" s="2" t="s">
        <v>87</v>
      </c>
      <c r="C51" s="2">
        <f>39.098*0.41+22.99*0.56+40.078*0.03+26.982*1.03+28.085*2.97+15.999*8</f>
        <v>269.30283000000003</v>
      </c>
      <c r="D51" s="2">
        <v>0.17080999999999999</v>
      </c>
      <c r="H51" s="2" t="s">
        <v>88</v>
      </c>
      <c r="I51" s="2">
        <f t="shared" si="9"/>
        <v>170.81</v>
      </c>
      <c r="J51" s="2" t="s">
        <v>31</v>
      </c>
      <c r="M51" s="2" t="s">
        <v>89</v>
      </c>
      <c r="N51" s="2">
        <f t="shared" si="5"/>
        <v>9.1999232784600018</v>
      </c>
      <c r="O51" s="2" t="s">
        <v>54</v>
      </c>
      <c r="R51" s="2" t="str">
        <f t="shared" si="6"/>
        <v>Alkali-feldspar</v>
      </c>
      <c r="S51" s="2">
        <f t="shared" si="6"/>
        <v>170.81</v>
      </c>
      <c r="T51" s="2" t="str">
        <f t="shared" si="6"/>
        <v>mmol/L</v>
      </c>
      <c r="X51" s="2" t="str">
        <f t="shared" si="7"/>
        <v>Alkali-feldspar</v>
      </c>
      <c r="Y51" s="2">
        <f t="shared" si="7"/>
        <v>9.1999232784600018</v>
      </c>
      <c r="Z51" s="2" t="str">
        <f t="shared" si="7"/>
        <v>mg/L_soil</v>
      </c>
    </row>
    <row r="52" spans="2:26" x14ac:dyDescent="0.2">
      <c r="B52" s="2" t="s">
        <v>90</v>
      </c>
      <c r="C52" s="2">
        <f>(0.6 * 40.078) + (2 * 26.982) + (4 * 28.085) + (10 * 15.999) + (15.999+1.008)*2</f>
        <v>384.35480000000001</v>
      </c>
      <c r="D52" s="2">
        <v>4.4400000000000004E-3</v>
      </c>
      <c r="H52" s="2" t="s">
        <v>91</v>
      </c>
      <c r="I52" s="2">
        <f t="shared" si="9"/>
        <v>4.4400000000000004</v>
      </c>
      <c r="J52" s="2" t="s">
        <v>31</v>
      </c>
      <c r="M52" s="2" t="s">
        <v>92</v>
      </c>
      <c r="N52" s="2">
        <f t="shared" si="5"/>
        <v>0.34130706240000008</v>
      </c>
      <c r="O52" s="2" t="s">
        <v>54</v>
      </c>
      <c r="R52" s="2" t="str">
        <f t="shared" si="6"/>
        <v>Montmorillonite</v>
      </c>
      <c r="S52" s="2">
        <f t="shared" si="6"/>
        <v>4.4400000000000004</v>
      </c>
      <c r="T52" s="2" t="str">
        <f t="shared" si="6"/>
        <v>mmol/L</v>
      </c>
      <c r="X52" s="2" t="str">
        <f t="shared" si="7"/>
        <v>Montmorillonite</v>
      </c>
      <c r="Y52" s="2">
        <f t="shared" si="7"/>
        <v>0.34130706240000008</v>
      </c>
      <c r="Z52" s="2" t="str">
        <f t="shared" si="7"/>
        <v>mg/L_soil</v>
      </c>
    </row>
    <row r="53" spans="2:26" x14ac:dyDescent="0.2">
      <c r="B53" s="2" t="s">
        <v>93</v>
      </c>
      <c r="C53" s="2">
        <f>(1.4 * 55.845) + (0.6 * 47.867) + (3 * 15.999)</f>
        <v>154.90019999999998</v>
      </c>
      <c r="D53" s="2">
        <v>7.3800000000000003E-3</v>
      </c>
      <c r="H53" s="2" t="s">
        <v>94</v>
      </c>
      <c r="I53" s="2">
        <f t="shared" si="9"/>
        <v>7.38</v>
      </c>
      <c r="J53" s="2" t="s">
        <v>31</v>
      </c>
      <c r="M53" s="2" t="s">
        <v>95</v>
      </c>
      <c r="N53" s="2">
        <f t="shared" si="5"/>
        <v>0.22863269520000001</v>
      </c>
      <c r="O53" s="2" t="s">
        <v>54</v>
      </c>
      <c r="R53" s="2" t="str">
        <f t="shared" si="6"/>
        <v>Ilmenite</v>
      </c>
      <c r="S53" s="2">
        <f t="shared" si="6"/>
        <v>7.38</v>
      </c>
      <c r="T53" s="2" t="str">
        <f t="shared" si="6"/>
        <v>mmol/L</v>
      </c>
      <c r="X53" s="2" t="str">
        <f t="shared" si="7"/>
        <v>Ilmenite</v>
      </c>
      <c r="Y53" s="2">
        <f t="shared" si="7"/>
        <v>0.22863269520000001</v>
      </c>
      <c r="Z53" s="2" t="str">
        <f t="shared" si="7"/>
        <v>mg/L_soil</v>
      </c>
    </row>
    <row r="54" spans="2:26" x14ac:dyDescent="0.2">
      <c r="B54" s="2" t="s">
        <v>96</v>
      </c>
      <c r="C54" s="2">
        <f>(0.13 * 22.99) + (0.08 * 40.078) + (0.05 * 24.305) + (0.1 * 39.098) + (0.12 * 55.845) + (0.26 * 26.982) + (1 * 28.085) + (2.86 * 15.999)</f>
        <v>98.87885</v>
      </c>
      <c r="D54" s="2">
        <v>0.50344</v>
      </c>
      <c r="H54" s="2" t="s">
        <v>97</v>
      </c>
      <c r="I54" s="2">
        <f t="shared" si="9"/>
        <v>503.44</v>
      </c>
      <c r="J54" s="2" t="s">
        <v>31</v>
      </c>
      <c r="M54" s="2" t="s">
        <v>98</v>
      </c>
      <c r="N54" s="2">
        <f t="shared" si="5"/>
        <v>9.9559136487999993</v>
      </c>
      <c r="O54" s="2" t="s">
        <v>54</v>
      </c>
      <c r="R54" s="2" t="str">
        <f t="shared" si="6"/>
        <v>Glass</v>
      </c>
      <c r="S54" s="2">
        <f t="shared" si="6"/>
        <v>503.44</v>
      </c>
      <c r="T54" s="2" t="str">
        <f t="shared" si="6"/>
        <v>mmol/L</v>
      </c>
      <c r="X54" s="2" t="str">
        <f t="shared" si="7"/>
        <v>Glass</v>
      </c>
      <c r="Y54" s="2">
        <f t="shared" si="7"/>
        <v>9.9559136487999993</v>
      </c>
      <c r="Z54" s="2" t="str">
        <f t="shared" si="7"/>
        <v>mg/L_soil</v>
      </c>
    </row>
    <row r="55" spans="2:26" x14ac:dyDescent="0.2">
      <c r="B55" s="2" t="s">
        <v>99</v>
      </c>
      <c r="C55" s="2">
        <f>(0.104881 * 22.99) + (3.444908 * 24.305) + (0.330896 * 26.982) + (16.954071 * 28.0855) + (0.504616 * 32.06) + (13.543257 * 39.098) + (7.488969 * 40.078) + (0.012371 * 54.938) + (0.25885 * 55.845) + (0.021552 * 65.38) + (0.007583 * 137.327)</f>
        <v>1434.6521874495002</v>
      </c>
      <c r="D55" s="2">
        <v>0</v>
      </c>
      <c r="H55" s="2" t="s">
        <v>100</v>
      </c>
      <c r="I55" s="2">
        <f t="shared" si="9"/>
        <v>0</v>
      </c>
      <c r="J55" s="2" t="s">
        <v>31</v>
      </c>
      <c r="M55" s="2" t="s">
        <v>100</v>
      </c>
      <c r="N55" s="2">
        <f t="shared" si="5"/>
        <v>0</v>
      </c>
      <c r="O55" s="2" t="s">
        <v>54</v>
      </c>
      <c r="R55" s="2" t="str">
        <f t="shared" si="6"/>
        <v>MikeSorghum</v>
      </c>
      <c r="S55" s="2">
        <f t="shared" si="6"/>
        <v>0</v>
      </c>
      <c r="T55" s="2" t="str">
        <f t="shared" si="6"/>
        <v>mmol/L</v>
      </c>
    </row>
    <row r="56" spans="2:26" x14ac:dyDescent="0.2">
      <c r="B56" s="2" t="s">
        <v>101</v>
      </c>
      <c r="D56" s="2">
        <v>1.6941999999999999E-2</v>
      </c>
      <c r="H56" s="2" t="s">
        <v>101</v>
      </c>
      <c r="I56" s="2">
        <f t="shared" si="9"/>
        <v>16.942</v>
      </c>
      <c r="J56" s="2" t="s">
        <v>31</v>
      </c>
      <c r="M56" s="2" t="s">
        <v>101</v>
      </c>
      <c r="N56" s="2">
        <f>D56*1000*$C$3</f>
        <v>3.3884000000000003</v>
      </c>
      <c r="O56" s="2" t="s">
        <v>102</v>
      </c>
    </row>
    <row r="57" spans="2:26" x14ac:dyDescent="0.2">
      <c r="B57" s="2" t="s">
        <v>103</v>
      </c>
      <c r="D57" s="2">
        <v>9.8197999999999992E-4</v>
      </c>
      <c r="H57" s="2" t="s">
        <v>104</v>
      </c>
      <c r="I57" s="2">
        <f t="shared" si="9"/>
        <v>0.98197999999999996</v>
      </c>
      <c r="J57" s="2" t="s">
        <v>31</v>
      </c>
      <c r="M57" s="2" t="s">
        <v>104</v>
      </c>
      <c r="N57" s="2">
        <f t="shared" ref="N57:N59" si="10">D57*1000*$C$3</f>
        <v>0.19639600000000002</v>
      </c>
      <c r="O57" s="2" t="s">
        <v>102</v>
      </c>
    </row>
    <row r="58" spans="2:26" x14ac:dyDescent="0.2">
      <c r="B58" s="2" t="s">
        <v>105</v>
      </c>
      <c r="D58" s="2">
        <v>9.6893999999999994E-2</v>
      </c>
      <c r="H58" s="2" t="s">
        <v>106</v>
      </c>
      <c r="I58" s="2">
        <f t="shared" si="9"/>
        <v>96.893999999999991</v>
      </c>
      <c r="J58" s="2" t="s">
        <v>31</v>
      </c>
      <c r="M58" s="2" t="s">
        <v>106</v>
      </c>
      <c r="N58" s="2">
        <f t="shared" si="10"/>
        <v>19.378799999999998</v>
      </c>
      <c r="O58" s="2" t="s">
        <v>102</v>
      </c>
    </row>
    <row r="59" spans="2:26" x14ac:dyDescent="0.2">
      <c r="B59" s="2" t="s">
        <v>107</v>
      </c>
      <c r="D59" s="2">
        <v>0</v>
      </c>
      <c r="H59" s="2" t="s">
        <v>108</v>
      </c>
      <c r="I59" s="2">
        <f t="shared" si="9"/>
        <v>0</v>
      </c>
      <c r="J59" s="2" t="s">
        <v>31</v>
      </c>
      <c r="M59" s="2" t="s">
        <v>108</v>
      </c>
      <c r="N59" s="2">
        <f t="shared" si="10"/>
        <v>0</v>
      </c>
      <c r="O59" s="2" t="s">
        <v>102</v>
      </c>
    </row>
    <row r="62" spans="2:26" x14ac:dyDescent="0.2">
      <c r="D62" s="2" t="s">
        <v>0</v>
      </c>
      <c r="X62" s="2" t="s">
        <v>7</v>
      </c>
      <c r="Y62" s="2" t="s">
        <v>8</v>
      </c>
      <c r="Z62" s="2" t="s">
        <v>9</v>
      </c>
    </row>
    <row r="63" spans="2:26" x14ac:dyDescent="0.2">
      <c r="B63" s="2" t="s">
        <v>109</v>
      </c>
      <c r="D63" s="5">
        <v>-1.7020999999999999</v>
      </c>
      <c r="X63" s="2" t="s">
        <v>110</v>
      </c>
      <c r="Y63" s="2">
        <f>D63</f>
        <v>-1.7020999999999999</v>
      </c>
    </row>
    <row r="64" spans="2:26" x14ac:dyDescent="0.2">
      <c r="B64" s="2" t="s">
        <v>111</v>
      </c>
      <c r="D64" s="5">
        <v>0</v>
      </c>
      <c r="X64" s="2" t="s">
        <v>112</v>
      </c>
      <c r="Y64" s="2">
        <f t="shared" ref="Y64:Y79" si="11">D64</f>
        <v>0</v>
      </c>
    </row>
    <row r="65" spans="2:25" x14ac:dyDescent="0.2">
      <c r="B65" s="2" t="s">
        <v>113</v>
      </c>
      <c r="D65" s="5">
        <v>-1.5511999999999999</v>
      </c>
      <c r="X65" s="2" t="s">
        <v>114</v>
      </c>
      <c r="Y65" s="2">
        <f t="shared" si="11"/>
        <v>-1.5511999999999999</v>
      </c>
    </row>
    <row r="66" spans="2:25" x14ac:dyDescent="0.2">
      <c r="B66" s="2" t="s">
        <v>115</v>
      </c>
      <c r="D66" s="5">
        <v>0.9879</v>
      </c>
      <c r="X66" s="2" t="s">
        <v>116</v>
      </c>
      <c r="Y66" s="2">
        <f t="shared" si="11"/>
        <v>0.9879</v>
      </c>
    </row>
    <row r="67" spans="2:25" x14ac:dyDescent="0.2">
      <c r="B67" s="2" t="s">
        <v>117</v>
      </c>
      <c r="D67" s="5">
        <v>0</v>
      </c>
      <c r="X67" s="2" t="s">
        <v>118</v>
      </c>
      <c r="Y67" s="2">
        <f t="shared" si="11"/>
        <v>0</v>
      </c>
    </row>
    <row r="68" spans="2:25" x14ac:dyDescent="0.2">
      <c r="B68" s="2" t="s">
        <v>119</v>
      </c>
      <c r="D68" s="5">
        <v>0</v>
      </c>
      <c r="X68" s="2" t="s">
        <v>120</v>
      </c>
      <c r="Y68" s="2">
        <f t="shared" si="11"/>
        <v>0</v>
      </c>
    </row>
    <row r="69" spans="2:25" x14ac:dyDescent="0.2">
      <c r="B69" s="2" t="s">
        <v>121</v>
      </c>
      <c r="D69" s="5">
        <v>2.2349000000000001</v>
      </c>
      <c r="X69" s="2" t="s">
        <v>122</v>
      </c>
      <c r="Y69" s="2">
        <f t="shared" si="11"/>
        <v>2.2349000000000001</v>
      </c>
    </row>
    <row r="70" spans="2:25" x14ac:dyDescent="0.2">
      <c r="B70" s="2" t="s">
        <v>123</v>
      </c>
      <c r="D70" s="5">
        <v>-0.28249999999999997</v>
      </c>
      <c r="X70" s="2" t="s">
        <v>124</v>
      </c>
      <c r="Y70" s="2">
        <f t="shared" si="11"/>
        <v>-0.28249999999999997</v>
      </c>
    </row>
    <row r="71" spans="2:25" x14ac:dyDescent="0.2">
      <c r="B71" s="2" t="s">
        <v>125</v>
      </c>
      <c r="D71" s="5">
        <v>0.45789999999999997</v>
      </c>
      <c r="X71" s="2" t="s">
        <v>126</v>
      </c>
      <c r="Y71" s="2">
        <f t="shared" si="11"/>
        <v>0.45789999999999997</v>
      </c>
    </row>
    <row r="72" spans="2:25" x14ac:dyDescent="0.2">
      <c r="B72" s="2" t="s">
        <v>127</v>
      </c>
      <c r="D72" s="5">
        <v>-999.99900000000002</v>
      </c>
      <c r="X72" s="2" t="s">
        <v>128</v>
      </c>
      <c r="Y72" s="2">
        <f t="shared" si="11"/>
        <v>-999.99900000000002</v>
      </c>
    </row>
    <row r="73" spans="2:25" x14ac:dyDescent="0.2">
      <c r="B73" s="2" t="s">
        <v>129</v>
      </c>
      <c r="D73" s="5">
        <v>0.94</v>
      </c>
      <c r="X73" s="2" t="s">
        <v>130</v>
      </c>
      <c r="Y73" s="2">
        <f t="shared" si="11"/>
        <v>0.94</v>
      </c>
    </row>
    <row r="74" spans="2:25" x14ac:dyDescent="0.2">
      <c r="B74" s="2" t="s">
        <v>131</v>
      </c>
      <c r="D74" s="5">
        <v>-18.191400000000002</v>
      </c>
      <c r="X74" s="2" t="s">
        <v>132</v>
      </c>
      <c r="Y74" s="2">
        <f t="shared" si="11"/>
        <v>-18.191400000000002</v>
      </c>
    </row>
    <row r="75" spans="2:25" x14ac:dyDescent="0.2">
      <c r="B75" s="2" t="s">
        <v>133</v>
      </c>
      <c r="D75" s="5">
        <v>-21.936800000000002</v>
      </c>
      <c r="X75" s="2" t="s">
        <v>134</v>
      </c>
      <c r="Y75" s="2">
        <f t="shared" si="11"/>
        <v>-21.936800000000002</v>
      </c>
    </row>
    <row r="76" spans="2:25" x14ac:dyDescent="0.2">
      <c r="B76" s="2" t="s">
        <v>135</v>
      </c>
      <c r="D76" s="5">
        <v>-1.0602</v>
      </c>
      <c r="X76" s="2" t="s">
        <v>136</v>
      </c>
      <c r="Y76" s="2">
        <f t="shared" si="11"/>
        <v>-1.0602</v>
      </c>
    </row>
    <row r="77" spans="2:25" x14ac:dyDescent="0.2">
      <c r="B77" s="2" t="s">
        <v>137</v>
      </c>
      <c r="D77" s="5">
        <v>-16.785299999999999</v>
      </c>
      <c r="X77" s="2" t="s">
        <v>138</v>
      </c>
      <c r="Y77" s="2">
        <f t="shared" si="11"/>
        <v>-16.785299999999999</v>
      </c>
    </row>
    <row r="78" spans="2:25" x14ac:dyDescent="0.2">
      <c r="B78" s="2" t="s">
        <v>139</v>
      </c>
      <c r="D78" s="5">
        <v>-14.739800000000001</v>
      </c>
      <c r="X78" s="2" t="s">
        <v>140</v>
      </c>
      <c r="Y78" s="2">
        <f t="shared" si="11"/>
        <v>-14.739800000000001</v>
      </c>
    </row>
    <row r="79" spans="2:25" x14ac:dyDescent="0.2">
      <c r="B79" s="2" t="s">
        <v>141</v>
      </c>
      <c r="D79" s="5">
        <v>-6.8440000000000003</v>
      </c>
      <c r="X79" s="2" t="s">
        <v>142</v>
      </c>
      <c r="Y79" s="2">
        <f t="shared" si="11"/>
        <v>-6.8440000000000003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陈明坤</cp:lastModifiedBy>
  <dcterms:created xsi:type="dcterms:W3CDTF">2015-06-05T18:19:34Z</dcterms:created>
  <dcterms:modified xsi:type="dcterms:W3CDTF">2024-03-06T17:58:20Z</dcterms:modified>
</cp:coreProperties>
</file>