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off\Documents\OneDrive - he2b.be\Ecole 2019 - 2020\Q2\Bureau_Etude\MotorTestBench-PBE\"/>
    </mc:Choice>
  </mc:AlternateContent>
  <xr:revisionPtr revIDLastSave="0" documentId="8_{E2B574B9-DD86-4B54-A5CD-AE44668BDC92}" xr6:coauthVersionLast="44" xr6:coauthVersionMax="44" xr10:uidLastSave="{00000000-0000-0000-0000-000000000000}"/>
  <bookViews>
    <workbookView xWindow="-120" yWindow="-120" windowWidth="29040" windowHeight="15840" activeTab="1" xr2:uid="{7CA2386A-042A-4DCE-8C43-997E8D5629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H20" i="2"/>
  <c r="H14" i="2"/>
  <c r="H13" i="2"/>
  <c r="H17" i="2"/>
  <c r="H16" i="2"/>
  <c r="H15" i="2"/>
  <c r="H12" i="2"/>
  <c r="H11" i="2"/>
  <c r="H10" i="2"/>
  <c r="H9" i="2"/>
  <c r="H8" i="2"/>
  <c r="H7" i="2"/>
  <c r="H6" i="2"/>
  <c r="H5" i="2"/>
  <c r="H4" i="2"/>
  <c r="K2" i="2" l="1"/>
  <c r="I24" i="1"/>
  <c r="I20" i="1"/>
  <c r="I21" i="1"/>
  <c r="I4" i="1"/>
  <c r="I3" i="1"/>
  <c r="I5" i="1"/>
  <c r="M20" i="1"/>
  <c r="I10" i="1" l="1"/>
  <c r="I9" i="1"/>
  <c r="I6" i="1" l="1"/>
  <c r="I7" i="1"/>
  <c r="I11" i="1"/>
  <c r="I12" i="1"/>
  <c r="I13" i="1"/>
  <c r="I14" i="1"/>
  <c r="I15" i="1"/>
  <c r="I16" i="1"/>
  <c r="I17" i="1"/>
  <c r="I18" i="1"/>
  <c r="I19" i="1"/>
  <c r="I8" i="1"/>
  <c r="L20" i="1" l="1"/>
  <c r="N20" i="1" s="1"/>
  <c r="L2" i="1"/>
</calcChain>
</file>

<file path=xl/sharedStrings.xml><?xml version="1.0" encoding="utf-8"?>
<sst xmlns="http://schemas.openxmlformats.org/spreadsheetml/2006/main" count="142" uniqueCount="65">
  <si>
    <t>Composant</t>
  </si>
  <si>
    <t>Description</t>
  </si>
  <si>
    <t>Vendeur</t>
  </si>
  <si>
    <t>Référence</t>
  </si>
  <si>
    <t>€/unit</t>
  </si>
  <si>
    <t>unit</t>
  </si>
  <si>
    <t>€total</t>
  </si>
  <si>
    <t>Transformateur 15V</t>
  </si>
  <si>
    <t>Pont redresseur</t>
  </si>
  <si>
    <t>Transformateur 6V</t>
  </si>
  <si>
    <t>Regulateur 12V</t>
  </si>
  <si>
    <t>Regulateur 5V</t>
  </si>
  <si>
    <t>Regulateur 3V3</t>
  </si>
  <si>
    <t>DF01M, 100 V, 1.5 A, DIP, 1.1 V</t>
  </si>
  <si>
    <t>Transformateur, Vout 6V c.a., 25VA</t>
  </si>
  <si>
    <t>GBU604 C2 - Single Phase, 400 V, 6 A, SIP, 1 V, 4 Pins</t>
  </si>
  <si>
    <t>RS</t>
  </si>
  <si>
    <t>Farnell</t>
  </si>
  <si>
    <t>LM338T  35V primary input, 1.2V to 37V / 5A / TO-220-3</t>
  </si>
  <si>
    <t>LM317BT - 1.2 V to 37 V/1.5 A Out, TO-220-3</t>
  </si>
  <si>
    <t>Mouser</t>
  </si>
  <si>
    <t>511-STM32F103C8T6</t>
  </si>
  <si>
    <t>559-FOXS080-20-LF</t>
  </si>
  <si>
    <t>STM32F103C8T6 </t>
  </si>
  <si>
    <t>ARM MCU, Motor Control, STM32 Family STM32F1 Series</t>
  </si>
  <si>
    <t>Quartz</t>
  </si>
  <si>
    <t>Crystal, 8 MHz, Through Hole, 50 ppm, 20 pF, 30 ppm</t>
  </si>
  <si>
    <t>576-MBRF10200CT</t>
  </si>
  <si>
    <t>80-SC-10-30J</t>
  </si>
  <si>
    <t>598-SLPX102M200C4P3</t>
  </si>
  <si>
    <t>511-STP26NM60N</t>
  </si>
  <si>
    <t>782-6N135</t>
  </si>
  <si>
    <t>71-LVR05R0500FE73</t>
  </si>
  <si>
    <t>595-TLC2264CN</t>
  </si>
  <si>
    <t>Diode</t>
  </si>
  <si>
    <t>Self</t>
  </si>
  <si>
    <t>Capa</t>
  </si>
  <si>
    <t>MOSFET</t>
  </si>
  <si>
    <t>Optocoupleur</t>
  </si>
  <si>
    <t>Resistance</t>
  </si>
  <si>
    <t>AOP TLC2264</t>
  </si>
  <si>
    <t>MBRF10200CT - Schottky  200 V, 10 A, Dual Common C, 980 mV</t>
  </si>
  <si>
    <t>SC-10-30J -  Common Mode, AC, 3 Mh</t>
  </si>
  <si>
    <t>SLPX102M200C4P3 - Electrolytic, 1000 µF, 200 V , ± 20%</t>
  </si>
  <si>
    <t>STP26NM60N - N Channel, 10 A, 600 V, 0.135 ohm, 10 V, 3 V</t>
  </si>
  <si>
    <t>6N135 - 1 Channel, DIP, 8 Pins, 25 mA, 5.3 kV, 7%</t>
  </si>
  <si>
    <t>LVR05R0500FE73 -  Current Sense Resistor, 0.05 ohm, 5 W,± 1%</t>
  </si>
  <si>
    <t>TLC2264CN -  4 Amplifier, 710 kHz, DIP, 14 Pins</t>
  </si>
  <si>
    <t>AOP TLC2262</t>
  </si>
  <si>
    <t>AOP INSTRU</t>
  </si>
  <si>
    <t>2 Amplifier 185 kHz, DIP, 8 Pins</t>
  </si>
  <si>
    <t>AD623ANZ, 1 Amplifier, ± 2.5V to ± 6V, DIP</t>
  </si>
  <si>
    <t>LM1117IMPX-3.3, 1.2V Dropout, 3.3V / 800mA out, SOT-223-4</t>
  </si>
  <si>
    <t>732-0550</t>
  </si>
  <si>
    <t>732-0433</t>
  </si>
  <si>
    <t>15V ac 1 Output PCB Transformer, 10VA</t>
  </si>
  <si>
    <t>TVAC</t>
  </si>
  <si>
    <t>AB38T-32.768KHZ -  Crystal, 32,768 kHz, Cylinder Radial, 12.5 pF, 20 ppm</t>
  </si>
  <si>
    <t>AL12</t>
  </si>
  <si>
    <t>AL5</t>
  </si>
  <si>
    <t>AL130</t>
  </si>
  <si>
    <t>BJT</t>
  </si>
  <si>
    <t>IXTX32P60P</t>
  </si>
  <si>
    <t>IXTP10P50P</t>
  </si>
  <si>
    <t>ZTX458STZ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</si>
</sst>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Fill="1"/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/>
    </xf>
    <xf numFmtId="0" fontId="2" fillId="0" borderId="0" xfId="0" applyNumberFormat="1" applyFont="1" applyAlignment="1">
      <alignment horizontal="left"/>
    </xf>
  </cellXfs>
  <cellStyles count="1">
    <cellStyle name="Normal" xfId="0" builtinId="0"/>
  </cellStyles>
  <dxfs count="18"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left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left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C87E29-BE64-4B40-940D-EED963AAA580}" name="Table1" displayName="Table1" ref="C2:J24" totalsRowShown="0" dataDxfId="17">
  <autoFilter ref="C2:J24" xr:uid="{D714FBEF-79CF-4B35-AA9D-AA913CB08EF3}"/>
  <sortState xmlns:xlrd2="http://schemas.microsoft.com/office/spreadsheetml/2017/richdata2" ref="C3:I21">
    <sortCondition ref="E2:E21"/>
  </sortState>
  <tableColumns count="8">
    <tableColumn id="1" xr3:uid="{F2324FBD-5AF9-463D-83C5-23A24C7EB130}" name="Composant" dataDxfId="16"/>
    <tableColumn id="2" xr3:uid="{560B8078-18B4-40BF-A1C0-563A4AC12FCF}" name="Description" dataDxfId="15"/>
    <tableColumn id="3" xr3:uid="{AF9A66EB-DA02-4BB8-9CF2-A18CEFA245E0}" name="Vendeur" dataDxfId="14"/>
    <tableColumn id="4" xr3:uid="{595A6C44-0E48-4595-9C40-7980269B3BA1}" name="Référence" dataDxfId="13"/>
    <tableColumn id="5" xr3:uid="{0F876909-DCE3-45D1-A6F2-0B517314459D}" name="€/unit" dataDxfId="12"/>
    <tableColumn id="6" xr3:uid="{3EC26A8D-6719-47C8-B3A0-0588E8298464}" name="unit" dataDxfId="11"/>
    <tableColumn id="7" xr3:uid="{63C622A5-F02D-4B4B-A90B-A80D897EBBFC}" name="€total" dataDxfId="10">
      <calculatedColumnFormula>Table1[[#This Row],[€/unit]]*Table1[[#This Row],[unit]]</calculatedColumnFormula>
    </tableColumn>
    <tableColumn id="8" xr3:uid="{03B01916-9626-461E-8939-20D645E70CE8}" name="TVAC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78C796A-2C28-41A0-B5AE-44781FDEF658}" name="Table19" displayName="Table19" ref="B2:I20" totalsRowShown="0" dataDxfId="8">
  <autoFilter ref="B2:I20" xr:uid="{FD9CDF43-5226-4799-8A99-1FFBEF658897}"/>
  <sortState xmlns:xlrd2="http://schemas.microsoft.com/office/spreadsheetml/2017/richdata2" ref="B3:H17">
    <sortCondition ref="D2:D17"/>
  </sortState>
  <tableColumns count="8">
    <tableColumn id="1" xr3:uid="{FFE24411-05A3-452C-9B99-D03A2CEEDA4D}" name="Composant" dataDxfId="7"/>
    <tableColumn id="2" xr3:uid="{3DD45C51-3FF8-4208-A38F-DB05F267DD58}" name="Description" dataDxfId="6"/>
    <tableColumn id="3" xr3:uid="{5B264891-7FFD-4EC8-A2FF-14B78D23FF6F}" name="Vendeur" dataDxfId="5"/>
    <tableColumn id="4" xr3:uid="{67121507-B6A7-47E6-BE63-C30EA45E7782}" name="Référence" dataDxfId="4"/>
    <tableColumn id="5" xr3:uid="{17526F3F-9CB1-4389-BB15-E72F7B2856A1}" name="€/unit" dataDxfId="3"/>
    <tableColumn id="6" xr3:uid="{CD1CFAA5-94B1-454D-9724-EE641A49B1EA}" name="unit" dataDxfId="2"/>
    <tableColumn id="7" xr3:uid="{3EAD3464-5E16-49FC-85D5-14AC9C8CE557}" name="€total" dataDxfId="1">
      <calculatedColumnFormula>Table19[[#This Row],[€/unit]]*Table19[[#This Row],[unit]]</calculatedColumnFormula>
    </tableColumn>
    <tableColumn id="8" xr3:uid="{0202AE77-07B1-4E02-96CC-0156642E83E7}" name="TVAC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C6F43-E7A4-4FFD-9AA2-CFE444A9A88B}">
  <dimension ref="B2:N38"/>
  <sheetViews>
    <sheetView zoomScale="93" zoomScaleNormal="70" workbookViewId="0">
      <selection activeCell="C36" sqref="C36"/>
    </sheetView>
  </sheetViews>
  <sheetFormatPr defaultRowHeight="15" x14ac:dyDescent="0.25"/>
  <cols>
    <col min="3" max="3" width="18.7109375" bestFit="1" customWidth="1"/>
    <col min="4" max="4" width="64" bestFit="1" customWidth="1"/>
    <col min="5" max="5" width="10.85546875" customWidth="1"/>
    <col min="6" max="6" width="27.28515625" bestFit="1" customWidth="1"/>
  </cols>
  <sheetData>
    <row r="2" spans="2:12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56</v>
      </c>
      <c r="L2" t="str">
        <f>"TOTAL = "&amp;SUM(Table1[€total])</f>
        <v>TOTAL = 178,408</v>
      </c>
    </row>
    <row r="3" spans="2:12" x14ac:dyDescent="0.25">
      <c r="B3" s="2"/>
      <c r="C3" s="3" t="s">
        <v>8</v>
      </c>
      <c r="D3" s="4" t="s">
        <v>13</v>
      </c>
      <c r="E3" s="4" t="s">
        <v>17</v>
      </c>
      <c r="F3" s="4">
        <v>1467464</v>
      </c>
      <c r="G3" s="4">
        <v>0.44400000000000001</v>
      </c>
      <c r="H3" s="4">
        <v>1</v>
      </c>
      <c r="I3" s="4">
        <f>Table1[[#This Row],[€/unit]]*Table1[[#This Row],[unit]]</f>
        <v>0.44400000000000001</v>
      </c>
      <c r="J3" s="6">
        <v>0</v>
      </c>
    </row>
    <row r="4" spans="2:12" x14ac:dyDescent="0.25">
      <c r="B4" s="2"/>
      <c r="C4" s="3" t="s">
        <v>8</v>
      </c>
      <c r="D4" s="4" t="s">
        <v>15</v>
      </c>
      <c r="E4" s="4" t="s">
        <v>17</v>
      </c>
      <c r="F4" s="4">
        <v>4084837</v>
      </c>
      <c r="G4" s="4">
        <v>1.23</v>
      </c>
      <c r="H4" s="4">
        <v>1</v>
      </c>
      <c r="I4" s="4">
        <f>Table1[[#This Row],[€/unit]]*Table1[[#This Row],[unit]]</f>
        <v>1.23</v>
      </c>
      <c r="J4" s="6">
        <v>0</v>
      </c>
    </row>
    <row r="5" spans="2:12" x14ac:dyDescent="0.25">
      <c r="B5" s="2"/>
      <c r="C5" s="3" t="s">
        <v>10</v>
      </c>
      <c r="D5" s="4" t="s">
        <v>18</v>
      </c>
      <c r="E5" s="4" t="s">
        <v>17</v>
      </c>
      <c r="F5" s="4">
        <v>1469094</v>
      </c>
      <c r="G5" s="4">
        <v>1.52</v>
      </c>
      <c r="H5" s="4">
        <v>1</v>
      </c>
      <c r="I5" s="4">
        <f>Table1[[#This Row],[€/unit]]*Table1[[#This Row],[unit]]</f>
        <v>1.52</v>
      </c>
      <c r="J5" s="6">
        <v>0</v>
      </c>
    </row>
    <row r="6" spans="2:12" x14ac:dyDescent="0.25">
      <c r="C6" s="3" t="s">
        <v>11</v>
      </c>
      <c r="D6" s="4" t="s">
        <v>19</v>
      </c>
      <c r="E6" s="4" t="s">
        <v>17</v>
      </c>
      <c r="F6" s="4">
        <v>2806950</v>
      </c>
      <c r="G6" s="4">
        <v>0.6</v>
      </c>
      <c r="H6" s="4">
        <v>3</v>
      </c>
      <c r="I6" s="4">
        <f>Table1[[#This Row],[€/unit]]*Table1[[#This Row],[unit]]</f>
        <v>1.7999999999999998</v>
      </c>
      <c r="J6" s="6">
        <v>0</v>
      </c>
    </row>
    <row r="7" spans="2:12" x14ac:dyDescent="0.25">
      <c r="C7" s="3" t="s">
        <v>12</v>
      </c>
      <c r="D7" s="4" t="s">
        <v>52</v>
      </c>
      <c r="E7" s="4" t="s">
        <v>17</v>
      </c>
      <c r="F7" s="4">
        <v>3007498</v>
      </c>
      <c r="G7" s="4">
        <v>0.96699999999999997</v>
      </c>
      <c r="H7" s="4">
        <v>2</v>
      </c>
      <c r="I7" s="4">
        <f>Table1[[#This Row],[€/unit]]*Table1[[#This Row],[unit]]</f>
        <v>1.9339999999999999</v>
      </c>
      <c r="J7" s="6">
        <v>0</v>
      </c>
    </row>
    <row r="8" spans="2:12" x14ac:dyDescent="0.25">
      <c r="C8" s="5" t="s">
        <v>48</v>
      </c>
      <c r="D8" s="6" t="s">
        <v>50</v>
      </c>
      <c r="E8" s="6" t="s">
        <v>17</v>
      </c>
      <c r="F8" s="6">
        <v>3005158</v>
      </c>
      <c r="G8" s="6">
        <v>1.79</v>
      </c>
      <c r="H8" s="6">
        <v>1</v>
      </c>
      <c r="I8" s="6">
        <f>Table1[[#This Row],[€/unit]]*Table1[[#This Row],[unit]]</f>
        <v>1.79</v>
      </c>
      <c r="J8" s="6">
        <v>0</v>
      </c>
    </row>
    <row r="9" spans="2:12" x14ac:dyDescent="0.25">
      <c r="C9" s="5" t="s">
        <v>49</v>
      </c>
      <c r="D9" s="6" t="s">
        <v>51</v>
      </c>
      <c r="E9" s="6" t="s">
        <v>17</v>
      </c>
      <c r="F9" s="6">
        <v>9603700</v>
      </c>
      <c r="G9" s="6">
        <v>6.14</v>
      </c>
      <c r="H9" s="6">
        <v>1</v>
      </c>
      <c r="I9" s="6">
        <f>Table1[[#This Row],[€/unit]]*Table1[[#This Row],[unit]]</f>
        <v>6.14</v>
      </c>
      <c r="J9" s="6">
        <v>0</v>
      </c>
    </row>
    <row r="10" spans="2:12" x14ac:dyDescent="0.25">
      <c r="C10" s="5" t="s">
        <v>25</v>
      </c>
      <c r="D10" s="6" t="s">
        <v>57</v>
      </c>
      <c r="E10" s="6" t="s">
        <v>17</v>
      </c>
      <c r="F10" s="6">
        <v>1611828</v>
      </c>
      <c r="G10" s="6">
        <v>0.2</v>
      </c>
      <c r="H10" s="6">
        <v>2</v>
      </c>
      <c r="I10" s="11">
        <f>Table1[[#This Row],[€/unit]]*Table1[[#This Row],[unit]]</f>
        <v>0.4</v>
      </c>
      <c r="J10" s="6">
        <v>0</v>
      </c>
    </row>
    <row r="11" spans="2:12" ht="15" customHeight="1" x14ac:dyDescent="0.25">
      <c r="C11" s="9" t="s">
        <v>23</v>
      </c>
      <c r="D11" s="7" t="s">
        <v>24</v>
      </c>
      <c r="E11" s="4" t="s">
        <v>20</v>
      </c>
      <c r="F11" s="4" t="s">
        <v>21</v>
      </c>
      <c r="G11" s="4">
        <v>5.17</v>
      </c>
      <c r="H11" s="4">
        <v>2</v>
      </c>
      <c r="I11" s="4">
        <f>Table1[[#This Row],[€/unit]]*Table1[[#This Row],[unit]]</f>
        <v>10.34</v>
      </c>
      <c r="J11" s="6">
        <v>21</v>
      </c>
    </row>
    <row r="12" spans="2:12" x14ac:dyDescent="0.25">
      <c r="C12" s="9" t="s">
        <v>25</v>
      </c>
      <c r="D12" s="4" t="s">
        <v>26</v>
      </c>
      <c r="E12" s="4" t="s">
        <v>20</v>
      </c>
      <c r="F12" s="4" t="s">
        <v>22</v>
      </c>
      <c r="G12" s="4">
        <v>0.31</v>
      </c>
      <c r="H12" s="4">
        <v>2</v>
      </c>
      <c r="I12" s="4">
        <f>Table1[[#This Row],[€/unit]]*Table1[[#This Row],[unit]]</f>
        <v>0.62</v>
      </c>
      <c r="J12" s="6">
        <v>21</v>
      </c>
    </row>
    <row r="13" spans="2:12" x14ac:dyDescent="0.25">
      <c r="C13" s="10" t="s">
        <v>34</v>
      </c>
      <c r="D13" s="6" t="s">
        <v>41</v>
      </c>
      <c r="E13" s="6" t="s">
        <v>20</v>
      </c>
      <c r="F13" s="6" t="s">
        <v>27</v>
      </c>
      <c r="G13" s="6">
        <v>1.41</v>
      </c>
      <c r="H13" s="6">
        <v>4</v>
      </c>
      <c r="I13" s="6">
        <f>Table1[[#This Row],[€/unit]]*Table1[[#This Row],[unit]]</f>
        <v>5.64</v>
      </c>
      <c r="J13" s="6">
        <v>21</v>
      </c>
    </row>
    <row r="14" spans="2:12" x14ac:dyDescent="0.25">
      <c r="C14" s="10" t="s">
        <v>35</v>
      </c>
      <c r="D14" s="7" t="s">
        <v>42</v>
      </c>
      <c r="E14" s="6" t="s">
        <v>20</v>
      </c>
      <c r="F14" s="6" t="s">
        <v>28</v>
      </c>
      <c r="G14" s="6">
        <v>5.95</v>
      </c>
      <c r="H14" s="6">
        <v>2</v>
      </c>
      <c r="I14" s="6">
        <f>Table1[[#This Row],[€/unit]]*Table1[[#This Row],[unit]]</f>
        <v>11.9</v>
      </c>
      <c r="J14" s="6">
        <v>21</v>
      </c>
    </row>
    <row r="15" spans="2:12" x14ac:dyDescent="0.25">
      <c r="C15" s="10" t="s">
        <v>36</v>
      </c>
      <c r="D15" s="7" t="s">
        <v>43</v>
      </c>
      <c r="E15" s="6" t="s">
        <v>20</v>
      </c>
      <c r="F15" s="7" t="s">
        <v>29</v>
      </c>
      <c r="G15" s="6">
        <v>3.47</v>
      </c>
      <c r="H15" s="6">
        <v>3</v>
      </c>
      <c r="I15" s="6">
        <f>Table1[[#This Row],[€/unit]]*Table1[[#This Row],[unit]]</f>
        <v>10.41</v>
      </c>
      <c r="J15" s="6">
        <v>21</v>
      </c>
    </row>
    <row r="16" spans="2:12" x14ac:dyDescent="0.25">
      <c r="C16" s="10" t="s">
        <v>37</v>
      </c>
      <c r="D16" s="6" t="s">
        <v>44</v>
      </c>
      <c r="E16" s="6" t="s">
        <v>20</v>
      </c>
      <c r="F16" s="6" t="s">
        <v>30</v>
      </c>
      <c r="G16" s="6">
        <v>3.98</v>
      </c>
      <c r="H16" s="6">
        <v>4</v>
      </c>
      <c r="I16" s="6">
        <f>Table1[[#This Row],[€/unit]]*Table1[[#This Row],[unit]]</f>
        <v>15.92</v>
      </c>
      <c r="J16" s="6">
        <v>21</v>
      </c>
    </row>
    <row r="17" spans="3:14" x14ac:dyDescent="0.25">
      <c r="C17" s="10" t="s">
        <v>38</v>
      </c>
      <c r="D17" s="6" t="s">
        <v>45</v>
      </c>
      <c r="E17" s="6" t="s">
        <v>20</v>
      </c>
      <c r="F17" s="6" t="s">
        <v>31</v>
      </c>
      <c r="G17" s="6">
        <v>1.32</v>
      </c>
      <c r="H17" s="6">
        <v>2</v>
      </c>
      <c r="I17" s="6">
        <f>Table1[[#This Row],[€/unit]]*Table1[[#This Row],[unit]]</f>
        <v>2.64</v>
      </c>
      <c r="J17" s="6">
        <v>21</v>
      </c>
    </row>
    <row r="18" spans="3:14" x14ac:dyDescent="0.25">
      <c r="C18" s="10" t="s">
        <v>39</v>
      </c>
      <c r="D18" s="6" t="s">
        <v>46</v>
      </c>
      <c r="E18" s="6" t="s">
        <v>20</v>
      </c>
      <c r="F18" s="6" t="s">
        <v>32</v>
      </c>
      <c r="G18" s="6">
        <v>2.19</v>
      </c>
      <c r="H18" s="6">
        <v>2</v>
      </c>
      <c r="I18" s="6">
        <f>Table1[[#This Row],[€/unit]]*Table1[[#This Row],[unit]]</f>
        <v>4.38</v>
      </c>
      <c r="J18" s="6">
        <v>21</v>
      </c>
    </row>
    <row r="19" spans="3:14" x14ac:dyDescent="0.25">
      <c r="C19" s="10" t="s">
        <v>40</v>
      </c>
      <c r="D19" s="6" t="s">
        <v>47</v>
      </c>
      <c r="E19" s="6" t="s">
        <v>20</v>
      </c>
      <c r="F19" s="6" t="s">
        <v>33</v>
      </c>
      <c r="G19" s="6">
        <v>2.2200000000000002</v>
      </c>
      <c r="H19" s="6">
        <v>2</v>
      </c>
      <c r="I19" s="6">
        <f>Table1[[#This Row],[€/unit]]*Table1[[#This Row],[unit]]</f>
        <v>4.4400000000000004</v>
      </c>
      <c r="J19" s="6">
        <v>21</v>
      </c>
    </row>
    <row r="20" spans="3:14" x14ac:dyDescent="0.25">
      <c r="C20" s="8" t="s">
        <v>7</v>
      </c>
      <c r="D20" s="4" t="s">
        <v>55</v>
      </c>
      <c r="E20" s="4" t="s">
        <v>16</v>
      </c>
      <c r="F20" s="4" t="s">
        <v>54</v>
      </c>
      <c r="G20" s="4">
        <v>6.97</v>
      </c>
      <c r="H20" s="4">
        <v>1</v>
      </c>
      <c r="I20" s="4">
        <f>Table1[[#This Row],[€/unit]]*Table1[[#This Row],[unit]]</f>
        <v>6.97</v>
      </c>
      <c r="J20" s="6">
        <v>0</v>
      </c>
      <c r="L20">
        <f>Table1[[#This Row],[€total]]+I21</f>
        <v>14.489999999999998</v>
      </c>
      <c r="M20">
        <f>8.44*2</f>
        <v>16.88</v>
      </c>
      <c r="N20">
        <f>M20-L20</f>
        <v>2.3900000000000006</v>
      </c>
    </row>
    <row r="21" spans="3:14" x14ac:dyDescent="0.25">
      <c r="C21" s="8" t="s">
        <v>9</v>
      </c>
      <c r="D21" s="4" t="s">
        <v>14</v>
      </c>
      <c r="E21" s="4" t="s">
        <v>16</v>
      </c>
      <c r="F21" s="4" t="s">
        <v>53</v>
      </c>
      <c r="G21" s="4">
        <v>7.52</v>
      </c>
      <c r="H21" s="4">
        <v>1</v>
      </c>
      <c r="I21" s="4">
        <f>Table1[[#This Row],[€/unit]]*Table1[[#This Row],[unit]]</f>
        <v>7.52</v>
      </c>
      <c r="J21" s="6">
        <v>0</v>
      </c>
    </row>
    <row r="22" spans="3:14" x14ac:dyDescent="0.25">
      <c r="C22" s="6" t="s">
        <v>58</v>
      </c>
      <c r="D22" s="6"/>
      <c r="E22" s="6"/>
      <c r="F22" s="6"/>
      <c r="G22" s="6"/>
      <c r="H22" s="6"/>
      <c r="I22" s="11">
        <v>8.44</v>
      </c>
      <c r="J22" s="6"/>
    </row>
    <row r="23" spans="3:14" x14ac:dyDescent="0.25">
      <c r="C23" s="6" t="s">
        <v>59</v>
      </c>
      <c r="D23" s="6"/>
      <c r="E23" s="6"/>
      <c r="F23" s="6"/>
      <c r="G23" s="6"/>
      <c r="H23" s="6"/>
      <c r="I23" s="11">
        <v>8.44</v>
      </c>
      <c r="J23" s="6"/>
    </row>
    <row r="24" spans="3:14" x14ac:dyDescent="0.25">
      <c r="C24" s="6" t="s">
        <v>60</v>
      </c>
      <c r="D24" s="6"/>
      <c r="E24" s="6"/>
      <c r="F24" s="6"/>
      <c r="G24" s="6"/>
      <c r="H24" s="6"/>
      <c r="I24" s="11">
        <f>65.49</f>
        <v>65.489999999999995</v>
      </c>
      <c r="J24" s="6"/>
    </row>
    <row r="25" spans="3:14" x14ac:dyDescent="0.25">
      <c r="C25" s="1"/>
      <c r="D25" s="1"/>
      <c r="E25" s="1"/>
      <c r="F25" s="1"/>
      <c r="G25" s="1"/>
      <c r="H25" s="1"/>
      <c r="I25" s="1"/>
    </row>
    <row r="26" spans="3:14" x14ac:dyDescent="0.25">
      <c r="C26" s="1"/>
      <c r="D26" s="1"/>
      <c r="E26" s="1"/>
      <c r="F26" s="1"/>
      <c r="G26" s="1"/>
      <c r="H26" s="1"/>
      <c r="I26" s="1"/>
    </row>
    <row r="27" spans="3:14" x14ac:dyDescent="0.25">
      <c r="C27" s="1"/>
      <c r="D27" s="1"/>
      <c r="E27" s="1"/>
      <c r="F27" s="1"/>
      <c r="G27" s="1"/>
      <c r="H27" s="1"/>
      <c r="I27" s="1"/>
    </row>
    <row r="28" spans="3:14" x14ac:dyDescent="0.25">
      <c r="C28" s="1"/>
      <c r="D28" s="1"/>
      <c r="E28" s="1"/>
      <c r="F28" s="1"/>
      <c r="G28" s="1"/>
      <c r="H28" s="1"/>
      <c r="I28" s="1"/>
    </row>
    <row r="29" spans="3:14" x14ac:dyDescent="0.25">
      <c r="C29" s="1"/>
      <c r="D29" s="1"/>
      <c r="E29" s="1"/>
      <c r="F29" s="1"/>
      <c r="G29" s="1"/>
      <c r="H29" s="1"/>
      <c r="I29" s="1"/>
    </row>
    <row r="30" spans="3:14" x14ac:dyDescent="0.25">
      <c r="C30" s="1"/>
      <c r="D30" s="1"/>
      <c r="E30" s="1"/>
      <c r="F30" s="1"/>
      <c r="G30" s="1"/>
      <c r="H30" s="1"/>
      <c r="I30" s="1"/>
    </row>
    <row r="31" spans="3:14" x14ac:dyDescent="0.25">
      <c r="C31" s="1"/>
      <c r="D31" s="1"/>
      <c r="E31" s="1"/>
      <c r="F31" s="1"/>
      <c r="G31" s="1"/>
      <c r="H31" s="1"/>
      <c r="I31" s="1"/>
    </row>
    <row r="32" spans="3:14" x14ac:dyDescent="0.25">
      <c r="C32" s="1"/>
      <c r="D32" s="1"/>
      <c r="E32" s="1"/>
      <c r="F32" s="1"/>
      <c r="G32" s="1"/>
      <c r="H32" s="1"/>
      <c r="I32" s="1"/>
    </row>
    <row r="33" spans="3:9" x14ac:dyDescent="0.25">
      <c r="C33" s="1"/>
      <c r="D33" s="1"/>
      <c r="E33" s="1"/>
      <c r="F33" s="1"/>
      <c r="G33" s="1"/>
      <c r="H33" s="1"/>
      <c r="I33" s="1"/>
    </row>
    <row r="34" spans="3:9" x14ac:dyDescent="0.25">
      <c r="C34" s="1"/>
      <c r="D34" s="1"/>
      <c r="E34" s="1"/>
      <c r="F34" s="1"/>
      <c r="G34" s="1"/>
      <c r="H34" s="1"/>
      <c r="I34" s="1"/>
    </row>
    <row r="35" spans="3:9" x14ac:dyDescent="0.25">
      <c r="C35" s="1"/>
      <c r="D35" s="1"/>
      <c r="E35" s="1"/>
      <c r="F35" s="1"/>
      <c r="G35" s="1"/>
      <c r="H35" s="1"/>
      <c r="I35" s="1"/>
    </row>
    <row r="36" spans="3:9" x14ac:dyDescent="0.25">
      <c r="C36" s="1"/>
      <c r="D36" s="1"/>
      <c r="E36" s="1"/>
      <c r="F36" s="1"/>
      <c r="G36" s="1"/>
      <c r="H36" s="1"/>
      <c r="I36" s="1"/>
    </row>
    <row r="37" spans="3:9" x14ac:dyDescent="0.25">
      <c r="C37" s="1"/>
      <c r="D37" s="1"/>
      <c r="E37" s="1"/>
      <c r="F37" s="1"/>
      <c r="G37" s="1"/>
      <c r="H37" s="1"/>
      <c r="I37" s="1"/>
    </row>
    <row r="38" spans="3:9" x14ac:dyDescent="0.25">
      <c r="C38" s="1"/>
      <c r="D38" s="1"/>
      <c r="E38" s="1"/>
      <c r="F38" s="1"/>
      <c r="G38" s="1"/>
      <c r="H38" s="1"/>
      <c r="I38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3ECF3-D8C0-4F18-BA96-8C317B145646}">
  <dimension ref="B2:K21"/>
  <sheetViews>
    <sheetView tabSelected="1" workbookViewId="0">
      <selection activeCell="B24" sqref="B24"/>
    </sheetView>
  </sheetViews>
  <sheetFormatPr defaultRowHeight="15" x14ac:dyDescent="0.25"/>
  <cols>
    <col min="2" max="2" width="18.7109375" bestFit="1" customWidth="1"/>
    <col min="3" max="3" width="64" bestFit="1" customWidth="1"/>
    <col min="4" max="4" width="10.85546875" customWidth="1"/>
    <col min="5" max="5" width="27.28515625" bestFit="1" customWidth="1"/>
  </cols>
  <sheetData>
    <row r="2" spans="2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56</v>
      </c>
      <c r="K2" t="str">
        <f>"TOTAL = "&amp;SUM(Table19[€total])</f>
        <v>TOTAL = 169,495</v>
      </c>
    </row>
    <row r="3" spans="2:11" x14ac:dyDescent="0.25">
      <c r="B3" s="3" t="s">
        <v>10</v>
      </c>
      <c r="C3" s="4" t="s">
        <v>18</v>
      </c>
      <c r="D3" s="4" t="s">
        <v>17</v>
      </c>
      <c r="E3" s="4">
        <v>1469094</v>
      </c>
      <c r="F3" s="4">
        <v>1.52</v>
      </c>
      <c r="G3" s="4">
        <v>1</v>
      </c>
      <c r="H3" s="4">
        <f>Table1[[#This Row],[€/unit]]*Table1[[#This Row],[unit]]</f>
        <v>0.44400000000000001</v>
      </c>
      <c r="I3" s="6">
        <v>0</v>
      </c>
    </row>
    <row r="4" spans="2:11" x14ac:dyDescent="0.25">
      <c r="B4" s="3" t="s">
        <v>12</v>
      </c>
      <c r="C4" s="4" t="s">
        <v>52</v>
      </c>
      <c r="D4" s="4" t="s">
        <v>17</v>
      </c>
      <c r="E4" s="4">
        <v>3007498</v>
      </c>
      <c r="F4" s="4">
        <v>0.96699999999999997</v>
      </c>
      <c r="G4" s="4">
        <v>2</v>
      </c>
      <c r="H4" s="4">
        <f>Table19[[#This Row],[€/unit]]*Table19[[#This Row],[unit]]</f>
        <v>1.9339999999999999</v>
      </c>
      <c r="I4" s="6">
        <v>0</v>
      </c>
    </row>
    <row r="5" spans="2:11" x14ac:dyDescent="0.25">
      <c r="B5" s="5" t="s">
        <v>48</v>
      </c>
      <c r="C5" s="6" t="s">
        <v>50</v>
      </c>
      <c r="D5" s="6" t="s">
        <v>17</v>
      </c>
      <c r="E5" s="6">
        <v>3005158</v>
      </c>
      <c r="F5" s="6">
        <v>1.79</v>
      </c>
      <c r="G5" s="6">
        <v>1</v>
      </c>
      <c r="H5" s="6">
        <f>Table19[[#This Row],[€/unit]]*Table19[[#This Row],[unit]]</f>
        <v>1.79</v>
      </c>
      <c r="I5" s="6">
        <v>0</v>
      </c>
    </row>
    <row r="6" spans="2:11" x14ac:dyDescent="0.25">
      <c r="B6" s="5" t="s">
        <v>49</v>
      </c>
      <c r="C6" s="6" t="s">
        <v>51</v>
      </c>
      <c r="D6" s="6" t="s">
        <v>17</v>
      </c>
      <c r="E6" s="6">
        <v>9603700</v>
      </c>
      <c r="F6" s="6">
        <v>6.14</v>
      </c>
      <c r="G6" s="6">
        <v>1</v>
      </c>
      <c r="H6" s="6">
        <f>Table19[[#This Row],[€/unit]]*Table19[[#This Row],[unit]]</f>
        <v>6.14</v>
      </c>
      <c r="I6" s="6">
        <v>0</v>
      </c>
    </row>
    <row r="7" spans="2:11" x14ac:dyDescent="0.25">
      <c r="B7" s="5" t="s">
        <v>25</v>
      </c>
      <c r="C7" s="6" t="s">
        <v>57</v>
      </c>
      <c r="D7" s="6" t="s">
        <v>17</v>
      </c>
      <c r="E7" s="6">
        <v>1611828</v>
      </c>
      <c r="F7" s="6">
        <v>0.2</v>
      </c>
      <c r="G7" s="6">
        <v>2</v>
      </c>
      <c r="H7" s="11">
        <f>Table19[[#This Row],[€/unit]]*Table19[[#This Row],[unit]]</f>
        <v>0.4</v>
      </c>
      <c r="I7" s="6">
        <v>0</v>
      </c>
    </row>
    <row r="8" spans="2:11" x14ac:dyDescent="0.25">
      <c r="B8" s="9" t="s">
        <v>23</v>
      </c>
      <c r="C8" s="7" t="s">
        <v>24</v>
      </c>
      <c r="D8" s="4" t="s">
        <v>20</v>
      </c>
      <c r="E8" s="4" t="s">
        <v>21</v>
      </c>
      <c r="F8" s="4">
        <v>5.17</v>
      </c>
      <c r="G8" s="4">
        <v>2</v>
      </c>
      <c r="H8" s="4">
        <f>Table19[[#This Row],[€/unit]]*Table19[[#This Row],[unit]]</f>
        <v>10.34</v>
      </c>
      <c r="I8" s="6">
        <v>21</v>
      </c>
    </row>
    <row r="9" spans="2:11" x14ac:dyDescent="0.25">
      <c r="B9" s="9" t="s">
        <v>25</v>
      </c>
      <c r="C9" s="4" t="s">
        <v>26</v>
      </c>
      <c r="D9" s="4" t="s">
        <v>20</v>
      </c>
      <c r="E9" s="4" t="s">
        <v>22</v>
      </c>
      <c r="F9" s="4">
        <v>0.31</v>
      </c>
      <c r="G9" s="4">
        <v>2</v>
      </c>
      <c r="H9" s="4">
        <f>Table19[[#This Row],[€/unit]]*Table19[[#This Row],[unit]]</f>
        <v>0.62</v>
      </c>
      <c r="I9" s="6">
        <v>21</v>
      </c>
    </row>
    <row r="10" spans="2:11" x14ac:dyDescent="0.25">
      <c r="B10" s="10" t="s">
        <v>34</v>
      </c>
      <c r="C10" s="6" t="s">
        <v>41</v>
      </c>
      <c r="D10" s="6" t="s">
        <v>20</v>
      </c>
      <c r="E10" s="6" t="s">
        <v>27</v>
      </c>
      <c r="F10" s="6">
        <v>1.41</v>
      </c>
      <c r="G10" s="6">
        <v>2</v>
      </c>
      <c r="H10" s="6">
        <f>Table19[[#This Row],[€/unit]]*Table19[[#This Row],[unit]]</f>
        <v>2.82</v>
      </c>
      <c r="I10" s="6">
        <v>21</v>
      </c>
    </row>
    <row r="11" spans="2:11" x14ac:dyDescent="0.25">
      <c r="B11" s="10" t="s">
        <v>35</v>
      </c>
      <c r="C11" s="7" t="s">
        <v>42</v>
      </c>
      <c r="D11" s="6" t="s">
        <v>20</v>
      </c>
      <c r="E11" s="6" t="s">
        <v>28</v>
      </c>
      <c r="F11" s="6">
        <v>5.95</v>
      </c>
      <c r="G11" s="6">
        <v>2</v>
      </c>
      <c r="H11" s="6">
        <f>Table19[[#This Row],[€/unit]]*Table19[[#This Row],[unit]]</f>
        <v>11.9</v>
      </c>
      <c r="I11" s="6">
        <v>21</v>
      </c>
    </row>
    <row r="12" spans="2:11" x14ac:dyDescent="0.25">
      <c r="B12" s="10" t="s">
        <v>36</v>
      </c>
      <c r="C12" s="7" t="s">
        <v>43</v>
      </c>
      <c r="D12" s="6" t="s">
        <v>20</v>
      </c>
      <c r="E12" s="7" t="s">
        <v>29</v>
      </c>
      <c r="F12" s="6">
        <v>3.47</v>
      </c>
      <c r="G12" s="6">
        <v>3</v>
      </c>
      <c r="H12" s="6">
        <f>Table19[[#This Row],[€/unit]]*Table19[[#This Row],[unit]]</f>
        <v>10.41</v>
      </c>
      <c r="I12" s="6">
        <v>21</v>
      </c>
    </row>
    <row r="13" spans="2:11" x14ac:dyDescent="0.25">
      <c r="B13" s="10" t="s">
        <v>37</v>
      </c>
      <c r="C13" s="6" t="s">
        <v>62</v>
      </c>
      <c r="D13" s="6" t="s">
        <v>20</v>
      </c>
      <c r="E13" s="6"/>
      <c r="F13" s="6">
        <v>13.28</v>
      </c>
      <c r="G13" s="6">
        <v>1</v>
      </c>
      <c r="H13" s="6">
        <f>Table19[[#This Row],[€/unit]]*Table19[[#This Row],[unit]]</f>
        <v>13.28</v>
      </c>
      <c r="I13" s="6">
        <v>21</v>
      </c>
    </row>
    <row r="14" spans="2:11" x14ac:dyDescent="0.25">
      <c r="B14" s="10" t="s">
        <v>37</v>
      </c>
      <c r="C14" s="6" t="s">
        <v>63</v>
      </c>
      <c r="D14" s="6" t="s">
        <v>20</v>
      </c>
      <c r="E14" s="6"/>
      <c r="F14" s="6">
        <v>4.29</v>
      </c>
      <c r="G14" s="6">
        <v>1</v>
      </c>
      <c r="H14" s="6">
        <f>Table19[[#This Row],[€/unit]]*Table19[[#This Row],[unit]]</f>
        <v>4.29</v>
      </c>
      <c r="I14" s="6">
        <v>21</v>
      </c>
    </row>
    <row r="15" spans="2:11" x14ac:dyDescent="0.25">
      <c r="B15" s="10" t="s">
        <v>61</v>
      </c>
      <c r="C15" s="6" t="s">
        <v>64</v>
      </c>
      <c r="D15" s="6" t="s">
        <v>20</v>
      </c>
      <c r="E15" s="6"/>
      <c r="F15" s="6">
        <v>0.54900000000000004</v>
      </c>
      <c r="G15" s="6">
        <v>3</v>
      </c>
      <c r="H15" s="6">
        <f>Table19[[#This Row],[€/unit]]*Table19[[#This Row],[unit]]</f>
        <v>1.6470000000000002</v>
      </c>
      <c r="I15" s="6">
        <v>21</v>
      </c>
    </row>
    <row r="16" spans="2:11" x14ac:dyDescent="0.25">
      <c r="B16" s="10" t="s">
        <v>39</v>
      </c>
      <c r="C16" s="6" t="s">
        <v>46</v>
      </c>
      <c r="D16" s="6" t="s">
        <v>20</v>
      </c>
      <c r="E16" s="6" t="s">
        <v>32</v>
      </c>
      <c r="F16" s="6">
        <v>2.19</v>
      </c>
      <c r="G16" s="6">
        <v>2</v>
      </c>
      <c r="H16" s="6">
        <f>Table19[[#This Row],[€/unit]]*Table19[[#This Row],[unit]]</f>
        <v>4.38</v>
      </c>
      <c r="I16" s="6">
        <v>21</v>
      </c>
    </row>
    <row r="17" spans="2:9" x14ac:dyDescent="0.25">
      <c r="B17" s="10" t="s">
        <v>40</v>
      </c>
      <c r="C17" s="6" t="s">
        <v>47</v>
      </c>
      <c r="D17" s="6" t="s">
        <v>20</v>
      </c>
      <c r="E17" s="6" t="s">
        <v>33</v>
      </c>
      <c r="F17" s="6">
        <v>2.2200000000000002</v>
      </c>
      <c r="G17" s="6">
        <v>1</v>
      </c>
      <c r="H17" s="6">
        <f>Table19[[#This Row],[€/unit]]*Table19[[#This Row],[unit]]</f>
        <v>2.2200000000000002</v>
      </c>
      <c r="I17" s="6">
        <v>21</v>
      </c>
    </row>
    <row r="18" spans="2:9" x14ac:dyDescent="0.25">
      <c r="B18" s="6" t="s">
        <v>58</v>
      </c>
      <c r="C18" s="6"/>
      <c r="D18" s="6"/>
      <c r="E18" s="6"/>
      <c r="F18" s="6"/>
      <c r="G18" s="6"/>
      <c r="H18" s="11">
        <v>8.44</v>
      </c>
      <c r="I18" s="6"/>
    </row>
    <row r="19" spans="2:9" x14ac:dyDescent="0.25">
      <c r="B19" s="6" t="s">
        <v>59</v>
      </c>
      <c r="C19" s="6"/>
      <c r="D19" s="6"/>
      <c r="E19" s="6"/>
      <c r="F19" s="6"/>
      <c r="G19" s="6"/>
      <c r="H19" s="11">
        <v>8.44</v>
      </c>
      <c r="I19" s="6"/>
    </row>
    <row r="20" spans="2:9" x14ac:dyDescent="0.25">
      <c r="B20" s="6" t="s">
        <v>60</v>
      </c>
      <c r="C20" s="6"/>
      <c r="D20" s="6"/>
      <c r="E20" s="6"/>
      <c r="F20" s="6"/>
      <c r="G20" s="6"/>
      <c r="H20" s="11">
        <f>80</f>
        <v>80</v>
      </c>
      <c r="I20" s="6"/>
    </row>
    <row r="21" spans="2:9" x14ac:dyDescent="0.25">
      <c r="B21" s="1"/>
      <c r="C21" s="1"/>
      <c r="D21" s="1"/>
      <c r="E21" s="1"/>
      <c r="F21" s="1"/>
      <c r="G21" s="1"/>
      <c r="H21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Bultot</dc:creator>
  <cp:lastModifiedBy>Geoffrey Bultot</cp:lastModifiedBy>
  <dcterms:created xsi:type="dcterms:W3CDTF">2020-02-11T13:07:59Z</dcterms:created>
  <dcterms:modified xsi:type="dcterms:W3CDTF">2020-06-06T09:32:48Z</dcterms:modified>
</cp:coreProperties>
</file>