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PyroPy\tests\.data\"/>
    </mc:Choice>
  </mc:AlternateContent>
  <bookViews>
    <workbookView xWindow="0" yWindow="0" windowWidth="30720" windowHeight="13512" tabRatio="724" activeTab="6"/>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5" i="8" l="1"/>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O102" i="8"/>
  <c r="I103" i="8"/>
  <c r="O103" i="8"/>
  <c r="I104" i="8"/>
  <c r="O104" i="8"/>
  <c r="I105" i="8"/>
  <c r="O105" i="8"/>
  <c r="I106" i="8"/>
  <c r="O106" i="8"/>
  <c r="I107" i="8"/>
  <c r="O107" i="8"/>
  <c r="I108" i="8"/>
  <c r="O108" i="8"/>
  <c r="I109" i="8"/>
  <c r="O109" i="8"/>
  <c r="I110" i="8"/>
  <c r="O110" i="8"/>
  <c r="I111" i="8"/>
  <c r="O111" i="8"/>
  <c r="I112" i="8"/>
  <c r="O112" i="8"/>
  <c r="I113" i="8"/>
  <c r="O113" i="8"/>
  <c r="I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O128" i="8"/>
  <c r="I129" i="8"/>
  <c r="O129" i="8"/>
  <c r="I130" i="8"/>
  <c r="O130" i="8"/>
  <c r="I131" i="8"/>
  <c r="O131" i="8"/>
  <c r="I132" i="8"/>
  <c r="O132" i="8"/>
  <c r="I133" i="8"/>
  <c r="O133" i="8"/>
  <c r="I134" i="8"/>
  <c r="O134" i="8"/>
  <c r="I135" i="8"/>
  <c r="O135" i="8"/>
  <c r="I136" i="8"/>
  <c r="O136" i="8"/>
  <c r="I137" i="8"/>
  <c r="O137" i="8"/>
  <c r="I138" i="8"/>
  <c r="O138" i="8"/>
  <c r="I139" i="8"/>
  <c r="O139" i="8"/>
  <c r="I140" i="8"/>
  <c r="O140" i="8"/>
  <c r="I141" i="8"/>
  <c r="O141" i="8"/>
  <c r="I142" i="8"/>
  <c r="O142" i="8"/>
  <c r="I143" i="8"/>
  <c r="O143" i="8"/>
  <c r="I144" i="8"/>
  <c r="O144" i="8"/>
  <c r="I145" i="8"/>
  <c r="O145" i="8"/>
  <c r="I146" i="8"/>
  <c r="O146" i="8"/>
  <c r="I147" i="8"/>
  <c r="O147" i="8"/>
  <c r="I148" i="8"/>
  <c r="O148" i="8"/>
  <c r="I149" i="8"/>
  <c r="O149" i="8"/>
  <c r="I150" i="8"/>
  <c r="O150" i="8"/>
  <c r="I151" i="8"/>
  <c r="O151" i="8"/>
  <c r="I152" i="8"/>
  <c r="O152" i="8"/>
  <c r="I153" i="8"/>
  <c r="O153" i="8"/>
  <c r="I154" i="8"/>
  <c r="O154" i="8"/>
  <c r="I155" i="8"/>
  <c r="O155" i="8"/>
  <c r="I156" i="8"/>
  <c r="O156" i="8"/>
  <c r="I157" i="8"/>
  <c r="O157" i="8"/>
  <c r="I158" i="8"/>
  <c r="O158" i="8"/>
  <c r="I159" i="8"/>
  <c r="O159" i="8"/>
  <c r="I160" i="8"/>
  <c r="O160" i="8"/>
  <c r="I161" i="8"/>
  <c r="O161" i="8"/>
  <c r="I162" i="8"/>
  <c r="O162" i="8"/>
  <c r="I163" i="8"/>
  <c r="O163" i="8"/>
  <c r="I164" i="8"/>
  <c r="J164" i="8"/>
  <c r="O164" i="8"/>
  <c r="I165" i="8"/>
  <c r="O165" i="8"/>
  <c r="I166" i="8"/>
  <c r="O166" i="8"/>
  <c r="I167" i="8"/>
  <c r="O167" i="8"/>
  <c r="I168" i="8"/>
  <c r="O168" i="8"/>
  <c r="I169" i="8"/>
  <c r="O169" i="8"/>
  <c r="I170" i="8"/>
  <c r="O170" i="8"/>
  <c r="I171" i="8"/>
  <c r="O171" i="8"/>
  <c r="I172" i="8"/>
  <c r="O172" i="8"/>
  <c r="I173" i="8"/>
  <c r="O173" i="8"/>
  <c r="I174" i="8"/>
  <c r="O174" i="8"/>
  <c r="I175" i="8"/>
  <c r="O175" i="8"/>
  <c r="I176" i="8"/>
  <c r="O176" i="8"/>
  <c r="I177" i="8"/>
  <c r="O177" i="8"/>
  <c r="I178" i="8"/>
  <c r="O178" i="8"/>
  <c r="I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E100" i="8"/>
  <c r="F100" i="8"/>
  <c r="G100" i="8"/>
  <c r="A101" i="8"/>
  <c r="B101" i="8"/>
  <c r="C101" i="8"/>
  <c r="D101" i="8"/>
  <c r="E101" i="8"/>
  <c r="F101" i="8"/>
  <c r="G101" i="8"/>
  <c r="A102" i="8"/>
  <c r="B102" i="8"/>
  <c r="C102" i="8"/>
  <c r="D102" i="8"/>
  <c r="E102" i="8"/>
  <c r="F102" i="8"/>
  <c r="G102" i="8"/>
  <c r="A103" i="8"/>
  <c r="B103" i="8"/>
  <c r="C103" i="8"/>
  <c r="D103" i="8"/>
  <c r="E103" i="8"/>
  <c r="F103" i="8"/>
  <c r="G103" i="8"/>
  <c r="A104" i="8"/>
  <c r="B104" i="8"/>
  <c r="C104" i="8"/>
  <c r="D104" i="8"/>
  <c r="E104" i="8"/>
  <c r="F104" i="8"/>
  <c r="G104" i="8"/>
  <c r="A105" i="8"/>
  <c r="B105" i="8"/>
  <c r="C105" i="8"/>
  <c r="D105" i="8"/>
  <c r="E105" i="8"/>
  <c r="F105" i="8"/>
  <c r="G105" i="8"/>
  <c r="A106" i="8"/>
  <c r="B106" i="8"/>
  <c r="C106" i="8"/>
  <c r="D106" i="8"/>
  <c r="E106" i="8"/>
  <c r="F106" i="8"/>
  <c r="G106" i="8"/>
  <c r="A107" i="8"/>
  <c r="B107" i="8"/>
  <c r="C107" i="8"/>
  <c r="D107" i="8"/>
  <c r="E107" i="8"/>
  <c r="F107" i="8"/>
  <c r="G107" i="8"/>
  <c r="A108" i="8"/>
  <c r="B108" i="8"/>
  <c r="C108" i="8"/>
  <c r="D108" i="8"/>
  <c r="E108" i="8"/>
  <c r="F108" i="8"/>
  <c r="G108" i="8"/>
  <c r="A109" i="8"/>
  <c r="B109" i="8"/>
  <c r="C109" i="8"/>
  <c r="D109" i="8"/>
  <c r="E109" i="8"/>
  <c r="F109" i="8"/>
  <c r="G109" i="8"/>
  <c r="A110" i="8"/>
  <c r="B110" i="8"/>
  <c r="C110" i="8"/>
  <c r="D110" i="8"/>
  <c r="E110" i="8"/>
  <c r="F110" i="8"/>
  <c r="G110" i="8"/>
  <c r="A111" i="8"/>
  <c r="B111" i="8"/>
  <c r="C111" i="8"/>
  <c r="D111" i="8"/>
  <c r="E111" i="8"/>
  <c r="F111" i="8"/>
  <c r="G111" i="8"/>
  <c r="A112" i="8"/>
  <c r="B112" i="8"/>
  <c r="C112" i="8"/>
  <c r="D112" i="8"/>
  <c r="E112" i="8"/>
  <c r="F112" i="8"/>
  <c r="G112" i="8"/>
  <c r="A113" i="8"/>
  <c r="B113" i="8"/>
  <c r="C113" i="8"/>
  <c r="D113" i="8"/>
  <c r="E113" i="8"/>
  <c r="F113" i="8"/>
  <c r="G113" i="8"/>
  <c r="A114" i="8"/>
  <c r="B114" i="8"/>
  <c r="C114" i="8"/>
  <c r="D114" i="8"/>
  <c r="E114" i="8"/>
  <c r="F114" i="8"/>
  <c r="G114" i="8"/>
  <c r="A115" i="8"/>
  <c r="B115" i="8"/>
  <c r="C115" i="8"/>
  <c r="D115" i="8"/>
  <c r="E115" i="8"/>
  <c r="F115" i="8"/>
  <c r="G115" i="8"/>
  <c r="A116" i="8"/>
  <c r="B116" i="8"/>
  <c r="C116" i="8"/>
  <c r="D116" i="8"/>
  <c r="E116" i="8"/>
  <c r="F116" i="8"/>
  <c r="G116" i="8"/>
  <c r="A117" i="8"/>
  <c r="B117" i="8"/>
  <c r="C117" i="8"/>
  <c r="D117" i="8"/>
  <c r="E117" i="8"/>
  <c r="F117" i="8"/>
  <c r="G117" i="8"/>
  <c r="A118" i="8"/>
  <c r="B118" i="8"/>
  <c r="C118" i="8"/>
  <c r="D118" i="8"/>
  <c r="E118" i="8"/>
  <c r="F118" i="8"/>
  <c r="G118" i="8"/>
  <c r="A119" i="8"/>
  <c r="B119" i="8"/>
  <c r="C119" i="8"/>
  <c r="D119" i="8"/>
  <c r="E119" i="8"/>
  <c r="F119" i="8"/>
  <c r="G119" i="8"/>
  <c r="A120" i="8"/>
  <c r="B120" i="8"/>
  <c r="C120" i="8"/>
  <c r="D120" i="8"/>
  <c r="E120" i="8"/>
  <c r="F120" i="8"/>
  <c r="G120" i="8"/>
  <c r="A121" i="8"/>
  <c r="B121" i="8"/>
  <c r="C121" i="8"/>
  <c r="D121" i="8"/>
  <c r="E121" i="8"/>
  <c r="F121" i="8"/>
  <c r="G121" i="8"/>
  <c r="A122" i="8"/>
  <c r="B122" i="8"/>
  <c r="C122" i="8"/>
  <c r="D122" i="8"/>
  <c r="E122" i="8"/>
  <c r="F122" i="8"/>
  <c r="G122" i="8"/>
  <c r="A123" i="8"/>
  <c r="B123" i="8"/>
  <c r="C123" i="8"/>
  <c r="D123" i="8"/>
  <c r="E123" i="8"/>
  <c r="F123" i="8"/>
  <c r="G123" i="8"/>
  <c r="A124" i="8"/>
  <c r="B124" i="8"/>
  <c r="C124" i="8"/>
  <c r="D124" i="8"/>
  <c r="E124" i="8"/>
  <c r="F124" i="8"/>
  <c r="G124" i="8"/>
  <c r="A125" i="8"/>
  <c r="B125" i="8"/>
  <c r="C125" i="8"/>
  <c r="D125" i="8"/>
  <c r="E125" i="8"/>
  <c r="F125" i="8"/>
  <c r="G125" i="8"/>
  <c r="A126" i="8"/>
  <c r="B126" i="8"/>
  <c r="C126" i="8"/>
  <c r="D126" i="8"/>
  <c r="E126" i="8"/>
  <c r="F126" i="8"/>
  <c r="G126" i="8"/>
  <c r="A127" i="8"/>
  <c r="B127" i="8"/>
  <c r="C127" i="8"/>
  <c r="D127" i="8"/>
  <c r="E127" i="8"/>
  <c r="F127" i="8"/>
  <c r="G127" i="8"/>
  <c r="A128" i="8"/>
  <c r="B128" i="8"/>
  <c r="C128" i="8"/>
  <c r="D128" i="8"/>
  <c r="E128" i="8"/>
  <c r="F128" i="8"/>
  <c r="G128" i="8"/>
  <c r="A129" i="8"/>
  <c r="B129" i="8"/>
  <c r="C129" i="8"/>
  <c r="D129" i="8"/>
  <c r="E129" i="8"/>
  <c r="F129" i="8"/>
  <c r="G129" i="8"/>
  <c r="A130" i="8"/>
  <c r="B130" i="8"/>
  <c r="C130" i="8"/>
  <c r="D130" i="8"/>
  <c r="L130" i="8" s="1"/>
  <c r="E130" i="8"/>
  <c r="F130" i="8"/>
  <c r="G130" i="8"/>
  <c r="A131" i="8"/>
  <c r="B131" i="8"/>
  <c r="C131" i="8"/>
  <c r="D131" i="8"/>
  <c r="L131" i="8" s="1"/>
  <c r="E131" i="8"/>
  <c r="F131" i="8"/>
  <c r="G131" i="8"/>
  <c r="A132" i="8"/>
  <c r="B132" i="8"/>
  <c r="C132" i="8"/>
  <c r="D132" i="8"/>
  <c r="L132" i="8" s="1"/>
  <c r="E132" i="8"/>
  <c r="F132" i="8"/>
  <c r="G132" i="8"/>
  <c r="A133" i="8"/>
  <c r="B133" i="8"/>
  <c r="C133" i="8"/>
  <c r="D133" i="8"/>
  <c r="E133" i="8"/>
  <c r="F133" i="8"/>
  <c r="G133" i="8"/>
  <c r="A134" i="8"/>
  <c r="B134" i="8"/>
  <c r="C134" i="8"/>
  <c r="D134" i="8"/>
  <c r="L134" i="8" s="1"/>
  <c r="E134" i="8"/>
  <c r="F134" i="8"/>
  <c r="G134" i="8"/>
  <c r="A135" i="8"/>
  <c r="B135" i="8"/>
  <c r="C135" i="8"/>
  <c r="D135" i="8"/>
  <c r="E135" i="8"/>
  <c r="F135" i="8"/>
  <c r="G135" i="8"/>
  <c r="A136" i="8"/>
  <c r="B136" i="8"/>
  <c r="C136" i="8"/>
  <c r="D136" i="8"/>
  <c r="L136" i="8" s="1"/>
  <c r="E136" i="8"/>
  <c r="F136" i="8"/>
  <c r="G136" i="8"/>
  <c r="A137" i="8"/>
  <c r="B137" i="8"/>
  <c r="C137" i="8"/>
  <c r="D137" i="8"/>
  <c r="L137" i="8" s="1"/>
  <c r="E137" i="8"/>
  <c r="F137" i="8"/>
  <c r="G137" i="8"/>
  <c r="A138" i="8"/>
  <c r="B138" i="8"/>
  <c r="C138" i="8"/>
  <c r="D138" i="8"/>
  <c r="E138" i="8"/>
  <c r="F138" i="8"/>
  <c r="G138" i="8"/>
  <c r="A139" i="8"/>
  <c r="B139" i="8"/>
  <c r="C139" i="8"/>
  <c r="D139" i="8"/>
  <c r="L139" i="8" s="1"/>
  <c r="E139" i="8"/>
  <c r="F139" i="8"/>
  <c r="G139" i="8"/>
  <c r="A140" i="8"/>
  <c r="B140" i="8"/>
  <c r="C140" i="8"/>
  <c r="D140" i="8"/>
  <c r="L140" i="8" s="1"/>
  <c r="E140" i="8"/>
  <c r="F140" i="8"/>
  <c r="G140" i="8"/>
  <c r="A141" i="8"/>
  <c r="B141" i="8"/>
  <c r="C141" i="8"/>
  <c r="D141" i="8"/>
  <c r="E141" i="8"/>
  <c r="F141" i="8"/>
  <c r="G141" i="8"/>
  <c r="A142" i="8"/>
  <c r="B142" i="8"/>
  <c r="C142" i="8"/>
  <c r="D142" i="8"/>
  <c r="E142" i="8"/>
  <c r="F142" i="8"/>
  <c r="G142" i="8"/>
  <c r="A143" i="8"/>
  <c r="B143" i="8"/>
  <c r="C143" i="8"/>
  <c r="D143" i="8"/>
  <c r="L143" i="8" s="1"/>
  <c r="E143" i="8"/>
  <c r="F143" i="8"/>
  <c r="G143" i="8"/>
  <c r="A144" i="8"/>
  <c r="B144" i="8"/>
  <c r="C144" i="8"/>
  <c r="D144" i="8"/>
  <c r="L144" i="8" s="1"/>
  <c r="E144" i="8"/>
  <c r="F144" i="8"/>
  <c r="G144" i="8"/>
  <c r="A145" i="8"/>
  <c r="B145" i="8"/>
  <c r="C145" i="8"/>
  <c r="D145" i="8"/>
  <c r="E145" i="8"/>
  <c r="F145" i="8"/>
  <c r="G145" i="8"/>
  <c r="A146" i="8"/>
  <c r="B146" i="8"/>
  <c r="C146" i="8"/>
  <c r="D146" i="8"/>
  <c r="L146" i="8" s="1"/>
  <c r="E146" i="8"/>
  <c r="F146" i="8"/>
  <c r="G146" i="8"/>
  <c r="A147" i="8"/>
  <c r="B147" i="8"/>
  <c r="C147" i="8"/>
  <c r="D147" i="8"/>
  <c r="E147" i="8"/>
  <c r="F147" i="8"/>
  <c r="G147" i="8"/>
  <c r="A148" i="8"/>
  <c r="B148" i="8"/>
  <c r="C148" i="8"/>
  <c r="D148" i="8"/>
  <c r="L148" i="8" s="1"/>
  <c r="E148" i="8"/>
  <c r="F148" i="8"/>
  <c r="G148" i="8"/>
  <c r="A149" i="8"/>
  <c r="B149" i="8"/>
  <c r="C149" i="8"/>
  <c r="D149" i="8"/>
  <c r="L149" i="8" s="1"/>
  <c r="E149" i="8"/>
  <c r="F149" i="8"/>
  <c r="G149" i="8"/>
  <c r="A150" i="8"/>
  <c r="B150" i="8"/>
  <c r="C150" i="8"/>
  <c r="D150" i="8"/>
  <c r="E150" i="8"/>
  <c r="F150" i="8"/>
  <c r="G150" i="8"/>
  <c r="A151" i="8"/>
  <c r="B151" i="8"/>
  <c r="C151" i="8"/>
  <c r="D151" i="8"/>
  <c r="L151" i="8" s="1"/>
  <c r="E151" i="8"/>
  <c r="F151" i="8"/>
  <c r="G151" i="8"/>
  <c r="A152" i="8"/>
  <c r="B152" i="8"/>
  <c r="C152" i="8"/>
  <c r="D152" i="8"/>
  <c r="L152" i="8" s="1"/>
  <c r="E152" i="8"/>
  <c r="F152" i="8"/>
  <c r="G152" i="8"/>
  <c r="A153" i="8"/>
  <c r="B153" i="8"/>
  <c r="C153" i="8"/>
  <c r="D153" i="8"/>
  <c r="E153" i="8"/>
  <c r="F153" i="8"/>
  <c r="G153" i="8"/>
  <c r="A154" i="8"/>
  <c r="B154" i="8"/>
  <c r="C154" i="8"/>
  <c r="D154" i="8"/>
  <c r="L154" i="8" s="1"/>
  <c r="E154" i="8"/>
  <c r="F154" i="8"/>
  <c r="G154" i="8"/>
  <c r="A155" i="8"/>
  <c r="B155" i="8"/>
  <c r="C155" i="8"/>
  <c r="D155" i="8"/>
  <c r="L155" i="8" s="1"/>
  <c r="E155" i="8"/>
  <c r="F155" i="8"/>
  <c r="G155" i="8"/>
  <c r="A156" i="8"/>
  <c r="B156" i="8"/>
  <c r="C156" i="8"/>
  <c r="D156" i="8"/>
  <c r="L156" i="8" s="1"/>
  <c r="E156" i="8"/>
  <c r="F156" i="8"/>
  <c r="G156" i="8"/>
  <c r="A157" i="8"/>
  <c r="B157" i="8"/>
  <c r="C157" i="8"/>
  <c r="D157" i="8"/>
  <c r="E157" i="8"/>
  <c r="F157" i="8"/>
  <c r="G157" i="8"/>
  <c r="A158" i="8"/>
  <c r="B158" i="8"/>
  <c r="C158" i="8"/>
  <c r="D158" i="8"/>
  <c r="L158" i="8" s="1"/>
  <c r="E158" i="8"/>
  <c r="F158" i="8"/>
  <c r="G158" i="8"/>
  <c r="A159" i="8"/>
  <c r="B159" i="8"/>
  <c r="C159" i="8"/>
  <c r="D159" i="8"/>
  <c r="E159" i="8"/>
  <c r="F159" i="8"/>
  <c r="G159" i="8"/>
  <c r="A160" i="8"/>
  <c r="B160" i="8"/>
  <c r="C160" i="8"/>
  <c r="D160" i="8"/>
  <c r="L160" i="8" s="1"/>
  <c r="E160" i="8"/>
  <c r="F160" i="8"/>
  <c r="G160" i="8"/>
  <c r="A161" i="8"/>
  <c r="B161" i="8"/>
  <c r="C161" i="8"/>
  <c r="D161" i="8"/>
  <c r="K161" i="8" s="1"/>
  <c r="E161" i="8"/>
  <c r="F161" i="8"/>
  <c r="G161" i="8"/>
  <c r="A162" i="8"/>
  <c r="B162" i="8"/>
  <c r="C162" i="8"/>
  <c r="D162" i="8"/>
  <c r="J162" i="8" s="1"/>
  <c r="E162" i="8"/>
  <c r="F162" i="8"/>
  <c r="G162" i="8"/>
  <c r="A163" i="8"/>
  <c r="B163" i="8"/>
  <c r="C163" i="8"/>
  <c r="D163" i="8"/>
  <c r="J163" i="8" s="1"/>
  <c r="E163" i="8"/>
  <c r="F163" i="8"/>
  <c r="G163" i="8"/>
  <c r="A164" i="8"/>
  <c r="B164" i="8"/>
  <c r="C164" i="8"/>
  <c r="D164" i="8"/>
  <c r="K164" i="8" s="1"/>
  <c r="E164" i="8"/>
  <c r="F164" i="8"/>
  <c r="G164" i="8"/>
  <c r="A165" i="8"/>
  <c r="B165" i="8"/>
  <c r="C165" i="8"/>
  <c r="D165" i="8"/>
  <c r="J165" i="8" s="1"/>
  <c r="E165" i="8"/>
  <c r="F165" i="8"/>
  <c r="G165" i="8"/>
  <c r="A166" i="8"/>
  <c r="B166" i="8"/>
  <c r="C166" i="8"/>
  <c r="D166" i="8"/>
  <c r="J166" i="8" s="1"/>
  <c r="E166" i="8"/>
  <c r="F166" i="8"/>
  <c r="G166" i="8"/>
  <c r="A167" i="8"/>
  <c r="B167" i="8"/>
  <c r="C167" i="8"/>
  <c r="D167" i="8"/>
  <c r="J167" i="8" s="1"/>
  <c r="M167" i="8" s="1"/>
  <c r="N167" i="8" s="1"/>
  <c r="E167" i="8"/>
  <c r="F167" i="8"/>
  <c r="G167" i="8"/>
  <c r="A168" i="8"/>
  <c r="B168" i="8"/>
  <c r="M168" i="8" s="1"/>
  <c r="N168" i="8" s="1"/>
  <c r="C168" i="8"/>
  <c r="D168" i="8"/>
  <c r="J168" i="8" s="1"/>
  <c r="E168" i="8"/>
  <c r="F168" i="8"/>
  <c r="G168" i="8"/>
  <c r="A169" i="8"/>
  <c r="B169" i="8"/>
  <c r="C169" i="8"/>
  <c r="D169" i="8"/>
  <c r="J169" i="8" s="1"/>
  <c r="M169" i="8" s="1"/>
  <c r="N169" i="8" s="1"/>
  <c r="E169" i="8"/>
  <c r="F169" i="8"/>
  <c r="G169" i="8"/>
  <c r="P169" i="8" s="1"/>
  <c r="A170" i="8"/>
  <c r="B170" i="8"/>
  <c r="C170" i="8"/>
  <c r="D170" i="8"/>
  <c r="J170" i="8" s="1"/>
  <c r="M170" i="8" s="1"/>
  <c r="N170" i="8" s="1"/>
  <c r="E170" i="8"/>
  <c r="F170" i="8"/>
  <c r="G170" i="8"/>
  <c r="A171" i="8"/>
  <c r="B171" i="8"/>
  <c r="C171" i="8"/>
  <c r="D171" i="8"/>
  <c r="J171" i="8" s="1"/>
  <c r="M171" i="8" s="1"/>
  <c r="N171" i="8" s="1"/>
  <c r="E171" i="8"/>
  <c r="F171" i="8"/>
  <c r="G171" i="8"/>
  <c r="P171" i="8" s="1"/>
  <c r="A172" i="8"/>
  <c r="B172" i="8"/>
  <c r="C172" i="8"/>
  <c r="D172" i="8"/>
  <c r="J172" i="8" s="1"/>
  <c r="E172" i="8"/>
  <c r="F172" i="8"/>
  <c r="G172" i="8"/>
  <c r="A173" i="8"/>
  <c r="B173" i="8"/>
  <c r="C173" i="8"/>
  <c r="D173" i="8"/>
  <c r="J173" i="8" s="1"/>
  <c r="E173" i="8"/>
  <c r="F173" i="8"/>
  <c r="G173" i="8"/>
  <c r="A174" i="8"/>
  <c r="B174" i="8"/>
  <c r="C174" i="8"/>
  <c r="D174" i="8"/>
  <c r="J174" i="8" s="1"/>
  <c r="E174" i="8"/>
  <c r="F174" i="8"/>
  <c r="G174" i="8"/>
  <c r="A175" i="8"/>
  <c r="B175" i="8"/>
  <c r="C175" i="8"/>
  <c r="D175" i="8"/>
  <c r="J175" i="8" s="1"/>
  <c r="E175" i="8"/>
  <c r="F175" i="8"/>
  <c r="G175" i="8"/>
  <c r="A176" i="8"/>
  <c r="B176" i="8"/>
  <c r="C176" i="8"/>
  <c r="D176" i="8"/>
  <c r="J176" i="8" s="1"/>
  <c r="E176" i="8"/>
  <c r="F176" i="8"/>
  <c r="G176" i="8"/>
  <c r="A177" i="8"/>
  <c r="B177" i="8"/>
  <c r="C177" i="8"/>
  <c r="D177" i="8"/>
  <c r="J177" i="8" s="1"/>
  <c r="E177" i="8"/>
  <c r="F177" i="8"/>
  <c r="G177" i="8"/>
  <c r="A178" i="8"/>
  <c r="B178" i="8"/>
  <c r="C178" i="8"/>
  <c r="D178" i="8"/>
  <c r="J178" i="8" s="1"/>
  <c r="E178" i="8"/>
  <c r="F178" i="8"/>
  <c r="G178" i="8"/>
  <c r="A179" i="8"/>
  <c r="B179" i="8"/>
  <c r="C179" i="8"/>
  <c r="D179" i="8"/>
  <c r="J179" i="8" s="1"/>
  <c r="E179" i="8"/>
  <c r="F179" i="8"/>
  <c r="G179" i="8"/>
  <c r="M10" i="3"/>
  <c r="T10" i="3"/>
  <c r="Z10" i="3"/>
  <c r="M11" i="3"/>
  <c r="T11" i="3"/>
  <c r="Z11" i="3"/>
  <c r="M12" i="3"/>
  <c r="Z12" i="3"/>
  <c r="M13" i="3"/>
  <c r="T13" i="3"/>
  <c r="Z13" i="3"/>
  <c r="M14" i="3"/>
  <c r="T14" i="3"/>
  <c r="Z14" i="3"/>
  <c r="M15" i="3"/>
  <c r="T15" i="3"/>
  <c r="Z15" i="3"/>
  <c r="M16" i="3"/>
  <c r="Z16" i="3"/>
  <c r="M17" i="3"/>
  <c r="T17" i="3"/>
  <c r="Z17" i="3"/>
  <c r="M18" i="3"/>
  <c r="T18" i="3"/>
  <c r="Z18" i="3"/>
  <c r="M19" i="3"/>
  <c r="T19" i="3"/>
  <c r="Z19" i="3"/>
  <c r="M20" i="3"/>
  <c r="Z20" i="3"/>
  <c r="M21" i="3"/>
  <c r="Z21" i="3"/>
  <c r="M22" i="3"/>
  <c r="Z22" i="3"/>
  <c r="M23" i="3"/>
  <c r="Z23" i="3"/>
  <c r="M24" i="3"/>
  <c r="Z24" i="3"/>
  <c r="M25" i="3"/>
  <c r="T25" i="3" s="1"/>
  <c r="Z25" i="3"/>
  <c r="M26" i="3"/>
  <c r="T26" i="3"/>
  <c r="Z26" i="3"/>
  <c r="M27" i="3"/>
  <c r="Z27" i="3"/>
  <c r="M28" i="3"/>
  <c r="Z28" i="3"/>
  <c r="M29" i="3"/>
  <c r="Z29" i="3"/>
  <c r="M30" i="3"/>
  <c r="Z30" i="3"/>
  <c r="M31" i="3"/>
  <c r="T31" i="3"/>
  <c r="Z31" i="3"/>
  <c r="M32" i="3"/>
  <c r="Z32" i="3"/>
  <c r="M33" i="3"/>
  <c r="T33" i="3" s="1"/>
  <c r="Z33" i="3"/>
  <c r="M34" i="3"/>
  <c r="T34" i="3"/>
  <c r="Z34" i="3"/>
  <c r="M35" i="3"/>
  <c r="Z35" i="3"/>
  <c r="M36" i="3"/>
  <c r="Z36" i="3"/>
  <c r="M37" i="3"/>
  <c r="Z37" i="3"/>
  <c r="M38" i="3"/>
  <c r="T38" i="3"/>
  <c r="Z38" i="3"/>
  <c r="M39" i="3"/>
  <c r="T39" i="3"/>
  <c r="Z39" i="3"/>
  <c r="M40" i="3"/>
  <c r="T40" i="3"/>
  <c r="Z40" i="3"/>
  <c r="M41" i="3"/>
  <c r="T41" i="3"/>
  <c r="Z41" i="3"/>
  <c r="M42" i="3"/>
  <c r="T42" i="3"/>
  <c r="Z42" i="3"/>
  <c r="M43" i="3"/>
  <c r="T43" i="3"/>
  <c r="Z43" i="3"/>
  <c r="M44" i="3"/>
  <c r="T44" i="3"/>
  <c r="Z44" i="3"/>
  <c r="M45" i="3"/>
  <c r="T45" i="3"/>
  <c r="Z45" i="3"/>
  <c r="M46" i="3"/>
  <c r="Z46" i="3"/>
  <c r="M47" i="3"/>
  <c r="T47" i="3"/>
  <c r="Z47" i="3"/>
  <c r="M48" i="3"/>
  <c r="T48" i="3"/>
  <c r="Z48" i="3"/>
  <c r="M49" i="3"/>
  <c r="Z49" i="3"/>
  <c r="M50" i="3"/>
  <c r="Z50" i="3"/>
  <c r="M51" i="3"/>
  <c r="T51" i="3"/>
  <c r="Z51" i="3"/>
  <c r="M52" i="3"/>
  <c r="Z52" i="3"/>
  <c r="M53" i="3"/>
  <c r="T53" i="3"/>
  <c r="Z53" i="3"/>
  <c r="M54" i="3"/>
  <c r="Z54" i="3"/>
  <c r="M55" i="3"/>
  <c r="T55" i="3"/>
  <c r="Z55" i="3"/>
  <c r="M56" i="3"/>
  <c r="Z56" i="3"/>
  <c r="M57" i="3"/>
  <c r="T57" i="3" s="1"/>
  <c r="Z57" i="3"/>
  <c r="M58" i="3"/>
  <c r="T58" i="3"/>
  <c r="Z58" i="3"/>
  <c r="M59" i="3"/>
  <c r="Z59" i="3"/>
  <c r="M60" i="3"/>
  <c r="T60" i="3" s="1"/>
  <c r="Z60" i="3"/>
  <c r="M61" i="3"/>
  <c r="Z61" i="3"/>
  <c r="M62" i="3"/>
  <c r="T62" i="3"/>
  <c r="Z62" i="3"/>
  <c r="M63" i="3"/>
  <c r="Z63" i="3"/>
  <c r="M64" i="3"/>
  <c r="T64" i="3" s="1"/>
  <c r="Z64" i="3"/>
  <c r="M65" i="3"/>
  <c r="Z65" i="3"/>
  <c r="M66" i="3"/>
  <c r="Z66" i="3"/>
  <c r="M67" i="3"/>
  <c r="Z67" i="3"/>
  <c r="M68" i="3"/>
  <c r="Z68" i="3"/>
  <c r="M69" i="3"/>
  <c r="Z69" i="3"/>
  <c r="M70" i="3"/>
  <c r="Z70" i="3"/>
  <c r="M71" i="3"/>
  <c r="Z71" i="3"/>
  <c r="M72" i="3"/>
  <c r="Z72" i="3"/>
  <c r="M73" i="3"/>
  <c r="Z73" i="3"/>
  <c r="M74" i="3"/>
  <c r="T74" i="3"/>
  <c r="Z74" i="3"/>
  <c r="M75" i="3"/>
  <c r="Z75" i="3"/>
  <c r="M76" i="3"/>
  <c r="T76" i="3" s="1"/>
  <c r="Z76" i="3"/>
  <c r="M77" i="3"/>
  <c r="Z77" i="3"/>
  <c r="M78" i="3"/>
  <c r="Z78" i="3"/>
  <c r="M79" i="3"/>
  <c r="Z79" i="3"/>
  <c r="M80" i="3"/>
  <c r="T80" i="3" s="1"/>
  <c r="Z80" i="3"/>
  <c r="M81" i="3"/>
  <c r="Z81" i="3"/>
  <c r="M82" i="3"/>
  <c r="Z82" i="3"/>
  <c r="M83" i="3"/>
  <c r="Z83" i="3"/>
  <c r="M84" i="3"/>
  <c r="T84" i="3" s="1"/>
  <c r="Z84" i="3"/>
  <c r="M85" i="3"/>
  <c r="Z85" i="3"/>
  <c r="M86" i="3"/>
  <c r="Z86" i="3"/>
  <c r="M87" i="3"/>
  <c r="Z87" i="3"/>
  <c r="M88" i="3"/>
  <c r="T88" i="3" s="1"/>
  <c r="Z88" i="3"/>
  <c r="M89" i="3"/>
  <c r="Z89" i="3"/>
  <c r="M90" i="3"/>
  <c r="Z90" i="3"/>
  <c r="M91" i="3"/>
  <c r="Z91" i="3"/>
  <c r="M92" i="3"/>
  <c r="Z92" i="3"/>
  <c r="M93" i="3"/>
  <c r="T93" i="3"/>
  <c r="Z93" i="3"/>
  <c r="M94" i="3"/>
  <c r="Z94" i="3"/>
  <c r="M95" i="3"/>
  <c r="Z95" i="3"/>
  <c r="M96" i="3"/>
  <c r="T96" i="3"/>
  <c r="Z96" i="3"/>
  <c r="M97" i="3"/>
  <c r="Z97" i="3"/>
  <c r="M98" i="3"/>
  <c r="Z98" i="3"/>
  <c r="M99" i="3"/>
  <c r="Z99" i="3"/>
  <c r="M100" i="3"/>
  <c r="Z100" i="3"/>
  <c r="M101" i="3"/>
  <c r="T101" i="3"/>
  <c r="Z101" i="3"/>
  <c r="M102" i="3"/>
  <c r="T102" i="3"/>
  <c r="Z102" i="3"/>
  <c r="M103" i="3"/>
  <c r="T103" i="3"/>
  <c r="Z103" i="3"/>
  <c r="M104" i="3"/>
  <c r="T104" i="3"/>
  <c r="Z104" i="3"/>
  <c r="M105" i="3"/>
  <c r="T105" i="3"/>
  <c r="Z105" i="3"/>
  <c r="M106" i="3"/>
  <c r="Z106" i="3"/>
  <c r="M107" i="3"/>
  <c r="Z107" i="3"/>
  <c r="M108" i="3"/>
  <c r="Z108" i="3"/>
  <c r="M109" i="3"/>
  <c r="Z109" i="3"/>
  <c r="M110" i="3"/>
  <c r="T110" i="3"/>
  <c r="Z110" i="3"/>
  <c r="M111" i="3"/>
  <c r="T111" i="3"/>
  <c r="Z111" i="3"/>
  <c r="M112" i="3"/>
  <c r="Z112" i="3"/>
  <c r="M113" i="3"/>
  <c r="Z113" i="3"/>
  <c r="M114" i="3"/>
  <c r="T114" i="3"/>
  <c r="Z114" i="3"/>
  <c r="M115" i="3"/>
  <c r="T115" i="3"/>
  <c r="Z115" i="3"/>
  <c r="M116" i="3"/>
  <c r="Z116" i="3"/>
  <c r="M117" i="3"/>
  <c r="Z117" i="3"/>
  <c r="M118" i="3"/>
  <c r="T118" i="3"/>
  <c r="Z118" i="3"/>
  <c r="M119" i="3"/>
  <c r="Z119" i="3"/>
  <c r="M120" i="3"/>
  <c r="Z120" i="3"/>
  <c r="M121" i="3"/>
  <c r="Z121" i="3"/>
  <c r="M122" i="3"/>
  <c r="T122" i="3"/>
  <c r="Z122" i="3"/>
  <c r="M123" i="3"/>
  <c r="Z123" i="3"/>
  <c r="M124" i="3"/>
  <c r="Z124" i="3"/>
  <c r="M125" i="3"/>
  <c r="Z125" i="3"/>
  <c r="M126" i="3"/>
  <c r="T126" i="3"/>
  <c r="Z126" i="3"/>
  <c r="M127" i="3"/>
  <c r="T127" i="3"/>
  <c r="Z127" i="3"/>
  <c r="M128" i="3"/>
  <c r="Z128" i="3"/>
  <c r="M129" i="3"/>
  <c r="Z129" i="3"/>
  <c r="M130" i="3"/>
  <c r="Z130" i="3"/>
  <c r="M131" i="3"/>
  <c r="Z131" i="3"/>
  <c r="M132" i="3"/>
  <c r="Z132" i="3"/>
  <c r="M133" i="3"/>
  <c r="Z133" i="3"/>
  <c r="M134" i="3"/>
  <c r="Z134" i="3"/>
  <c r="M135" i="3"/>
  <c r="Z135" i="3"/>
  <c r="M136" i="3"/>
  <c r="Z136" i="3"/>
  <c r="M137" i="3"/>
  <c r="Z137" i="3"/>
  <c r="M138" i="3"/>
  <c r="T138" i="3"/>
  <c r="Z138" i="3"/>
  <c r="M139" i="3"/>
  <c r="Z139" i="3"/>
  <c r="M140" i="3"/>
  <c r="Z140" i="3"/>
  <c r="M141" i="3"/>
  <c r="Z141" i="3"/>
  <c r="M142" i="3"/>
  <c r="T142" i="3" s="1"/>
  <c r="Z142" i="3"/>
  <c r="M143" i="3"/>
  <c r="T143" i="3"/>
  <c r="Z143" i="3"/>
  <c r="M144" i="3"/>
  <c r="Z144" i="3"/>
  <c r="M145" i="3"/>
  <c r="T145" i="3" s="1"/>
  <c r="Z145" i="3"/>
  <c r="M146" i="3"/>
  <c r="T146" i="3" s="1"/>
  <c r="Z146" i="3"/>
  <c r="M147" i="3"/>
  <c r="T147" i="3"/>
  <c r="Z147" i="3"/>
  <c r="M148" i="3"/>
  <c r="Z148" i="3"/>
  <c r="M149" i="3"/>
  <c r="T149" i="3" s="1"/>
  <c r="Z149" i="3"/>
  <c r="M150" i="3"/>
  <c r="T150" i="3" s="1"/>
  <c r="Z150" i="3"/>
  <c r="M151" i="3"/>
  <c r="T151" i="3"/>
  <c r="Z151" i="3"/>
  <c r="M152" i="3"/>
  <c r="Z152" i="3"/>
  <c r="M153" i="3"/>
  <c r="T153" i="3" s="1"/>
  <c r="Z153" i="3"/>
  <c r="M154" i="3"/>
  <c r="T154" i="3" s="1"/>
  <c r="Z154" i="3"/>
  <c r="M155" i="3"/>
  <c r="T155" i="3"/>
  <c r="Z155" i="3"/>
  <c r="M156" i="3"/>
  <c r="Z156" i="3"/>
  <c r="M157" i="3"/>
  <c r="T157" i="3" s="1"/>
  <c r="Z157" i="3"/>
  <c r="M158" i="3"/>
  <c r="Z158" i="3"/>
  <c r="M159" i="3"/>
  <c r="T159" i="3"/>
  <c r="Z159" i="3"/>
  <c r="M160" i="3"/>
  <c r="Z160" i="3"/>
  <c r="M161" i="3"/>
  <c r="Z161" i="3"/>
  <c r="M162" i="3"/>
  <c r="Z162" i="3"/>
  <c r="M163" i="3"/>
  <c r="Z163" i="3"/>
  <c r="M164" i="3"/>
  <c r="Z164" i="3"/>
  <c r="M165" i="3"/>
  <c r="Z165" i="3"/>
  <c r="M166" i="3"/>
  <c r="Z166" i="3"/>
  <c r="M167" i="3"/>
  <c r="Z167" i="3"/>
  <c r="M168" i="3"/>
  <c r="T168" i="3"/>
  <c r="Z168" i="3"/>
  <c r="M169" i="3"/>
  <c r="Z169" i="3"/>
  <c r="M170" i="3"/>
  <c r="T170" i="3"/>
  <c r="Z170" i="3"/>
  <c r="M171" i="3"/>
  <c r="T171" i="3"/>
  <c r="Z171" i="3"/>
  <c r="M172" i="3"/>
  <c r="T172" i="3"/>
  <c r="Z172" i="3"/>
  <c r="M173" i="3"/>
  <c r="Z173" i="3"/>
  <c r="M174" i="3"/>
  <c r="T174" i="3"/>
  <c r="Z174" i="3"/>
  <c r="K10" i="3"/>
  <c r="K21" i="3"/>
  <c r="K23" i="3"/>
  <c r="K37" i="3"/>
  <c r="K50" i="3"/>
  <c r="K62" i="3"/>
  <c r="K74" i="3"/>
  <c r="A10" i="3"/>
  <c r="B10" i="3"/>
  <c r="C10" i="3"/>
  <c r="Y10" i="3" s="1"/>
  <c r="AC10" i="3" s="1"/>
  <c r="D10" i="3"/>
  <c r="E10" i="3"/>
  <c r="F10" i="3"/>
  <c r="G10" i="3"/>
  <c r="H10" i="3"/>
  <c r="A11" i="3"/>
  <c r="B11" i="3"/>
  <c r="C11" i="3"/>
  <c r="D11" i="3"/>
  <c r="E11" i="3"/>
  <c r="U11" i="3" s="1"/>
  <c r="F11" i="3"/>
  <c r="G11" i="3"/>
  <c r="H11" i="3"/>
  <c r="A12" i="3"/>
  <c r="B12" i="3"/>
  <c r="C12" i="3"/>
  <c r="D12" i="3"/>
  <c r="E12" i="3"/>
  <c r="F12" i="3"/>
  <c r="G12" i="3"/>
  <c r="H12" i="3"/>
  <c r="A13" i="3"/>
  <c r="B13" i="3"/>
  <c r="C13" i="3"/>
  <c r="Y13" i="3" s="1"/>
  <c r="AC13" i="3" s="1"/>
  <c r="D13" i="3"/>
  <c r="E13" i="3"/>
  <c r="F13" i="3"/>
  <c r="G13" i="3"/>
  <c r="H13" i="3"/>
  <c r="A14" i="3"/>
  <c r="B14" i="3"/>
  <c r="C14" i="3"/>
  <c r="D14" i="3"/>
  <c r="E14" i="3"/>
  <c r="F14" i="3"/>
  <c r="G14" i="3"/>
  <c r="H14" i="3"/>
  <c r="A15" i="3"/>
  <c r="B15" i="3"/>
  <c r="C15" i="3"/>
  <c r="D15" i="3"/>
  <c r="E15" i="3"/>
  <c r="F15" i="3"/>
  <c r="G15" i="3"/>
  <c r="K15" i="3" s="1"/>
  <c r="H15" i="3"/>
  <c r="A16" i="3"/>
  <c r="B16" i="3"/>
  <c r="C16" i="3"/>
  <c r="Y16" i="3" s="1"/>
  <c r="AC16" i="3" s="1"/>
  <c r="D16" i="3"/>
  <c r="E16" i="3"/>
  <c r="U16" i="3" s="1"/>
  <c r="F16" i="3"/>
  <c r="G16" i="3"/>
  <c r="H16" i="3"/>
  <c r="A17" i="3"/>
  <c r="B17" i="3"/>
  <c r="C17" i="3"/>
  <c r="D17" i="3"/>
  <c r="E17" i="3"/>
  <c r="F17" i="3"/>
  <c r="G17" i="3"/>
  <c r="H17" i="3"/>
  <c r="A18" i="3"/>
  <c r="B18" i="3"/>
  <c r="C18" i="3"/>
  <c r="D18" i="3"/>
  <c r="E18" i="3"/>
  <c r="F18" i="3"/>
  <c r="G18" i="3"/>
  <c r="K18" i="3" s="1"/>
  <c r="H18" i="3"/>
  <c r="A19" i="3"/>
  <c r="B19" i="3"/>
  <c r="C19" i="3"/>
  <c r="Y19" i="3" s="1"/>
  <c r="AC19" i="3" s="1"/>
  <c r="D19" i="3"/>
  <c r="E19" i="3"/>
  <c r="U19" i="3" s="1"/>
  <c r="F19" i="3"/>
  <c r="G19" i="3"/>
  <c r="H19" i="3"/>
  <c r="A20" i="3"/>
  <c r="B20" i="3"/>
  <c r="C20" i="3"/>
  <c r="Y20" i="3" s="1"/>
  <c r="AC20" i="3" s="1"/>
  <c r="D20" i="3"/>
  <c r="E20" i="3"/>
  <c r="F20" i="3"/>
  <c r="G20" i="3"/>
  <c r="K20" i="3" s="1"/>
  <c r="H20" i="3"/>
  <c r="A21" i="3"/>
  <c r="B21" i="3"/>
  <c r="C21" i="3"/>
  <c r="D21" i="3"/>
  <c r="E21" i="3"/>
  <c r="F21" i="3"/>
  <c r="G21" i="3"/>
  <c r="H21" i="3"/>
  <c r="A22" i="3"/>
  <c r="B22" i="3"/>
  <c r="C22" i="3"/>
  <c r="Y22" i="3" s="1"/>
  <c r="AC22" i="3" s="1"/>
  <c r="D22" i="3"/>
  <c r="E22" i="3"/>
  <c r="F22" i="3"/>
  <c r="G22" i="3"/>
  <c r="H22" i="3"/>
  <c r="A23" i="3"/>
  <c r="B23" i="3"/>
  <c r="C23" i="3"/>
  <c r="Y23" i="3" s="1"/>
  <c r="AC23" i="3" s="1"/>
  <c r="D23" i="3"/>
  <c r="E23" i="3"/>
  <c r="U23" i="3" s="1"/>
  <c r="F23" i="3"/>
  <c r="G23" i="3"/>
  <c r="H23" i="3"/>
  <c r="A24" i="3"/>
  <c r="B24" i="3"/>
  <c r="C24" i="3"/>
  <c r="D24" i="3"/>
  <c r="E24" i="3"/>
  <c r="F24" i="3"/>
  <c r="G24" i="3"/>
  <c r="H24" i="3"/>
  <c r="A25" i="3"/>
  <c r="B25" i="3"/>
  <c r="C25" i="3"/>
  <c r="Y25" i="3" s="1"/>
  <c r="AC25" i="3" s="1"/>
  <c r="D25" i="3"/>
  <c r="E25" i="3"/>
  <c r="F25" i="3"/>
  <c r="G25" i="3"/>
  <c r="H25" i="3"/>
  <c r="A26" i="3"/>
  <c r="B26" i="3"/>
  <c r="C26" i="3"/>
  <c r="Y26" i="3" s="1"/>
  <c r="AC26" i="3" s="1"/>
  <c r="D26" i="3"/>
  <c r="E26" i="3"/>
  <c r="U26" i="3" s="1"/>
  <c r="F26" i="3"/>
  <c r="G26" i="3"/>
  <c r="H26" i="3"/>
  <c r="A27" i="3"/>
  <c r="B27" i="3"/>
  <c r="C27" i="3"/>
  <c r="D27" i="3"/>
  <c r="E27" i="3"/>
  <c r="F27" i="3"/>
  <c r="G27" i="3"/>
  <c r="H27" i="3"/>
  <c r="A28" i="3"/>
  <c r="B28" i="3"/>
  <c r="C28" i="3"/>
  <c r="Y28" i="3" s="1"/>
  <c r="AC28" i="3" s="1"/>
  <c r="D28" i="3"/>
  <c r="E28" i="3"/>
  <c r="U28" i="3" s="1"/>
  <c r="F28" i="3"/>
  <c r="G28" i="3"/>
  <c r="H28" i="3"/>
  <c r="A29" i="3"/>
  <c r="B29" i="3"/>
  <c r="C29" i="3"/>
  <c r="Y29" i="3" s="1"/>
  <c r="AC29" i="3" s="1"/>
  <c r="D29" i="3"/>
  <c r="E29" i="3"/>
  <c r="F29" i="3"/>
  <c r="G29" i="3"/>
  <c r="H29" i="3"/>
  <c r="A30" i="3"/>
  <c r="B30" i="3"/>
  <c r="C30" i="3"/>
  <c r="D30" i="3"/>
  <c r="E30" i="3"/>
  <c r="F30" i="3"/>
  <c r="G30" i="3"/>
  <c r="K30" i="3" s="1"/>
  <c r="H30" i="3"/>
  <c r="A31" i="3"/>
  <c r="B31" i="3"/>
  <c r="C31" i="3"/>
  <c r="Y31" i="3" s="1"/>
  <c r="AC31" i="3" s="1"/>
  <c r="D31" i="3"/>
  <c r="E31" i="3"/>
  <c r="F31" i="3"/>
  <c r="G31" i="3"/>
  <c r="H31" i="3"/>
  <c r="A32" i="3"/>
  <c r="B32" i="3"/>
  <c r="C32" i="3"/>
  <c r="Y32" i="3" s="1"/>
  <c r="AC32" i="3" s="1"/>
  <c r="D32" i="3"/>
  <c r="E32" i="3"/>
  <c r="F32" i="3"/>
  <c r="G32" i="3"/>
  <c r="K32" i="3" s="1"/>
  <c r="H32" i="3"/>
  <c r="A33" i="3"/>
  <c r="B33" i="3"/>
  <c r="C33" i="3"/>
  <c r="D33" i="3"/>
  <c r="E33" i="3"/>
  <c r="F33" i="3"/>
  <c r="G33" i="3"/>
  <c r="K33" i="3" s="1"/>
  <c r="H33" i="3"/>
  <c r="A34" i="3"/>
  <c r="B34" i="3"/>
  <c r="C34" i="3"/>
  <c r="Y34" i="3" s="1"/>
  <c r="AC34" i="3" s="1"/>
  <c r="D34" i="3"/>
  <c r="E34" i="3"/>
  <c r="F34" i="3"/>
  <c r="G34" i="3"/>
  <c r="H34" i="3"/>
  <c r="A35" i="3"/>
  <c r="B35" i="3"/>
  <c r="C35" i="3"/>
  <c r="Y35" i="3" s="1"/>
  <c r="AC35" i="3" s="1"/>
  <c r="D35" i="3"/>
  <c r="E35" i="3"/>
  <c r="F35" i="3"/>
  <c r="G35" i="3"/>
  <c r="K35" i="3" s="1"/>
  <c r="H35" i="3"/>
  <c r="A36" i="3"/>
  <c r="B36" i="3"/>
  <c r="C36" i="3"/>
  <c r="D36" i="3"/>
  <c r="E36" i="3"/>
  <c r="F36" i="3"/>
  <c r="G36" i="3"/>
  <c r="H36" i="3"/>
  <c r="A37" i="3"/>
  <c r="B37" i="3"/>
  <c r="C37" i="3"/>
  <c r="Y37" i="3" s="1"/>
  <c r="AC37" i="3" s="1"/>
  <c r="D37" i="3"/>
  <c r="E37" i="3"/>
  <c r="F37" i="3"/>
  <c r="G37" i="3"/>
  <c r="H37" i="3"/>
  <c r="A38" i="3"/>
  <c r="B38" i="3"/>
  <c r="C38" i="3"/>
  <c r="Y38" i="3" s="1"/>
  <c r="AC38" i="3" s="1"/>
  <c r="D38" i="3"/>
  <c r="E38" i="3"/>
  <c r="F38" i="3"/>
  <c r="G38" i="3"/>
  <c r="H38" i="3"/>
  <c r="A39" i="3"/>
  <c r="B39" i="3"/>
  <c r="C39" i="3"/>
  <c r="D39" i="3"/>
  <c r="E39" i="3"/>
  <c r="F39" i="3"/>
  <c r="G39" i="3"/>
  <c r="H39" i="3"/>
  <c r="A40" i="3"/>
  <c r="B40" i="3"/>
  <c r="C40" i="3"/>
  <c r="Y40" i="3" s="1"/>
  <c r="AC40" i="3" s="1"/>
  <c r="D40" i="3"/>
  <c r="E40" i="3"/>
  <c r="F40" i="3"/>
  <c r="G40" i="3"/>
  <c r="H40" i="3"/>
  <c r="A41" i="3"/>
  <c r="B41" i="3"/>
  <c r="C41" i="3"/>
  <c r="Y41" i="3" s="1"/>
  <c r="AC41" i="3" s="1"/>
  <c r="D41" i="3"/>
  <c r="E41" i="3"/>
  <c r="F41" i="3"/>
  <c r="G41" i="3"/>
  <c r="H41" i="3"/>
  <c r="A42" i="3"/>
  <c r="B42" i="3"/>
  <c r="C42" i="3"/>
  <c r="D42" i="3"/>
  <c r="E42" i="3"/>
  <c r="F42" i="3"/>
  <c r="G42" i="3"/>
  <c r="K42" i="3" s="1"/>
  <c r="H42" i="3"/>
  <c r="A43" i="3"/>
  <c r="B43" i="3"/>
  <c r="C43" i="3"/>
  <c r="Y43" i="3" s="1"/>
  <c r="AC43" i="3" s="1"/>
  <c r="D43" i="3"/>
  <c r="E43" i="3"/>
  <c r="F43" i="3"/>
  <c r="G43" i="3"/>
  <c r="H43" i="3"/>
  <c r="A44" i="3"/>
  <c r="B44" i="3"/>
  <c r="C44" i="3"/>
  <c r="Y44" i="3" s="1"/>
  <c r="AC44" i="3" s="1"/>
  <c r="D44" i="3"/>
  <c r="E44" i="3"/>
  <c r="F44" i="3"/>
  <c r="G44" i="3"/>
  <c r="H44" i="3"/>
  <c r="A45" i="3"/>
  <c r="B45" i="3"/>
  <c r="C45" i="3"/>
  <c r="D45" i="3"/>
  <c r="E45" i="3"/>
  <c r="F45" i="3"/>
  <c r="G45" i="3"/>
  <c r="K45" i="3" s="1"/>
  <c r="H45" i="3"/>
  <c r="A46" i="3"/>
  <c r="B46" i="3"/>
  <c r="C46" i="3"/>
  <c r="Y46" i="3" s="1"/>
  <c r="AC46" i="3" s="1"/>
  <c r="D46" i="3"/>
  <c r="E46" i="3"/>
  <c r="F46" i="3"/>
  <c r="G46" i="3"/>
  <c r="H46" i="3"/>
  <c r="A47" i="3"/>
  <c r="B47" i="3"/>
  <c r="C47" i="3"/>
  <c r="Y47" i="3" s="1"/>
  <c r="AC47" i="3" s="1"/>
  <c r="D47" i="3"/>
  <c r="E47" i="3"/>
  <c r="U47" i="3" s="1"/>
  <c r="F47" i="3"/>
  <c r="G47" i="3"/>
  <c r="K47" i="3" s="1"/>
  <c r="H47" i="3"/>
  <c r="A48" i="3"/>
  <c r="B48" i="3"/>
  <c r="C48" i="3"/>
  <c r="D48" i="3"/>
  <c r="E48" i="3"/>
  <c r="F48" i="3"/>
  <c r="G48" i="3"/>
  <c r="H48" i="3"/>
  <c r="A49" i="3"/>
  <c r="B49" i="3"/>
  <c r="C49" i="3"/>
  <c r="Y49" i="3" s="1"/>
  <c r="AC49" i="3" s="1"/>
  <c r="D49" i="3"/>
  <c r="E49" i="3"/>
  <c r="U49" i="3" s="1"/>
  <c r="F49" i="3"/>
  <c r="G49" i="3"/>
  <c r="H49" i="3"/>
  <c r="A50" i="3"/>
  <c r="B50" i="3"/>
  <c r="C50" i="3"/>
  <c r="Y50" i="3" s="1"/>
  <c r="AC50" i="3" s="1"/>
  <c r="D50" i="3"/>
  <c r="E50" i="3"/>
  <c r="U50" i="3" s="1"/>
  <c r="F50" i="3"/>
  <c r="G50" i="3"/>
  <c r="H50" i="3"/>
  <c r="A51" i="3"/>
  <c r="B51" i="3"/>
  <c r="C51" i="3"/>
  <c r="D51" i="3"/>
  <c r="E51" i="3"/>
  <c r="F51" i="3"/>
  <c r="G51" i="3"/>
  <c r="H51" i="3"/>
  <c r="A52" i="3"/>
  <c r="B52" i="3"/>
  <c r="C52" i="3"/>
  <c r="Y52" i="3" s="1"/>
  <c r="AC52" i="3" s="1"/>
  <c r="D52" i="3"/>
  <c r="E52" i="3"/>
  <c r="F52" i="3"/>
  <c r="G52" i="3"/>
  <c r="H52" i="3"/>
  <c r="A53" i="3"/>
  <c r="B53" i="3"/>
  <c r="C53" i="3"/>
  <c r="Y53" i="3" s="1"/>
  <c r="AC53" i="3" s="1"/>
  <c r="D53" i="3"/>
  <c r="E53" i="3"/>
  <c r="F53" i="3"/>
  <c r="G53" i="3"/>
  <c r="H53" i="3"/>
  <c r="A54" i="3"/>
  <c r="B54" i="3"/>
  <c r="C54" i="3"/>
  <c r="D54" i="3"/>
  <c r="E54" i="3"/>
  <c r="F54" i="3"/>
  <c r="G54" i="3"/>
  <c r="K54" i="3" s="1"/>
  <c r="H54" i="3"/>
  <c r="A55" i="3"/>
  <c r="B55" i="3"/>
  <c r="C55" i="3"/>
  <c r="Y55" i="3" s="1"/>
  <c r="AC55" i="3" s="1"/>
  <c r="D55" i="3"/>
  <c r="E55" i="3"/>
  <c r="F55" i="3"/>
  <c r="G55" i="3"/>
  <c r="H55" i="3"/>
  <c r="A56" i="3"/>
  <c r="B56" i="3"/>
  <c r="C56" i="3"/>
  <c r="Y56" i="3" s="1"/>
  <c r="AC56" i="3" s="1"/>
  <c r="D56" i="3"/>
  <c r="E56" i="3"/>
  <c r="F56" i="3"/>
  <c r="G56" i="3"/>
  <c r="H56" i="3"/>
  <c r="A57" i="3"/>
  <c r="B57" i="3"/>
  <c r="C57" i="3"/>
  <c r="D57" i="3"/>
  <c r="E57" i="3"/>
  <c r="F57" i="3"/>
  <c r="G57" i="3"/>
  <c r="K57" i="3" s="1"/>
  <c r="H57" i="3"/>
  <c r="A58" i="3"/>
  <c r="B58" i="3"/>
  <c r="C58" i="3"/>
  <c r="Y58" i="3" s="1"/>
  <c r="AC58" i="3" s="1"/>
  <c r="D58" i="3"/>
  <c r="E58" i="3"/>
  <c r="F58" i="3"/>
  <c r="G58" i="3"/>
  <c r="H58" i="3"/>
  <c r="A59" i="3"/>
  <c r="B59" i="3"/>
  <c r="C59" i="3"/>
  <c r="Y59" i="3" s="1"/>
  <c r="AC59" i="3" s="1"/>
  <c r="D59" i="3"/>
  <c r="E59" i="3"/>
  <c r="U59" i="3" s="1"/>
  <c r="F59" i="3"/>
  <c r="G59" i="3"/>
  <c r="K59" i="3" s="1"/>
  <c r="H59" i="3"/>
  <c r="A60" i="3"/>
  <c r="B60" i="3"/>
  <c r="C60" i="3"/>
  <c r="D60" i="3"/>
  <c r="E60" i="3"/>
  <c r="F60" i="3"/>
  <c r="G60" i="3"/>
  <c r="K60" i="3" s="1"/>
  <c r="H60" i="3"/>
  <c r="A61" i="3"/>
  <c r="B61" i="3"/>
  <c r="C61" i="3"/>
  <c r="Y61" i="3" s="1"/>
  <c r="AC61" i="3" s="1"/>
  <c r="D61" i="3"/>
  <c r="E61" i="3"/>
  <c r="U61" i="3" s="1"/>
  <c r="F61" i="3"/>
  <c r="G61" i="3"/>
  <c r="H61" i="3"/>
  <c r="A62" i="3"/>
  <c r="B62" i="3"/>
  <c r="C62" i="3"/>
  <c r="Y62" i="3" s="1"/>
  <c r="AC62" i="3" s="1"/>
  <c r="D62" i="3"/>
  <c r="E62" i="3"/>
  <c r="U62" i="3" s="1"/>
  <c r="F62" i="3"/>
  <c r="G62" i="3"/>
  <c r="H62" i="3"/>
  <c r="A63" i="3"/>
  <c r="B63" i="3"/>
  <c r="C63" i="3"/>
  <c r="D63" i="3"/>
  <c r="E63" i="3"/>
  <c r="F63" i="3"/>
  <c r="G63" i="3"/>
  <c r="H63" i="3"/>
  <c r="A64" i="3"/>
  <c r="B64" i="3"/>
  <c r="C64" i="3"/>
  <c r="Y64" i="3" s="1"/>
  <c r="AC64" i="3" s="1"/>
  <c r="D64" i="3"/>
  <c r="E64" i="3"/>
  <c r="F64" i="3"/>
  <c r="G64" i="3"/>
  <c r="H64" i="3"/>
  <c r="A65" i="3"/>
  <c r="B65" i="3"/>
  <c r="C65" i="3"/>
  <c r="Y65" i="3" s="1"/>
  <c r="AC65" i="3" s="1"/>
  <c r="D65" i="3"/>
  <c r="E65" i="3"/>
  <c r="U65" i="3" s="1"/>
  <c r="F65" i="3"/>
  <c r="G65" i="3"/>
  <c r="H65" i="3"/>
  <c r="A66" i="3"/>
  <c r="B66" i="3"/>
  <c r="C66" i="3"/>
  <c r="D66" i="3"/>
  <c r="E66" i="3"/>
  <c r="F66" i="3"/>
  <c r="G66" i="3"/>
  <c r="K66" i="3" s="1"/>
  <c r="H66" i="3"/>
  <c r="A67" i="3"/>
  <c r="B67" i="3"/>
  <c r="C67" i="3"/>
  <c r="Y67" i="3" s="1"/>
  <c r="AC67" i="3" s="1"/>
  <c r="D67" i="3"/>
  <c r="E67" i="3"/>
  <c r="U67" i="3" s="1"/>
  <c r="F67" i="3"/>
  <c r="G67" i="3"/>
  <c r="H67" i="3"/>
  <c r="A68" i="3"/>
  <c r="B68" i="3"/>
  <c r="C68" i="3"/>
  <c r="Y68" i="3" s="1"/>
  <c r="AC68" i="3" s="1"/>
  <c r="D68" i="3"/>
  <c r="E68" i="3"/>
  <c r="U68" i="3" s="1"/>
  <c r="F68" i="3"/>
  <c r="G68" i="3"/>
  <c r="H68" i="3"/>
  <c r="A69" i="3"/>
  <c r="B69" i="3"/>
  <c r="C69" i="3"/>
  <c r="D69" i="3"/>
  <c r="E69" i="3"/>
  <c r="F69" i="3"/>
  <c r="G69" i="3"/>
  <c r="K69" i="3" s="1"/>
  <c r="H69" i="3"/>
  <c r="A70" i="3"/>
  <c r="B70" i="3"/>
  <c r="C70" i="3"/>
  <c r="Y70" i="3" s="1"/>
  <c r="AC70" i="3" s="1"/>
  <c r="D70" i="3"/>
  <c r="E70" i="3"/>
  <c r="U70" i="3" s="1"/>
  <c r="F70" i="3"/>
  <c r="G70" i="3"/>
  <c r="H70" i="3"/>
  <c r="A71" i="3"/>
  <c r="B71" i="3"/>
  <c r="C71" i="3"/>
  <c r="Y71" i="3" s="1"/>
  <c r="AC71" i="3" s="1"/>
  <c r="D71" i="3"/>
  <c r="E71" i="3"/>
  <c r="F71" i="3"/>
  <c r="G71" i="3"/>
  <c r="K71" i="3" s="1"/>
  <c r="H71" i="3"/>
  <c r="A72" i="3"/>
  <c r="B72" i="3"/>
  <c r="C72" i="3"/>
  <c r="D72" i="3"/>
  <c r="E72" i="3"/>
  <c r="F72" i="3"/>
  <c r="G72" i="3"/>
  <c r="K72" i="3" s="1"/>
  <c r="H72" i="3"/>
  <c r="A73" i="3"/>
  <c r="B73" i="3"/>
  <c r="C73" i="3"/>
  <c r="Y73" i="3" s="1"/>
  <c r="AC73" i="3" s="1"/>
  <c r="D73" i="3"/>
  <c r="E73" i="3"/>
  <c r="F73" i="3"/>
  <c r="G73" i="3"/>
  <c r="H73" i="3"/>
  <c r="A74" i="3"/>
  <c r="B74" i="3"/>
  <c r="C74" i="3"/>
  <c r="Y74" i="3" s="1"/>
  <c r="AC74" i="3" s="1"/>
  <c r="D74" i="3"/>
  <c r="E74" i="3"/>
  <c r="F74" i="3"/>
  <c r="G74" i="3"/>
  <c r="H74" i="3"/>
  <c r="A75" i="3"/>
  <c r="B75" i="3"/>
  <c r="C75" i="3"/>
  <c r="D75" i="3"/>
  <c r="E75" i="3"/>
  <c r="F75" i="3"/>
  <c r="G75" i="3"/>
  <c r="H75" i="3"/>
  <c r="A76" i="3"/>
  <c r="B76" i="3"/>
  <c r="C76" i="3"/>
  <c r="Y76" i="3" s="1"/>
  <c r="AC76" i="3" s="1"/>
  <c r="D76" i="3"/>
  <c r="E76" i="3"/>
  <c r="U76" i="3" s="1"/>
  <c r="F76" i="3"/>
  <c r="G76" i="3"/>
  <c r="H76" i="3"/>
  <c r="A77" i="3"/>
  <c r="B77" i="3"/>
  <c r="C77" i="3"/>
  <c r="Y77" i="3" s="1"/>
  <c r="AC77" i="3" s="1"/>
  <c r="D77" i="3"/>
  <c r="E77" i="3"/>
  <c r="U77" i="3" s="1"/>
  <c r="F77" i="3"/>
  <c r="G77" i="3"/>
  <c r="H77" i="3"/>
  <c r="A78" i="3"/>
  <c r="B78" i="3"/>
  <c r="C78" i="3"/>
  <c r="D78" i="3"/>
  <c r="E78" i="3"/>
  <c r="F78" i="3"/>
  <c r="G78" i="3"/>
  <c r="K78" i="3" s="1"/>
  <c r="H78" i="3"/>
  <c r="A79" i="3"/>
  <c r="B79" i="3"/>
  <c r="C79" i="3"/>
  <c r="Y79" i="3" s="1"/>
  <c r="AC79" i="3" s="1"/>
  <c r="D79" i="3"/>
  <c r="E79" i="3"/>
  <c r="U79" i="3" s="1"/>
  <c r="F79" i="3"/>
  <c r="G79" i="3"/>
  <c r="H79" i="3"/>
  <c r="A80" i="3"/>
  <c r="B80" i="3"/>
  <c r="C80" i="3"/>
  <c r="Y80" i="3" s="1"/>
  <c r="AC80" i="3" s="1"/>
  <c r="D80" i="3"/>
  <c r="E80" i="3"/>
  <c r="U80" i="3" s="1"/>
  <c r="F80" i="3"/>
  <c r="G80" i="3"/>
  <c r="H80" i="3"/>
  <c r="A81" i="3"/>
  <c r="B81" i="3"/>
  <c r="C81" i="3"/>
  <c r="D81" i="3"/>
  <c r="E81" i="3"/>
  <c r="F81" i="3"/>
  <c r="G81" i="3"/>
  <c r="H81" i="3"/>
  <c r="A82" i="3"/>
  <c r="B82" i="3"/>
  <c r="C82" i="3"/>
  <c r="Y82" i="3" s="1"/>
  <c r="AC82" i="3" s="1"/>
  <c r="D82" i="3"/>
  <c r="E82" i="3"/>
  <c r="U82" i="3" s="1"/>
  <c r="F82" i="3"/>
  <c r="G82" i="3"/>
  <c r="H82" i="3"/>
  <c r="A83" i="3"/>
  <c r="B83" i="3"/>
  <c r="C83" i="3"/>
  <c r="Y83" i="3" s="1"/>
  <c r="AC83" i="3" s="1"/>
  <c r="D83" i="3"/>
  <c r="E83" i="3"/>
  <c r="U83" i="3" s="1"/>
  <c r="F83" i="3"/>
  <c r="G83" i="3"/>
  <c r="H83" i="3"/>
  <c r="A84" i="3"/>
  <c r="B84" i="3"/>
  <c r="C84" i="3"/>
  <c r="D84" i="3"/>
  <c r="E84" i="3"/>
  <c r="F84" i="3"/>
  <c r="G84" i="3"/>
  <c r="H84" i="3"/>
  <c r="A85" i="3"/>
  <c r="B85" i="3"/>
  <c r="C85" i="3"/>
  <c r="Y85" i="3" s="1"/>
  <c r="AC85" i="3" s="1"/>
  <c r="D85" i="3"/>
  <c r="E85" i="3"/>
  <c r="U85" i="3" s="1"/>
  <c r="F85" i="3"/>
  <c r="G85" i="3"/>
  <c r="H85" i="3"/>
  <c r="A86" i="3"/>
  <c r="B86" i="3"/>
  <c r="C86" i="3"/>
  <c r="Y86" i="3" s="1"/>
  <c r="AC86" i="3" s="1"/>
  <c r="D86" i="3"/>
  <c r="E86" i="3"/>
  <c r="U86" i="3" s="1"/>
  <c r="F86" i="3"/>
  <c r="G86" i="3"/>
  <c r="K86" i="3" s="1"/>
  <c r="H86" i="3"/>
  <c r="A87" i="3"/>
  <c r="B87" i="3"/>
  <c r="C87" i="3"/>
  <c r="D87" i="3"/>
  <c r="E87" i="3"/>
  <c r="F87" i="3"/>
  <c r="G87" i="3"/>
  <c r="H87" i="3"/>
  <c r="A88" i="3"/>
  <c r="B88" i="3"/>
  <c r="C88" i="3"/>
  <c r="Y88" i="3" s="1"/>
  <c r="AC88" i="3" s="1"/>
  <c r="D88" i="3"/>
  <c r="E88" i="3"/>
  <c r="U88" i="3" s="1"/>
  <c r="F88" i="3"/>
  <c r="G88" i="3"/>
  <c r="H88" i="3"/>
  <c r="A89" i="3"/>
  <c r="B89" i="3"/>
  <c r="C89" i="3"/>
  <c r="Y89" i="3" s="1"/>
  <c r="AC89" i="3" s="1"/>
  <c r="D89" i="3"/>
  <c r="E89" i="3"/>
  <c r="U89" i="3" s="1"/>
  <c r="F89" i="3"/>
  <c r="G89" i="3"/>
  <c r="H89" i="3"/>
  <c r="A90" i="3"/>
  <c r="B90" i="3"/>
  <c r="C90" i="3"/>
  <c r="D90" i="3"/>
  <c r="E90" i="3"/>
  <c r="F90" i="3"/>
  <c r="G90" i="3"/>
  <c r="H90" i="3"/>
  <c r="A91" i="3"/>
  <c r="B91" i="3"/>
  <c r="C91" i="3"/>
  <c r="Y91" i="3" s="1"/>
  <c r="AC91" i="3" s="1"/>
  <c r="D91" i="3"/>
  <c r="E91" i="3"/>
  <c r="U91" i="3" s="1"/>
  <c r="F91" i="3"/>
  <c r="G91" i="3"/>
  <c r="H91" i="3"/>
  <c r="A92" i="3"/>
  <c r="B92" i="3"/>
  <c r="C92" i="3"/>
  <c r="Y92" i="3" s="1"/>
  <c r="AC92" i="3" s="1"/>
  <c r="D92" i="3"/>
  <c r="E92" i="3"/>
  <c r="U92" i="3" s="1"/>
  <c r="F92" i="3"/>
  <c r="G92" i="3"/>
  <c r="H92" i="3"/>
  <c r="A93" i="3"/>
  <c r="B93" i="3"/>
  <c r="C93" i="3"/>
  <c r="D93" i="3"/>
  <c r="E93" i="3"/>
  <c r="F93" i="3"/>
  <c r="G93" i="3"/>
  <c r="H93" i="3"/>
  <c r="A94" i="3"/>
  <c r="B94" i="3"/>
  <c r="C94" i="3"/>
  <c r="Y94" i="3" s="1"/>
  <c r="AC94" i="3" s="1"/>
  <c r="D94" i="3"/>
  <c r="E94" i="3"/>
  <c r="U94" i="3" s="1"/>
  <c r="F94" i="3"/>
  <c r="G94" i="3"/>
  <c r="H94" i="3"/>
  <c r="A95" i="3"/>
  <c r="B95" i="3"/>
  <c r="C95" i="3"/>
  <c r="Y95" i="3" s="1"/>
  <c r="AC95" i="3" s="1"/>
  <c r="D95" i="3"/>
  <c r="E95" i="3"/>
  <c r="U95" i="3" s="1"/>
  <c r="F95" i="3"/>
  <c r="G95" i="3"/>
  <c r="H95" i="3"/>
  <c r="A96" i="3"/>
  <c r="B96" i="3"/>
  <c r="C96" i="3"/>
  <c r="D96" i="3"/>
  <c r="E96" i="3"/>
  <c r="F96" i="3"/>
  <c r="G96" i="3"/>
  <c r="H96" i="3"/>
  <c r="A97" i="3"/>
  <c r="B97" i="3"/>
  <c r="C97" i="3"/>
  <c r="Y97" i="3" s="1"/>
  <c r="AC97" i="3" s="1"/>
  <c r="D97" i="3"/>
  <c r="E97" i="3"/>
  <c r="U97" i="3" s="1"/>
  <c r="F97" i="3"/>
  <c r="G97" i="3"/>
  <c r="H97" i="3"/>
  <c r="A98" i="3"/>
  <c r="B98" i="3"/>
  <c r="C98" i="3"/>
  <c r="Y98" i="3" s="1"/>
  <c r="AC98" i="3" s="1"/>
  <c r="D98" i="3"/>
  <c r="E98" i="3"/>
  <c r="F98" i="3"/>
  <c r="G98" i="3"/>
  <c r="K98" i="3" s="1"/>
  <c r="H98" i="3"/>
  <c r="A99" i="3"/>
  <c r="B99" i="3"/>
  <c r="C99" i="3"/>
  <c r="D99" i="3"/>
  <c r="E99" i="3"/>
  <c r="F99" i="3"/>
  <c r="G99" i="3"/>
  <c r="H99" i="3"/>
  <c r="A100" i="3"/>
  <c r="B100" i="3"/>
  <c r="C100" i="3"/>
  <c r="Y100" i="3" s="1"/>
  <c r="AC100" i="3" s="1"/>
  <c r="D100" i="3"/>
  <c r="E100" i="3"/>
  <c r="U100" i="3" s="1"/>
  <c r="F100" i="3"/>
  <c r="G100" i="3"/>
  <c r="H100" i="3"/>
  <c r="A101" i="3"/>
  <c r="B101" i="3"/>
  <c r="C101" i="3"/>
  <c r="Y101" i="3" s="1"/>
  <c r="AC101" i="3" s="1"/>
  <c r="D101" i="3"/>
  <c r="E101" i="3"/>
  <c r="F101" i="3"/>
  <c r="G101" i="3"/>
  <c r="H101" i="3"/>
  <c r="A102" i="3"/>
  <c r="B102" i="3"/>
  <c r="C102" i="3"/>
  <c r="D102" i="3"/>
  <c r="E102" i="3"/>
  <c r="F102" i="3"/>
  <c r="G102" i="3"/>
  <c r="H102" i="3"/>
  <c r="A103" i="3"/>
  <c r="B103" i="3"/>
  <c r="C103" i="3"/>
  <c r="Y103" i="3" s="1"/>
  <c r="AC103" i="3" s="1"/>
  <c r="D103" i="3"/>
  <c r="E103" i="3"/>
  <c r="U103" i="3" s="1"/>
  <c r="F103" i="3"/>
  <c r="G103" i="3"/>
  <c r="H103" i="3"/>
  <c r="A104" i="3"/>
  <c r="B104" i="3"/>
  <c r="C104" i="3"/>
  <c r="Y104" i="3" s="1"/>
  <c r="AC104" i="3" s="1"/>
  <c r="D104" i="3"/>
  <c r="E104" i="3"/>
  <c r="F104" i="3"/>
  <c r="G104" i="3"/>
  <c r="H104" i="3"/>
  <c r="A105" i="3"/>
  <c r="B105" i="3"/>
  <c r="C105" i="3"/>
  <c r="D105" i="3"/>
  <c r="E105" i="3"/>
  <c r="F105" i="3"/>
  <c r="G105" i="3"/>
  <c r="H105" i="3"/>
  <c r="A106" i="3"/>
  <c r="B106" i="3"/>
  <c r="C106" i="3"/>
  <c r="Y106" i="3" s="1"/>
  <c r="AC106" i="3" s="1"/>
  <c r="D106" i="3"/>
  <c r="E106" i="3"/>
  <c r="F106" i="3"/>
  <c r="G106" i="3"/>
  <c r="H106" i="3"/>
  <c r="A107" i="3"/>
  <c r="B107" i="3"/>
  <c r="C107" i="3"/>
  <c r="Y107" i="3" s="1"/>
  <c r="AC107" i="3" s="1"/>
  <c r="D107" i="3"/>
  <c r="E107" i="3"/>
  <c r="F107" i="3"/>
  <c r="G107" i="3"/>
  <c r="H107" i="3"/>
  <c r="A108" i="3"/>
  <c r="B108" i="3"/>
  <c r="C108" i="3"/>
  <c r="D108" i="3"/>
  <c r="E108" i="3"/>
  <c r="F108" i="3"/>
  <c r="G108" i="3"/>
  <c r="H108" i="3"/>
  <c r="A109" i="3"/>
  <c r="B109" i="3"/>
  <c r="C109" i="3"/>
  <c r="Y109" i="3" s="1"/>
  <c r="AC109" i="3" s="1"/>
  <c r="D109" i="3"/>
  <c r="E109" i="3"/>
  <c r="U109" i="3" s="1"/>
  <c r="F109" i="3"/>
  <c r="G109" i="3"/>
  <c r="H109" i="3"/>
  <c r="A110" i="3"/>
  <c r="B110" i="3"/>
  <c r="C110" i="3"/>
  <c r="Y110" i="3" s="1"/>
  <c r="AC110" i="3" s="1"/>
  <c r="D110" i="3"/>
  <c r="E110" i="3"/>
  <c r="F110" i="3"/>
  <c r="G110" i="3"/>
  <c r="K110" i="3" s="1"/>
  <c r="H110" i="3"/>
  <c r="A111" i="3"/>
  <c r="B111" i="3"/>
  <c r="C111" i="3"/>
  <c r="D111" i="3"/>
  <c r="E111" i="3"/>
  <c r="F111" i="3"/>
  <c r="G111" i="3"/>
  <c r="H111" i="3"/>
  <c r="A112" i="3"/>
  <c r="B112" i="3"/>
  <c r="C112" i="3"/>
  <c r="Y112" i="3" s="1"/>
  <c r="AC112" i="3" s="1"/>
  <c r="D112" i="3"/>
  <c r="E112" i="3"/>
  <c r="F112" i="3"/>
  <c r="G112" i="3"/>
  <c r="H112" i="3"/>
  <c r="A113" i="3"/>
  <c r="B113" i="3"/>
  <c r="C113" i="3"/>
  <c r="Y113" i="3" s="1"/>
  <c r="AC113" i="3" s="1"/>
  <c r="D113" i="3"/>
  <c r="E113" i="3"/>
  <c r="U113" i="3" s="1"/>
  <c r="F113" i="3"/>
  <c r="G113" i="3"/>
  <c r="H113" i="3"/>
  <c r="A114" i="3"/>
  <c r="B114" i="3"/>
  <c r="C114" i="3"/>
  <c r="D114" i="3"/>
  <c r="E114" i="3"/>
  <c r="F114" i="3"/>
  <c r="G114" i="3"/>
  <c r="H114" i="3"/>
  <c r="A115" i="3"/>
  <c r="B115" i="3"/>
  <c r="C115" i="3"/>
  <c r="Y115" i="3" s="1"/>
  <c r="AC115" i="3" s="1"/>
  <c r="D115" i="3"/>
  <c r="E115" i="3"/>
  <c r="U115" i="3" s="1"/>
  <c r="F115" i="3"/>
  <c r="G115" i="3"/>
  <c r="H115" i="3"/>
  <c r="A116" i="3"/>
  <c r="B116" i="3"/>
  <c r="C116" i="3"/>
  <c r="Y116" i="3" s="1"/>
  <c r="AC116" i="3" s="1"/>
  <c r="D116" i="3"/>
  <c r="E116" i="3"/>
  <c r="F116" i="3"/>
  <c r="G116" i="3"/>
  <c r="H116" i="3"/>
  <c r="A117" i="3"/>
  <c r="B117" i="3"/>
  <c r="C117" i="3"/>
  <c r="D117" i="3"/>
  <c r="E117" i="3"/>
  <c r="F117" i="3"/>
  <c r="G117" i="3"/>
  <c r="H117" i="3"/>
  <c r="A118" i="3"/>
  <c r="B118" i="3"/>
  <c r="C118" i="3"/>
  <c r="Y118" i="3" s="1"/>
  <c r="AC118" i="3" s="1"/>
  <c r="D118" i="3"/>
  <c r="E118" i="3"/>
  <c r="U118" i="3" s="1"/>
  <c r="F118" i="3"/>
  <c r="G118" i="3"/>
  <c r="H118" i="3"/>
  <c r="A119" i="3"/>
  <c r="B119" i="3"/>
  <c r="C119" i="3"/>
  <c r="Y119" i="3" s="1"/>
  <c r="AC119" i="3" s="1"/>
  <c r="D119" i="3"/>
  <c r="E119" i="3"/>
  <c r="U119" i="3" s="1"/>
  <c r="F119" i="3"/>
  <c r="G119" i="3"/>
  <c r="H119" i="3"/>
  <c r="A120" i="3"/>
  <c r="B120" i="3"/>
  <c r="C120" i="3"/>
  <c r="D120" i="3"/>
  <c r="E120" i="3"/>
  <c r="F120" i="3"/>
  <c r="G120" i="3"/>
  <c r="H120" i="3"/>
  <c r="A121" i="3"/>
  <c r="B121" i="3"/>
  <c r="C121" i="3"/>
  <c r="Y121" i="3" s="1"/>
  <c r="AC121" i="3" s="1"/>
  <c r="D121" i="3"/>
  <c r="E121" i="3"/>
  <c r="U121" i="3" s="1"/>
  <c r="F121" i="3"/>
  <c r="G121" i="3"/>
  <c r="H121" i="3"/>
  <c r="A122" i="3"/>
  <c r="B122" i="3"/>
  <c r="C122" i="3"/>
  <c r="Y122" i="3" s="1"/>
  <c r="AC122" i="3" s="1"/>
  <c r="D122" i="3"/>
  <c r="E122" i="3"/>
  <c r="U122" i="3" s="1"/>
  <c r="F122" i="3"/>
  <c r="G122" i="3"/>
  <c r="K122" i="3" s="1"/>
  <c r="H122" i="3"/>
  <c r="A123" i="3"/>
  <c r="B123" i="3"/>
  <c r="C123" i="3"/>
  <c r="D123" i="3"/>
  <c r="E123" i="3"/>
  <c r="F123" i="3"/>
  <c r="G123" i="3"/>
  <c r="H123" i="3"/>
  <c r="A124" i="3"/>
  <c r="B124" i="3"/>
  <c r="C124" i="3"/>
  <c r="Y124" i="3" s="1"/>
  <c r="AC124" i="3" s="1"/>
  <c r="D124" i="3"/>
  <c r="E124" i="3"/>
  <c r="U124" i="3" s="1"/>
  <c r="F124" i="3"/>
  <c r="G124" i="3"/>
  <c r="H124" i="3"/>
  <c r="A125" i="3"/>
  <c r="B125" i="3"/>
  <c r="C125" i="3"/>
  <c r="Y125" i="3" s="1"/>
  <c r="AC125" i="3" s="1"/>
  <c r="D125" i="3"/>
  <c r="E125" i="3"/>
  <c r="U125" i="3" s="1"/>
  <c r="F125" i="3"/>
  <c r="G125" i="3"/>
  <c r="H125" i="3"/>
  <c r="A126" i="3"/>
  <c r="B126" i="3"/>
  <c r="C126" i="3"/>
  <c r="D126" i="3"/>
  <c r="E126" i="3"/>
  <c r="F126" i="3"/>
  <c r="G126" i="3"/>
  <c r="H126" i="3"/>
  <c r="A127" i="3"/>
  <c r="B127" i="3"/>
  <c r="C127" i="3"/>
  <c r="Y127" i="3" s="1"/>
  <c r="AC127" i="3" s="1"/>
  <c r="D127" i="3"/>
  <c r="E127" i="3"/>
  <c r="U127" i="3" s="1"/>
  <c r="F127" i="3"/>
  <c r="G127" i="3"/>
  <c r="H127" i="3"/>
  <c r="A128" i="3"/>
  <c r="B128" i="3"/>
  <c r="C128" i="3"/>
  <c r="Y128" i="3" s="1"/>
  <c r="AC128" i="3" s="1"/>
  <c r="D128" i="3"/>
  <c r="E128" i="3"/>
  <c r="U128" i="3" s="1"/>
  <c r="F128" i="3"/>
  <c r="G128" i="3"/>
  <c r="H128" i="3"/>
  <c r="A129" i="3"/>
  <c r="B129" i="3"/>
  <c r="C129" i="3"/>
  <c r="D129" i="3"/>
  <c r="E129" i="3"/>
  <c r="F129" i="3"/>
  <c r="G129" i="3"/>
  <c r="H129" i="3"/>
  <c r="A130" i="3"/>
  <c r="B130" i="3"/>
  <c r="C130" i="3"/>
  <c r="Y130" i="3" s="1"/>
  <c r="AC130" i="3" s="1"/>
  <c r="D130" i="3"/>
  <c r="E130" i="3"/>
  <c r="U130" i="3" s="1"/>
  <c r="F130" i="3"/>
  <c r="G130" i="3"/>
  <c r="H130" i="3"/>
  <c r="A131" i="3"/>
  <c r="B131" i="3"/>
  <c r="C131" i="3"/>
  <c r="Y131" i="3" s="1"/>
  <c r="AC131" i="3" s="1"/>
  <c r="D131" i="3"/>
  <c r="E131" i="3"/>
  <c r="U131" i="3" s="1"/>
  <c r="F131" i="3"/>
  <c r="G131" i="3"/>
  <c r="H131" i="3"/>
  <c r="A132" i="3"/>
  <c r="B132" i="3"/>
  <c r="C132" i="3"/>
  <c r="D132" i="3"/>
  <c r="E132" i="3"/>
  <c r="F132" i="3"/>
  <c r="G132" i="3"/>
  <c r="H132" i="3"/>
  <c r="A133" i="3"/>
  <c r="B133" i="3"/>
  <c r="C133" i="3"/>
  <c r="Y133" i="3" s="1"/>
  <c r="AC133" i="3" s="1"/>
  <c r="D133" i="3"/>
  <c r="E133" i="3"/>
  <c r="U133" i="3" s="1"/>
  <c r="F133" i="3"/>
  <c r="G133" i="3"/>
  <c r="H133" i="3"/>
  <c r="A134" i="3"/>
  <c r="B134" i="3"/>
  <c r="C134" i="3"/>
  <c r="Y134" i="3" s="1"/>
  <c r="AC134" i="3" s="1"/>
  <c r="D134" i="3"/>
  <c r="E134" i="3"/>
  <c r="U134" i="3" s="1"/>
  <c r="F134" i="3"/>
  <c r="G134" i="3"/>
  <c r="K134" i="3" s="1"/>
  <c r="H134" i="3"/>
  <c r="A135" i="3"/>
  <c r="B135" i="3"/>
  <c r="C135" i="3"/>
  <c r="D135" i="3"/>
  <c r="E135" i="3"/>
  <c r="F135" i="3"/>
  <c r="G135" i="3"/>
  <c r="H135" i="3"/>
  <c r="A136" i="3"/>
  <c r="B136" i="3"/>
  <c r="C136" i="3"/>
  <c r="Y136" i="3" s="1"/>
  <c r="AC136" i="3" s="1"/>
  <c r="D136" i="3"/>
  <c r="E136" i="3"/>
  <c r="U136" i="3" s="1"/>
  <c r="F136" i="3"/>
  <c r="G136" i="3"/>
  <c r="H136" i="3"/>
  <c r="A137" i="3"/>
  <c r="B137" i="3"/>
  <c r="C137" i="3"/>
  <c r="Y137" i="3" s="1"/>
  <c r="AC137" i="3" s="1"/>
  <c r="D137" i="3"/>
  <c r="E137" i="3"/>
  <c r="U137" i="3" s="1"/>
  <c r="F137" i="3"/>
  <c r="G137" i="3"/>
  <c r="H137" i="3"/>
  <c r="A138" i="3"/>
  <c r="B138" i="3"/>
  <c r="C138" i="3"/>
  <c r="D138" i="3"/>
  <c r="E138" i="3"/>
  <c r="F138" i="3"/>
  <c r="G138" i="3"/>
  <c r="H138" i="3"/>
  <c r="A139" i="3"/>
  <c r="B139" i="3"/>
  <c r="C139" i="3"/>
  <c r="Y139" i="3" s="1"/>
  <c r="AC139" i="3" s="1"/>
  <c r="D139" i="3"/>
  <c r="E139" i="3"/>
  <c r="U139" i="3" s="1"/>
  <c r="F139" i="3"/>
  <c r="G139" i="3"/>
  <c r="H139" i="3"/>
  <c r="A140" i="3"/>
  <c r="B140" i="3"/>
  <c r="C140" i="3"/>
  <c r="Y140" i="3" s="1"/>
  <c r="AC140" i="3" s="1"/>
  <c r="D140" i="3"/>
  <c r="E140" i="3"/>
  <c r="U140" i="3" s="1"/>
  <c r="F140" i="3"/>
  <c r="G140" i="3"/>
  <c r="H140" i="3"/>
  <c r="A141" i="3"/>
  <c r="B141" i="3"/>
  <c r="C141" i="3"/>
  <c r="D141" i="3"/>
  <c r="E141" i="3"/>
  <c r="F141" i="3"/>
  <c r="G141" i="3"/>
  <c r="H141" i="3"/>
  <c r="A142" i="3"/>
  <c r="B142" i="3"/>
  <c r="C142" i="3"/>
  <c r="Y142" i="3" s="1"/>
  <c r="AC142" i="3" s="1"/>
  <c r="D142" i="3"/>
  <c r="E142" i="3"/>
  <c r="U142" i="3" s="1"/>
  <c r="F142" i="3"/>
  <c r="G142" i="3"/>
  <c r="H142" i="3"/>
  <c r="A143" i="3"/>
  <c r="B143" i="3"/>
  <c r="C143" i="3"/>
  <c r="Y143" i="3" s="1"/>
  <c r="AC143" i="3" s="1"/>
  <c r="D143" i="3"/>
  <c r="E143" i="3"/>
  <c r="U143" i="3" s="1"/>
  <c r="F143" i="3"/>
  <c r="G143" i="3"/>
  <c r="H143" i="3"/>
  <c r="A144" i="3"/>
  <c r="B144" i="3"/>
  <c r="C144" i="3"/>
  <c r="D144" i="3"/>
  <c r="E144" i="3"/>
  <c r="F144" i="3"/>
  <c r="G144" i="3"/>
  <c r="H144" i="3"/>
  <c r="A145" i="3"/>
  <c r="B145" i="3"/>
  <c r="C145" i="3"/>
  <c r="Y145" i="3" s="1"/>
  <c r="AC145" i="3" s="1"/>
  <c r="D145" i="3"/>
  <c r="E145" i="3"/>
  <c r="F145" i="3"/>
  <c r="G145" i="3"/>
  <c r="H145" i="3"/>
  <c r="A146" i="3"/>
  <c r="B146" i="3"/>
  <c r="C146" i="3"/>
  <c r="Y146" i="3" s="1"/>
  <c r="AC146" i="3" s="1"/>
  <c r="D146" i="3"/>
  <c r="E146" i="3"/>
  <c r="U146" i="3" s="1"/>
  <c r="F146" i="3"/>
  <c r="G146" i="3"/>
  <c r="K146" i="3" s="1"/>
  <c r="H146" i="3"/>
  <c r="A147" i="3"/>
  <c r="B147" i="3"/>
  <c r="C147" i="3"/>
  <c r="D147" i="3"/>
  <c r="E147" i="3"/>
  <c r="F147" i="3"/>
  <c r="G147" i="3"/>
  <c r="H147" i="3"/>
  <c r="A148" i="3"/>
  <c r="B148" i="3"/>
  <c r="C148" i="3"/>
  <c r="Y148" i="3" s="1"/>
  <c r="AC148" i="3" s="1"/>
  <c r="D148" i="3"/>
  <c r="E148" i="3"/>
  <c r="U148" i="3" s="1"/>
  <c r="F148" i="3"/>
  <c r="G148" i="3"/>
  <c r="H148" i="3"/>
  <c r="A149" i="3"/>
  <c r="B149" i="3"/>
  <c r="C149" i="3"/>
  <c r="Y149" i="3" s="1"/>
  <c r="AC149" i="3" s="1"/>
  <c r="D149" i="3"/>
  <c r="E149" i="3"/>
  <c r="F149" i="3"/>
  <c r="G149" i="3"/>
  <c r="H149" i="3"/>
  <c r="A150" i="3"/>
  <c r="B150" i="3"/>
  <c r="C150" i="3"/>
  <c r="D150" i="3"/>
  <c r="E150" i="3"/>
  <c r="F150" i="3"/>
  <c r="G150" i="3"/>
  <c r="H150" i="3"/>
  <c r="A151" i="3"/>
  <c r="B151" i="3"/>
  <c r="C151" i="3"/>
  <c r="Y151" i="3" s="1"/>
  <c r="AC151" i="3" s="1"/>
  <c r="D151" i="3"/>
  <c r="E151" i="3"/>
  <c r="U151" i="3" s="1"/>
  <c r="F151" i="3"/>
  <c r="G151" i="3"/>
  <c r="H151" i="3"/>
  <c r="A152" i="3"/>
  <c r="B152" i="3"/>
  <c r="C152" i="3"/>
  <c r="Y152" i="3" s="1"/>
  <c r="AC152" i="3" s="1"/>
  <c r="D152" i="3"/>
  <c r="E152" i="3"/>
  <c r="U152" i="3" s="1"/>
  <c r="F152" i="3"/>
  <c r="G152" i="3"/>
  <c r="H152" i="3"/>
  <c r="A153" i="3"/>
  <c r="B153" i="3"/>
  <c r="C153" i="3"/>
  <c r="D153" i="3"/>
  <c r="E153" i="3"/>
  <c r="F153" i="3"/>
  <c r="G153" i="3"/>
  <c r="H153" i="3"/>
  <c r="A154" i="3"/>
  <c r="B154" i="3"/>
  <c r="C154" i="3"/>
  <c r="Y154" i="3" s="1"/>
  <c r="AC154" i="3" s="1"/>
  <c r="D154" i="3"/>
  <c r="E154" i="3"/>
  <c r="U154" i="3" s="1"/>
  <c r="F154" i="3"/>
  <c r="G154" i="3"/>
  <c r="H154" i="3"/>
  <c r="A155" i="3"/>
  <c r="B155" i="3"/>
  <c r="C155" i="3"/>
  <c r="Y155" i="3" s="1"/>
  <c r="AC155" i="3" s="1"/>
  <c r="D155" i="3"/>
  <c r="E155" i="3"/>
  <c r="U155" i="3" s="1"/>
  <c r="F155" i="3"/>
  <c r="G155" i="3"/>
  <c r="H155" i="3"/>
  <c r="A156" i="3"/>
  <c r="B156" i="3"/>
  <c r="C156" i="3"/>
  <c r="D156" i="3"/>
  <c r="E156" i="3"/>
  <c r="F156" i="3"/>
  <c r="G156" i="3"/>
  <c r="H156" i="3"/>
  <c r="A157" i="3"/>
  <c r="B157" i="3"/>
  <c r="C157" i="3"/>
  <c r="Y157" i="3" s="1"/>
  <c r="AC157" i="3" s="1"/>
  <c r="D157" i="3"/>
  <c r="E157" i="3"/>
  <c r="F157" i="3"/>
  <c r="G157" i="3"/>
  <c r="H157" i="3"/>
  <c r="A158" i="3"/>
  <c r="B158" i="3"/>
  <c r="C158" i="3"/>
  <c r="Y158" i="3" s="1"/>
  <c r="AC158" i="3" s="1"/>
  <c r="D158" i="3"/>
  <c r="E158" i="3"/>
  <c r="U158" i="3" s="1"/>
  <c r="F158" i="3"/>
  <c r="G158" i="3"/>
  <c r="K158" i="3" s="1"/>
  <c r="H158" i="3"/>
  <c r="A159" i="3"/>
  <c r="B159" i="3"/>
  <c r="C159" i="3"/>
  <c r="D159" i="3"/>
  <c r="E159" i="3"/>
  <c r="F159" i="3"/>
  <c r="G159" i="3"/>
  <c r="H159" i="3"/>
  <c r="A160" i="3"/>
  <c r="B160" i="3"/>
  <c r="C160" i="3"/>
  <c r="Y160" i="3" s="1"/>
  <c r="AC160" i="3" s="1"/>
  <c r="D160" i="3"/>
  <c r="E160" i="3"/>
  <c r="U160" i="3" s="1"/>
  <c r="F160" i="3"/>
  <c r="G160" i="3"/>
  <c r="H160" i="3"/>
  <c r="A161" i="3"/>
  <c r="B161" i="3"/>
  <c r="C161" i="3"/>
  <c r="Y161" i="3" s="1"/>
  <c r="AC161" i="3" s="1"/>
  <c r="D161" i="3"/>
  <c r="E161" i="3"/>
  <c r="U161" i="3" s="1"/>
  <c r="F161" i="3"/>
  <c r="G161" i="3"/>
  <c r="H161" i="3"/>
  <c r="A162" i="3"/>
  <c r="B162" i="3"/>
  <c r="C162" i="3"/>
  <c r="D162" i="3"/>
  <c r="E162" i="3"/>
  <c r="F162" i="3"/>
  <c r="G162" i="3"/>
  <c r="H162" i="3"/>
  <c r="A163" i="3"/>
  <c r="B163" i="3"/>
  <c r="C163" i="3"/>
  <c r="Y163" i="3" s="1"/>
  <c r="AC163" i="3" s="1"/>
  <c r="D163" i="3"/>
  <c r="E163" i="3"/>
  <c r="U163" i="3" s="1"/>
  <c r="F163" i="3"/>
  <c r="G163" i="3"/>
  <c r="H163" i="3"/>
  <c r="A164" i="3"/>
  <c r="B164" i="3"/>
  <c r="C164" i="3"/>
  <c r="Y164" i="3" s="1"/>
  <c r="AC164" i="3" s="1"/>
  <c r="D164" i="3"/>
  <c r="E164" i="3"/>
  <c r="U164" i="3" s="1"/>
  <c r="F164" i="3"/>
  <c r="G164" i="3"/>
  <c r="H164" i="3"/>
  <c r="A165" i="3"/>
  <c r="B165" i="3"/>
  <c r="C165" i="3"/>
  <c r="D165" i="3"/>
  <c r="E165" i="3"/>
  <c r="N165" i="3" s="1"/>
  <c r="O165" i="3" s="1"/>
  <c r="F165" i="3"/>
  <c r="G165" i="3"/>
  <c r="H165" i="3"/>
  <c r="A166" i="3"/>
  <c r="B166" i="3"/>
  <c r="C166" i="3"/>
  <c r="Y166" i="3" s="1"/>
  <c r="AC166" i="3" s="1"/>
  <c r="D166" i="3"/>
  <c r="E166" i="3"/>
  <c r="U166" i="3" s="1"/>
  <c r="F166" i="3"/>
  <c r="G166" i="3"/>
  <c r="H166" i="3"/>
  <c r="A167" i="3"/>
  <c r="B167" i="3"/>
  <c r="C167" i="3"/>
  <c r="Y167" i="3" s="1"/>
  <c r="AC167" i="3" s="1"/>
  <c r="D167" i="3"/>
  <c r="E167" i="3"/>
  <c r="U167" i="3" s="1"/>
  <c r="F167" i="3"/>
  <c r="G167" i="3"/>
  <c r="H167" i="3"/>
  <c r="A168" i="3"/>
  <c r="B168" i="3"/>
  <c r="C168" i="3"/>
  <c r="D168" i="3"/>
  <c r="E168" i="3"/>
  <c r="F168" i="3"/>
  <c r="G168" i="3"/>
  <c r="H168" i="3"/>
  <c r="A169" i="3"/>
  <c r="B169" i="3"/>
  <c r="C169" i="3"/>
  <c r="Y169" i="3" s="1"/>
  <c r="AC169" i="3" s="1"/>
  <c r="D169" i="3"/>
  <c r="E169" i="3"/>
  <c r="U169" i="3" s="1"/>
  <c r="F169" i="3"/>
  <c r="G169" i="3"/>
  <c r="H169" i="3"/>
  <c r="A170" i="3"/>
  <c r="B170" i="3"/>
  <c r="C170" i="3"/>
  <c r="Y170" i="3" s="1"/>
  <c r="AC170" i="3" s="1"/>
  <c r="D170" i="3"/>
  <c r="E170" i="3"/>
  <c r="F170" i="3"/>
  <c r="G170" i="3"/>
  <c r="AA170" i="3" s="1"/>
  <c r="AB170" i="3" s="1"/>
  <c r="AD170" i="3" s="1"/>
  <c r="H170" i="3"/>
  <c r="A171" i="3"/>
  <c r="B171" i="3"/>
  <c r="C171" i="3"/>
  <c r="D171" i="3"/>
  <c r="E171" i="3"/>
  <c r="F171" i="3"/>
  <c r="G171" i="3"/>
  <c r="H171" i="3"/>
  <c r="A172" i="3"/>
  <c r="B172" i="3"/>
  <c r="C172" i="3"/>
  <c r="Y172" i="3" s="1"/>
  <c r="AC172" i="3" s="1"/>
  <c r="D172" i="3"/>
  <c r="E172" i="3"/>
  <c r="F172" i="3"/>
  <c r="G172" i="3"/>
  <c r="H172" i="3"/>
  <c r="A173" i="3"/>
  <c r="B173" i="3"/>
  <c r="C173" i="3"/>
  <c r="Y173" i="3" s="1"/>
  <c r="AC173" i="3" s="1"/>
  <c r="D173" i="3"/>
  <c r="E173" i="3"/>
  <c r="F173" i="3"/>
  <c r="G173" i="3"/>
  <c r="AA173" i="3" s="1"/>
  <c r="AB173" i="3" s="1"/>
  <c r="AD173" i="3" s="1"/>
  <c r="H173" i="3"/>
  <c r="A174" i="3"/>
  <c r="B174" i="3"/>
  <c r="C174" i="3"/>
  <c r="D174" i="3"/>
  <c r="E174" i="3"/>
  <c r="F174" i="3"/>
  <c r="G174" i="3"/>
  <c r="H174" i="3"/>
  <c r="P167" i="8" l="1"/>
  <c r="R169" i="8"/>
  <c r="S169" i="8"/>
  <c r="T169" i="8"/>
  <c r="P170" i="8"/>
  <c r="P168" i="8"/>
  <c r="R171" i="8"/>
  <c r="S171" i="8"/>
  <c r="T171" i="8"/>
  <c r="M161" i="8"/>
  <c r="N161" i="8" s="1"/>
  <c r="P161" i="8" s="1"/>
  <c r="J159" i="8"/>
  <c r="K159" i="8"/>
  <c r="J147" i="8"/>
  <c r="K147" i="8"/>
  <c r="J135" i="8"/>
  <c r="K135" i="8"/>
  <c r="J123" i="8"/>
  <c r="K123" i="8"/>
  <c r="L123" i="8"/>
  <c r="J111" i="8"/>
  <c r="K111" i="8"/>
  <c r="L111" i="8"/>
  <c r="L99" i="8"/>
  <c r="J99" i="8"/>
  <c r="J87" i="8"/>
  <c r="K87" i="8"/>
  <c r="L87" i="8"/>
  <c r="J75" i="8"/>
  <c r="K75" i="8"/>
  <c r="L75" i="8"/>
  <c r="J63" i="8"/>
  <c r="K63" i="8"/>
  <c r="L63" i="8"/>
  <c r="J51" i="8"/>
  <c r="K51" i="8"/>
  <c r="L51" i="8"/>
  <c r="J39" i="8"/>
  <c r="K39" i="8"/>
  <c r="L39" i="8"/>
  <c r="J27" i="8"/>
  <c r="K27" i="8"/>
  <c r="L27" i="8"/>
  <c r="J15" i="8"/>
  <c r="K15" i="8"/>
  <c r="L15" i="8"/>
  <c r="L179" i="8"/>
  <c r="M179" i="8" s="1"/>
  <c r="N179" i="8" s="1"/>
  <c r="P179" i="8" s="1"/>
  <c r="L178" i="8"/>
  <c r="M178" i="8" s="1"/>
  <c r="N178" i="8" s="1"/>
  <c r="P178" i="8" s="1"/>
  <c r="L177" i="8"/>
  <c r="M177" i="8" s="1"/>
  <c r="N177" i="8" s="1"/>
  <c r="P177" i="8" s="1"/>
  <c r="L176" i="8"/>
  <c r="M176" i="8" s="1"/>
  <c r="N176" i="8" s="1"/>
  <c r="P176" i="8" s="1"/>
  <c r="L175" i="8"/>
  <c r="M175" i="8" s="1"/>
  <c r="N175" i="8" s="1"/>
  <c r="P175" i="8" s="1"/>
  <c r="L174" i="8"/>
  <c r="M174" i="8" s="1"/>
  <c r="N174" i="8" s="1"/>
  <c r="P174" i="8" s="1"/>
  <c r="L173" i="8"/>
  <c r="L172" i="8"/>
  <c r="L171" i="8"/>
  <c r="L170" i="8"/>
  <c r="L169" i="8"/>
  <c r="L168" i="8"/>
  <c r="L167" i="8"/>
  <c r="L166" i="8"/>
  <c r="L165" i="8"/>
  <c r="M154" i="8"/>
  <c r="N154" i="8" s="1"/>
  <c r="J152" i="8"/>
  <c r="K152" i="8"/>
  <c r="J140" i="8"/>
  <c r="K140" i="8"/>
  <c r="M130" i="8"/>
  <c r="N130" i="8" s="1"/>
  <c r="J128" i="8"/>
  <c r="K128" i="8"/>
  <c r="L128" i="8"/>
  <c r="J116" i="8"/>
  <c r="K116" i="8"/>
  <c r="L116" i="8"/>
  <c r="J104" i="8"/>
  <c r="K104" i="8"/>
  <c r="L104" i="8"/>
  <c r="J92" i="8"/>
  <c r="K92" i="8"/>
  <c r="L92" i="8"/>
  <c r="J80" i="8"/>
  <c r="K80" i="8"/>
  <c r="L80" i="8"/>
  <c r="J68" i="8"/>
  <c r="K68" i="8"/>
  <c r="L68" i="8"/>
  <c r="J56" i="8"/>
  <c r="K56" i="8"/>
  <c r="L56" i="8"/>
  <c r="J44" i="8"/>
  <c r="K44" i="8"/>
  <c r="L44" i="8"/>
  <c r="J32" i="8"/>
  <c r="K32" i="8"/>
  <c r="L32" i="8"/>
  <c r="J20" i="8"/>
  <c r="K20" i="8"/>
  <c r="L20" i="8"/>
  <c r="K179" i="8"/>
  <c r="K178" i="8"/>
  <c r="K177" i="8"/>
  <c r="K176" i="8"/>
  <c r="K175" i="8"/>
  <c r="K174" i="8"/>
  <c r="K173" i="8"/>
  <c r="M173" i="8" s="1"/>
  <c r="N173" i="8" s="1"/>
  <c r="K172" i="8"/>
  <c r="M172" i="8" s="1"/>
  <c r="N172" i="8" s="1"/>
  <c r="P172" i="8" s="1"/>
  <c r="K171" i="8"/>
  <c r="K170" i="8"/>
  <c r="K169" i="8"/>
  <c r="K168" i="8"/>
  <c r="K167" i="8"/>
  <c r="K166" i="8"/>
  <c r="M166" i="8" s="1"/>
  <c r="N166" i="8" s="1"/>
  <c r="P166" i="8" s="1"/>
  <c r="K165" i="8"/>
  <c r="M165" i="8" s="1"/>
  <c r="N165" i="8" s="1"/>
  <c r="P165" i="8" s="1"/>
  <c r="L162" i="8"/>
  <c r="J157" i="8"/>
  <c r="K157" i="8"/>
  <c r="M147" i="8"/>
  <c r="N147" i="8" s="1"/>
  <c r="J145" i="8"/>
  <c r="K145" i="8"/>
  <c r="J133" i="8"/>
  <c r="K133" i="8"/>
  <c r="M123" i="8"/>
  <c r="N123" i="8" s="1"/>
  <c r="J121" i="8"/>
  <c r="K121" i="8"/>
  <c r="L121" i="8"/>
  <c r="M111" i="8"/>
  <c r="N111" i="8" s="1"/>
  <c r="J109" i="8"/>
  <c r="K109" i="8"/>
  <c r="L109" i="8"/>
  <c r="M99" i="8"/>
  <c r="N99" i="8" s="1"/>
  <c r="K97" i="8"/>
  <c r="L97" i="8"/>
  <c r="J97" i="8"/>
  <c r="M87" i="8"/>
  <c r="N87" i="8" s="1"/>
  <c r="J85" i="8"/>
  <c r="K85" i="8"/>
  <c r="L85" i="8"/>
  <c r="M75" i="8"/>
  <c r="N75" i="8" s="1"/>
  <c r="J73" i="8"/>
  <c r="K73" i="8"/>
  <c r="L73" i="8"/>
  <c r="M63" i="8"/>
  <c r="N63" i="8" s="1"/>
  <c r="J61" i="8"/>
  <c r="K61" i="8"/>
  <c r="L61" i="8"/>
  <c r="M51" i="8"/>
  <c r="N51" i="8" s="1"/>
  <c r="J49" i="8"/>
  <c r="K49" i="8"/>
  <c r="L49" i="8"/>
  <c r="M39" i="8"/>
  <c r="N39" i="8" s="1"/>
  <c r="J37" i="8"/>
  <c r="K37" i="8"/>
  <c r="L37" i="8"/>
  <c r="M27" i="8"/>
  <c r="N27" i="8" s="1"/>
  <c r="J25" i="8"/>
  <c r="K25" i="8"/>
  <c r="L25" i="8"/>
  <c r="M15" i="8"/>
  <c r="N15" i="8" s="1"/>
  <c r="K162" i="8"/>
  <c r="K99" i="8"/>
  <c r="Q145" i="8"/>
  <c r="J94" i="8"/>
  <c r="K94" i="8"/>
  <c r="M94" i="8" s="1"/>
  <c r="N94" i="8" s="1"/>
  <c r="L94" i="8"/>
  <c r="J70" i="8"/>
  <c r="K70" i="8"/>
  <c r="M70" i="8" s="1"/>
  <c r="N70" i="8" s="1"/>
  <c r="L70" i="8"/>
  <c r="J58" i="8"/>
  <c r="K58" i="8"/>
  <c r="L58" i="8"/>
  <c r="M58" i="8" s="1"/>
  <c r="N58" i="8" s="1"/>
  <c r="J22" i="8"/>
  <c r="K22" i="8"/>
  <c r="M22" i="8" s="1"/>
  <c r="N22" i="8" s="1"/>
  <c r="L22" i="8"/>
  <c r="M164" i="8"/>
  <c r="N164" i="8" s="1"/>
  <c r="P164" i="8" s="1"/>
  <c r="M152" i="8"/>
  <c r="N152" i="8" s="1"/>
  <c r="J150" i="8"/>
  <c r="K150" i="8"/>
  <c r="M140" i="8"/>
  <c r="N140" i="8" s="1"/>
  <c r="J138" i="8"/>
  <c r="K138" i="8"/>
  <c r="M128" i="8"/>
  <c r="N128" i="8" s="1"/>
  <c r="J126" i="8"/>
  <c r="K126" i="8"/>
  <c r="L126" i="8"/>
  <c r="M116" i="8"/>
  <c r="N116" i="8" s="1"/>
  <c r="J114" i="8"/>
  <c r="K114" i="8"/>
  <c r="L114" i="8"/>
  <c r="M104" i="8"/>
  <c r="N104" i="8" s="1"/>
  <c r="J102" i="8"/>
  <c r="K102" i="8"/>
  <c r="L102" i="8"/>
  <c r="M92" i="8"/>
  <c r="N92" i="8" s="1"/>
  <c r="J90" i="8"/>
  <c r="K90" i="8"/>
  <c r="L90" i="8"/>
  <c r="M80" i="8"/>
  <c r="N80" i="8" s="1"/>
  <c r="J78" i="8"/>
  <c r="K78" i="8"/>
  <c r="L78" i="8"/>
  <c r="M68" i="8"/>
  <c r="N68" i="8" s="1"/>
  <c r="J66" i="8"/>
  <c r="K66" i="8"/>
  <c r="L66" i="8"/>
  <c r="M56" i="8"/>
  <c r="N56" i="8" s="1"/>
  <c r="J54" i="8"/>
  <c r="K54" i="8"/>
  <c r="L54" i="8"/>
  <c r="M44" i="8"/>
  <c r="N44" i="8" s="1"/>
  <c r="J42" i="8"/>
  <c r="K42" i="8"/>
  <c r="L42" i="8"/>
  <c r="M32" i="8"/>
  <c r="N32" i="8" s="1"/>
  <c r="J30" i="8"/>
  <c r="K30" i="8"/>
  <c r="L30" i="8"/>
  <c r="M20" i="8"/>
  <c r="N20" i="8" s="1"/>
  <c r="J18" i="8"/>
  <c r="K18" i="8"/>
  <c r="L18" i="8"/>
  <c r="M156" i="8"/>
  <c r="N156" i="8" s="1"/>
  <c r="J142" i="8"/>
  <c r="K142" i="8"/>
  <c r="M142" i="8" s="1"/>
  <c r="N142" i="8" s="1"/>
  <c r="Q85" i="8"/>
  <c r="M157" i="8"/>
  <c r="N157" i="8" s="1"/>
  <c r="P157" i="8" s="1"/>
  <c r="J155" i="8"/>
  <c r="K155" i="8"/>
  <c r="M145" i="8"/>
  <c r="N145" i="8" s="1"/>
  <c r="P145" i="8" s="1"/>
  <c r="J143" i="8"/>
  <c r="K143" i="8"/>
  <c r="M133" i="8"/>
  <c r="N133" i="8" s="1"/>
  <c r="J131" i="8"/>
  <c r="K131" i="8"/>
  <c r="M121" i="8"/>
  <c r="N121" i="8" s="1"/>
  <c r="J119" i="8"/>
  <c r="K119" i="8"/>
  <c r="L119" i="8"/>
  <c r="M109" i="8"/>
  <c r="N109" i="8" s="1"/>
  <c r="J107" i="8"/>
  <c r="K107" i="8"/>
  <c r="L107" i="8"/>
  <c r="M97" i="8"/>
  <c r="N97" i="8" s="1"/>
  <c r="J95" i="8"/>
  <c r="K95" i="8"/>
  <c r="L95" i="8"/>
  <c r="M85" i="8"/>
  <c r="N85" i="8" s="1"/>
  <c r="P85" i="8" s="1"/>
  <c r="J83" i="8"/>
  <c r="K83" i="8"/>
  <c r="L83" i="8"/>
  <c r="M73" i="8"/>
  <c r="N73" i="8" s="1"/>
  <c r="P73" i="8" s="1"/>
  <c r="J71" i="8"/>
  <c r="K71" i="8"/>
  <c r="L71" i="8"/>
  <c r="M61" i="8"/>
  <c r="N61" i="8" s="1"/>
  <c r="P61" i="8" s="1"/>
  <c r="J59" i="8"/>
  <c r="K59" i="8"/>
  <c r="L59" i="8"/>
  <c r="M49" i="8"/>
  <c r="N49" i="8" s="1"/>
  <c r="J47" i="8"/>
  <c r="K47" i="8"/>
  <c r="L47" i="8"/>
  <c r="M37" i="8"/>
  <c r="N37" i="8" s="1"/>
  <c r="P37" i="8" s="1"/>
  <c r="J35" i="8"/>
  <c r="K35" i="8"/>
  <c r="L35" i="8"/>
  <c r="M25" i="8"/>
  <c r="N25" i="8" s="1"/>
  <c r="P25" i="8" s="1"/>
  <c r="J23" i="8"/>
  <c r="K23" i="8"/>
  <c r="L23" i="8"/>
  <c r="Q161" i="8"/>
  <c r="L157" i="8"/>
  <c r="L145" i="8"/>
  <c r="L142" i="8"/>
  <c r="L133" i="8"/>
  <c r="M162" i="8"/>
  <c r="N162" i="8" s="1"/>
  <c r="P162" i="8" s="1"/>
  <c r="J160" i="8"/>
  <c r="K160" i="8"/>
  <c r="J148" i="8"/>
  <c r="K148" i="8"/>
  <c r="M138" i="8"/>
  <c r="N138" i="8" s="1"/>
  <c r="P138" i="8" s="1"/>
  <c r="J136" i="8"/>
  <c r="K136" i="8"/>
  <c r="M126" i="8"/>
  <c r="N126" i="8" s="1"/>
  <c r="P126" i="8" s="1"/>
  <c r="J124" i="8"/>
  <c r="K124" i="8"/>
  <c r="L124" i="8"/>
  <c r="M114" i="8"/>
  <c r="N114" i="8" s="1"/>
  <c r="P114" i="8" s="1"/>
  <c r="J112" i="8"/>
  <c r="K112" i="8"/>
  <c r="L112" i="8"/>
  <c r="M102" i="8"/>
  <c r="N102" i="8" s="1"/>
  <c r="P102" i="8" s="1"/>
  <c r="J100" i="8"/>
  <c r="K100" i="8"/>
  <c r="L100" i="8"/>
  <c r="M90" i="8"/>
  <c r="N90" i="8" s="1"/>
  <c r="Q90" i="8" s="1"/>
  <c r="J88" i="8"/>
  <c r="K88" i="8"/>
  <c r="L88" i="8"/>
  <c r="M78" i="8"/>
  <c r="N78" i="8" s="1"/>
  <c r="Q78" i="8" s="1"/>
  <c r="J76" i="8"/>
  <c r="K76" i="8"/>
  <c r="L76" i="8"/>
  <c r="M66" i="8"/>
  <c r="N66" i="8" s="1"/>
  <c r="P66" i="8" s="1"/>
  <c r="J64" i="8"/>
  <c r="K64" i="8"/>
  <c r="L64" i="8"/>
  <c r="M54" i="8"/>
  <c r="N54" i="8" s="1"/>
  <c r="P54" i="8" s="1"/>
  <c r="J52" i="8"/>
  <c r="K52" i="8"/>
  <c r="L52" i="8"/>
  <c r="M42" i="8"/>
  <c r="N42" i="8" s="1"/>
  <c r="P42" i="8" s="1"/>
  <c r="J40" i="8"/>
  <c r="K40" i="8"/>
  <c r="L40" i="8"/>
  <c r="M30" i="8"/>
  <c r="N30" i="8" s="1"/>
  <c r="P30" i="8" s="1"/>
  <c r="J28" i="8"/>
  <c r="K28" i="8"/>
  <c r="L28" i="8"/>
  <c r="M18" i="8"/>
  <c r="N18" i="8" s="1"/>
  <c r="P18" i="8" s="1"/>
  <c r="J16" i="8"/>
  <c r="K16" i="8"/>
  <c r="L16" i="8"/>
  <c r="Q164" i="8"/>
  <c r="L163" i="8"/>
  <c r="P156" i="8"/>
  <c r="Q156" i="8"/>
  <c r="M155" i="8"/>
  <c r="N155" i="8" s="1"/>
  <c r="P155" i="8" s="1"/>
  <c r="J153" i="8"/>
  <c r="K153" i="8"/>
  <c r="M143" i="8"/>
  <c r="N143" i="8" s="1"/>
  <c r="P143" i="8" s="1"/>
  <c r="J141" i="8"/>
  <c r="K141" i="8"/>
  <c r="Q132" i="8"/>
  <c r="M131" i="8"/>
  <c r="N131" i="8" s="1"/>
  <c r="P131" i="8" s="1"/>
  <c r="J129" i="8"/>
  <c r="K129" i="8"/>
  <c r="M119" i="8"/>
  <c r="N119" i="8" s="1"/>
  <c r="P119" i="8" s="1"/>
  <c r="J117" i="8"/>
  <c r="K117" i="8"/>
  <c r="L117" i="8"/>
  <c r="M107" i="8"/>
  <c r="N107" i="8" s="1"/>
  <c r="P107" i="8" s="1"/>
  <c r="J105" i="8"/>
  <c r="K105" i="8"/>
  <c r="L105" i="8"/>
  <c r="M95" i="8"/>
  <c r="N95" i="8" s="1"/>
  <c r="P95" i="8" s="1"/>
  <c r="J93" i="8"/>
  <c r="K93" i="8"/>
  <c r="M93" i="8" s="1"/>
  <c r="N93" i="8" s="1"/>
  <c r="L93" i="8"/>
  <c r="M83" i="8"/>
  <c r="N83" i="8" s="1"/>
  <c r="Q83" i="8" s="1"/>
  <c r="J81" i="8"/>
  <c r="K81" i="8"/>
  <c r="L81" i="8"/>
  <c r="M81" i="8" s="1"/>
  <c r="N81" i="8" s="1"/>
  <c r="M71" i="8"/>
  <c r="N71" i="8" s="1"/>
  <c r="P71" i="8" s="1"/>
  <c r="J69" i="8"/>
  <c r="K69" i="8"/>
  <c r="L69" i="8"/>
  <c r="M59" i="8"/>
  <c r="N59" i="8" s="1"/>
  <c r="P59" i="8" s="1"/>
  <c r="J57" i="8"/>
  <c r="K57" i="8"/>
  <c r="L57" i="8"/>
  <c r="M47" i="8"/>
  <c r="N47" i="8" s="1"/>
  <c r="P47" i="8" s="1"/>
  <c r="J45" i="8"/>
  <c r="K45" i="8"/>
  <c r="L45" i="8"/>
  <c r="M35" i="8"/>
  <c r="N35" i="8" s="1"/>
  <c r="P35" i="8" s="1"/>
  <c r="J33" i="8"/>
  <c r="K33" i="8"/>
  <c r="L33" i="8"/>
  <c r="M23" i="8"/>
  <c r="N23" i="8" s="1"/>
  <c r="P23" i="8" s="1"/>
  <c r="J21" i="8"/>
  <c r="K21" i="8"/>
  <c r="L21" i="8"/>
  <c r="K163" i="8"/>
  <c r="M132" i="8"/>
  <c r="N132" i="8" s="1"/>
  <c r="P132" i="8" s="1"/>
  <c r="P121" i="8"/>
  <c r="Q121" i="8"/>
  <c r="J118" i="8"/>
  <c r="K118" i="8"/>
  <c r="M118" i="8" s="1"/>
  <c r="N118" i="8" s="1"/>
  <c r="L118" i="8"/>
  <c r="P109" i="8"/>
  <c r="Q109" i="8"/>
  <c r="P97" i="8"/>
  <c r="Q97" i="8"/>
  <c r="J82" i="8"/>
  <c r="K82" i="8"/>
  <c r="L82" i="8"/>
  <c r="M82" i="8" s="1"/>
  <c r="N82" i="8" s="1"/>
  <c r="J46" i="8"/>
  <c r="K46" i="8"/>
  <c r="M46" i="8" s="1"/>
  <c r="N46" i="8" s="1"/>
  <c r="L46" i="8"/>
  <c r="J34" i="8"/>
  <c r="K34" i="8"/>
  <c r="L34" i="8"/>
  <c r="M34" i="8" s="1"/>
  <c r="N34" i="8" s="1"/>
  <c r="M160" i="8"/>
  <c r="N160" i="8" s="1"/>
  <c r="Q160" i="8" s="1"/>
  <c r="J158" i="8"/>
  <c r="K158" i="8"/>
  <c r="M148" i="8"/>
  <c r="N148" i="8" s="1"/>
  <c r="P148" i="8" s="1"/>
  <c r="J146" i="8"/>
  <c r="M146" i="8" s="1"/>
  <c r="N146" i="8" s="1"/>
  <c r="K146" i="8"/>
  <c r="M136" i="8"/>
  <c r="N136" i="8" s="1"/>
  <c r="P136" i="8" s="1"/>
  <c r="J134" i="8"/>
  <c r="K134" i="8"/>
  <c r="M124" i="8"/>
  <c r="N124" i="8" s="1"/>
  <c r="P124" i="8" s="1"/>
  <c r="J122" i="8"/>
  <c r="K122" i="8"/>
  <c r="L122" i="8"/>
  <c r="M112" i="8"/>
  <c r="N112" i="8" s="1"/>
  <c r="P112" i="8" s="1"/>
  <c r="J110" i="8"/>
  <c r="K110" i="8"/>
  <c r="L110" i="8"/>
  <c r="M100" i="8"/>
  <c r="N100" i="8" s="1"/>
  <c r="P100" i="8" s="1"/>
  <c r="K98" i="8"/>
  <c r="L98" i="8"/>
  <c r="J98" i="8"/>
  <c r="M88" i="8"/>
  <c r="N88" i="8" s="1"/>
  <c r="Q88" i="8" s="1"/>
  <c r="J86" i="8"/>
  <c r="K86" i="8"/>
  <c r="L86" i="8"/>
  <c r="M76" i="8"/>
  <c r="N76" i="8" s="1"/>
  <c r="Q76" i="8" s="1"/>
  <c r="J74" i="8"/>
  <c r="K74" i="8"/>
  <c r="L74" i="8"/>
  <c r="M64" i="8"/>
  <c r="N64" i="8" s="1"/>
  <c r="P64" i="8" s="1"/>
  <c r="J62" i="8"/>
  <c r="K62" i="8"/>
  <c r="L62" i="8"/>
  <c r="M52" i="8"/>
  <c r="N52" i="8" s="1"/>
  <c r="P52" i="8" s="1"/>
  <c r="J50" i="8"/>
  <c r="K50" i="8"/>
  <c r="L50" i="8"/>
  <c r="M40" i="8"/>
  <c r="N40" i="8" s="1"/>
  <c r="P40" i="8" s="1"/>
  <c r="J38" i="8"/>
  <c r="K38" i="8"/>
  <c r="L38" i="8"/>
  <c r="M28" i="8"/>
  <c r="N28" i="8" s="1"/>
  <c r="P28" i="8" s="1"/>
  <c r="J26" i="8"/>
  <c r="K26" i="8"/>
  <c r="L26" i="8"/>
  <c r="M16" i="8"/>
  <c r="N16" i="8" s="1"/>
  <c r="P16" i="8" s="1"/>
  <c r="Q179" i="8"/>
  <c r="Q178" i="8"/>
  <c r="Q177" i="8"/>
  <c r="Q176" i="8"/>
  <c r="Q175" i="8"/>
  <c r="Q174" i="8"/>
  <c r="Q172" i="8"/>
  <c r="Q171" i="8"/>
  <c r="Q170" i="8"/>
  <c r="Q169" i="8"/>
  <c r="Q168" i="8"/>
  <c r="Q167" i="8"/>
  <c r="Q166" i="8"/>
  <c r="Q165" i="8"/>
  <c r="P133" i="8"/>
  <c r="Q133" i="8"/>
  <c r="J106" i="8"/>
  <c r="K106" i="8"/>
  <c r="L106" i="8"/>
  <c r="M106" i="8" s="1"/>
  <c r="N106" i="8" s="1"/>
  <c r="P154" i="8"/>
  <c r="Q154" i="8"/>
  <c r="J151" i="8"/>
  <c r="K151" i="8"/>
  <c r="M141" i="8"/>
  <c r="N141" i="8" s="1"/>
  <c r="P141" i="8" s="1"/>
  <c r="J139" i="8"/>
  <c r="K139" i="8"/>
  <c r="P130" i="8"/>
  <c r="Q130" i="8"/>
  <c r="M129" i="8"/>
  <c r="N129" i="8" s="1"/>
  <c r="Q129" i="8" s="1"/>
  <c r="J127" i="8"/>
  <c r="K127" i="8"/>
  <c r="L127" i="8"/>
  <c r="M127" i="8" s="1"/>
  <c r="N127" i="8" s="1"/>
  <c r="M117" i="8"/>
  <c r="N117" i="8" s="1"/>
  <c r="P117" i="8" s="1"/>
  <c r="J115" i="8"/>
  <c r="K115" i="8"/>
  <c r="L115" i="8"/>
  <c r="M105" i="8"/>
  <c r="N105" i="8" s="1"/>
  <c r="Q105" i="8" s="1"/>
  <c r="J103" i="8"/>
  <c r="K103" i="8"/>
  <c r="L103" i="8"/>
  <c r="M103" i="8" s="1"/>
  <c r="N103" i="8" s="1"/>
  <c r="J91" i="8"/>
  <c r="K91" i="8"/>
  <c r="M91" i="8" s="1"/>
  <c r="N91" i="8" s="1"/>
  <c r="L91" i="8"/>
  <c r="J79" i="8"/>
  <c r="K79" i="8"/>
  <c r="L79" i="8"/>
  <c r="M69" i="8"/>
  <c r="N69" i="8" s="1"/>
  <c r="P69" i="8" s="1"/>
  <c r="J67" i="8"/>
  <c r="K67" i="8"/>
  <c r="M67" i="8" s="1"/>
  <c r="N67" i="8" s="1"/>
  <c r="L67" i="8"/>
  <c r="M57" i="8"/>
  <c r="N57" i="8" s="1"/>
  <c r="Q57" i="8" s="1"/>
  <c r="J55" i="8"/>
  <c r="K55" i="8"/>
  <c r="L55" i="8"/>
  <c r="M45" i="8"/>
  <c r="N45" i="8" s="1"/>
  <c r="P45" i="8" s="1"/>
  <c r="J43" i="8"/>
  <c r="K43" i="8"/>
  <c r="M43" i="8" s="1"/>
  <c r="N43" i="8" s="1"/>
  <c r="L43" i="8"/>
  <c r="M33" i="8"/>
  <c r="N33" i="8" s="1"/>
  <c r="Q33" i="8" s="1"/>
  <c r="J31" i="8"/>
  <c r="K31" i="8"/>
  <c r="L31" i="8"/>
  <c r="M21" i="8"/>
  <c r="N21" i="8" s="1"/>
  <c r="P21" i="8" s="1"/>
  <c r="J19" i="8"/>
  <c r="K19" i="8"/>
  <c r="L19" i="8"/>
  <c r="L161" i="8"/>
  <c r="L159" i="8"/>
  <c r="M159" i="8" s="1"/>
  <c r="N159" i="8" s="1"/>
  <c r="L153" i="8"/>
  <c r="M153" i="8" s="1"/>
  <c r="N153" i="8" s="1"/>
  <c r="L150" i="8"/>
  <c r="M150" i="8" s="1"/>
  <c r="N150" i="8" s="1"/>
  <c r="L147" i="8"/>
  <c r="L141" i="8"/>
  <c r="L138" i="8"/>
  <c r="L135" i="8"/>
  <c r="M135" i="8" s="1"/>
  <c r="N135" i="8" s="1"/>
  <c r="L129" i="8"/>
  <c r="M48" i="8"/>
  <c r="N48" i="8" s="1"/>
  <c r="P48" i="8" s="1"/>
  <c r="M158" i="8"/>
  <c r="N158" i="8" s="1"/>
  <c r="P158" i="8" s="1"/>
  <c r="J156" i="8"/>
  <c r="K156" i="8"/>
  <c r="P147" i="8"/>
  <c r="Q147" i="8"/>
  <c r="J144" i="8"/>
  <c r="M144" i="8" s="1"/>
  <c r="N144" i="8" s="1"/>
  <c r="K144" i="8"/>
  <c r="M134" i="8"/>
  <c r="N134" i="8" s="1"/>
  <c r="P134" i="8" s="1"/>
  <c r="J132" i="8"/>
  <c r="K132" i="8"/>
  <c r="P123" i="8"/>
  <c r="Q123" i="8"/>
  <c r="M122" i="8"/>
  <c r="N122" i="8" s="1"/>
  <c r="P122" i="8" s="1"/>
  <c r="J120" i="8"/>
  <c r="M120" i="8" s="1"/>
  <c r="N120" i="8" s="1"/>
  <c r="K120" i="8"/>
  <c r="L120" i="8"/>
  <c r="P111" i="8"/>
  <c r="Q111" i="8"/>
  <c r="M110" i="8"/>
  <c r="N110" i="8" s="1"/>
  <c r="P110" i="8" s="1"/>
  <c r="J108" i="8"/>
  <c r="K108" i="8"/>
  <c r="L108" i="8"/>
  <c r="M108" i="8" s="1"/>
  <c r="N108" i="8" s="1"/>
  <c r="P99" i="8"/>
  <c r="Q99" i="8"/>
  <c r="M98" i="8"/>
  <c r="N98" i="8" s="1"/>
  <c r="P98" i="8" s="1"/>
  <c r="J96" i="8"/>
  <c r="M96" i="8" s="1"/>
  <c r="N96" i="8" s="1"/>
  <c r="K96" i="8"/>
  <c r="L96" i="8"/>
  <c r="Q87" i="8"/>
  <c r="P87" i="8"/>
  <c r="M86" i="8"/>
  <c r="N86" i="8" s="1"/>
  <c r="Q86" i="8" s="1"/>
  <c r="J84" i="8"/>
  <c r="K84" i="8"/>
  <c r="L84" i="8"/>
  <c r="M84" i="8" s="1"/>
  <c r="N84" i="8" s="1"/>
  <c r="P75" i="8"/>
  <c r="Q75" i="8"/>
  <c r="M74" i="8"/>
  <c r="N74" i="8" s="1"/>
  <c r="P74" i="8" s="1"/>
  <c r="J72" i="8"/>
  <c r="K72" i="8"/>
  <c r="L72" i="8"/>
  <c r="P63" i="8"/>
  <c r="Q63" i="8"/>
  <c r="M62" i="8"/>
  <c r="N62" i="8" s="1"/>
  <c r="P62" i="8" s="1"/>
  <c r="J60" i="8"/>
  <c r="K60" i="8"/>
  <c r="L60" i="8"/>
  <c r="M60" i="8" s="1"/>
  <c r="N60" i="8" s="1"/>
  <c r="P51" i="8"/>
  <c r="Q51" i="8"/>
  <c r="M50" i="8"/>
  <c r="N50" i="8" s="1"/>
  <c r="P50" i="8" s="1"/>
  <c r="J48" i="8"/>
  <c r="K48" i="8"/>
  <c r="L48" i="8"/>
  <c r="P39" i="8"/>
  <c r="Q39" i="8"/>
  <c r="M38" i="8"/>
  <c r="N38" i="8" s="1"/>
  <c r="P38" i="8" s="1"/>
  <c r="J36" i="8"/>
  <c r="K36" i="8"/>
  <c r="L36" i="8"/>
  <c r="M36" i="8" s="1"/>
  <c r="N36" i="8" s="1"/>
  <c r="P27" i="8"/>
  <c r="Q27" i="8"/>
  <c r="M26" i="8"/>
  <c r="N26" i="8" s="1"/>
  <c r="P26" i="8" s="1"/>
  <c r="J24" i="8"/>
  <c r="M24" i="8" s="1"/>
  <c r="N24" i="8" s="1"/>
  <c r="K24" i="8"/>
  <c r="L24" i="8"/>
  <c r="P15" i="8"/>
  <c r="Q15" i="8"/>
  <c r="L164" i="8"/>
  <c r="Q162" i="8"/>
  <c r="J154" i="8"/>
  <c r="K154" i="8"/>
  <c r="J130" i="8"/>
  <c r="K130" i="8"/>
  <c r="M72" i="8"/>
  <c r="N72" i="8" s="1"/>
  <c r="P72" i="8" s="1"/>
  <c r="P49" i="8"/>
  <c r="Q49" i="8"/>
  <c r="M163" i="8"/>
  <c r="N163" i="8" s="1"/>
  <c r="P163" i="8" s="1"/>
  <c r="J161" i="8"/>
  <c r="P152" i="8"/>
  <c r="Q152" i="8"/>
  <c r="M151" i="8"/>
  <c r="N151" i="8" s="1"/>
  <c r="P151" i="8" s="1"/>
  <c r="J149" i="8"/>
  <c r="K149" i="8"/>
  <c r="M149" i="8" s="1"/>
  <c r="N149" i="8" s="1"/>
  <c r="P140" i="8"/>
  <c r="Q140" i="8"/>
  <c r="M139" i="8"/>
  <c r="N139" i="8" s="1"/>
  <c r="P139" i="8" s="1"/>
  <c r="J137" i="8"/>
  <c r="K137" i="8"/>
  <c r="M137" i="8" s="1"/>
  <c r="N137" i="8" s="1"/>
  <c r="P128" i="8"/>
  <c r="Q128" i="8"/>
  <c r="J125" i="8"/>
  <c r="K125" i="8"/>
  <c r="M125" i="8" s="1"/>
  <c r="N125" i="8" s="1"/>
  <c r="L125" i="8"/>
  <c r="P116" i="8"/>
  <c r="Q116" i="8"/>
  <c r="M115" i="8"/>
  <c r="N115" i="8" s="1"/>
  <c r="P115" i="8" s="1"/>
  <c r="J113" i="8"/>
  <c r="K113" i="8"/>
  <c r="M113" i="8" s="1"/>
  <c r="N113" i="8" s="1"/>
  <c r="L113" i="8"/>
  <c r="P104" i="8"/>
  <c r="Q104" i="8"/>
  <c r="J101" i="8"/>
  <c r="K101" i="8"/>
  <c r="M101" i="8" s="1"/>
  <c r="N101" i="8" s="1"/>
  <c r="L101" i="8"/>
  <c r="P92" i="8"/>
  <c r="Q92" i="8"/>
  <c r="J89" i="8"/>
  <c r="K89" i="8"/>
  <c r="M89" i="8" s="1"/>
  <c r="N89" i="8" s="1"/>
  <c r="L89" i="8"/>
  <c r="Q80" i="8"/>
  <c r="P80" i="8"/>
  <c r="M79" i="8"/>
  <c r="N79" i="8" s="1"/>
  <c r="P79" i="8" s="1"/>
  <c r="J77" i="8"/>
  <c r="K77" i="8"/>
  <c r="M77" i="8" s="1"/>
  <c r="N77" i="8" s="1"/>
  <c r="L77" i="8"/>
  <c r="P68" i="8"/>
  <c r="Q68" i="8"/>
  <c r="J65" i="8"/>
  <c r="K65" i="8"/>
  <c r="M65" i="8" s="1"/>
  <c r="N65" i="8" s="1"/>
  <c r="L65" i="8"/>
  <c r="P56" i="8"/>
  <c r="Q56" i="8"/>
  <c r="M55" i="8"/>
  <c r="N55" i="8" s="1"/>
  <c r="Q55" i="8" s="1"/>
  <c r="J53" i="8"/>
  <c r="K53" i="8"/>
  <c r="M53" i="8" s="1"/>
  <c r="N53" i="8" s="1"/>
  <c r="L53" i="8"/>
  <c r="P44" i="8"/>
  <c r="Q44" i="8"/>
  <c r="J41" i="8"/>
  <c r="K41" i="8"/>
  <c r="M41" i="8" s="1"/>
  <c r="N41" i="8" s="1"/>
  <c r="L41" i="8"/>
  <c r="P32" i="8"/>
  <c r="Q32" i="8"/>
  <c r="M31" i="8"/>
  <c r="N31" i="8" s="1"/>
  <c r="Q31" i="8" s="1"/>
  <c r="J29" i="8"/>
  <c r="K29" i="8"/>
  <c r="M29" i="8" s="1"/>
  <c r="N29" i="8" s="1"/>
  <c r="L29" i="8"/>
  <c r="P20" i="8"/>
  <c r="Q20" i="8"/>
  <c r="M19" i="8"/>
  <c r="N19" i="8" s="1"/>
  <c r="P19" i="8" s="1"/>
  <c r="J17" i="8"/>
  <c r="K17" i="8"/>
  <c r="M17" i="8" s="1"/>
  <c r="N17" i="8" s="1"/>
  <c r="L17" i="8"/>
  <c r="Q165" i="3"/>
  <c r="R165" i="3"/>
  <c r="W171" i="3"/>
  <c r="K171" i="3"/>
  <c r="W162" i="3"/>
  <c r="V162" i="3"/>
  <c r="K162" i="3"/>
  <c r="W147" i="3"/>
  <c r="K147" i="3"/>
  <c r="V147" i="3"/>
  <c r="V141" i="3"/>
  <c r="W141" i="3"/>
  <c r="K141" i="3"/>
  <c r="W138" i="3"/>
  <c r="K138" i="3"/>
  <c r="V138" i="3"/>
  <c r="W129" i="3"/>
  <c r="V129" i="3"/>
  <c r="K129" i="3"/>
  <c r="V123" i="3"/>
  <c r="W123" i="3"/>
  <c r="K123" i="3"/>
  <c r="V117" i="3"/>
  <c r="W117" i="3"/>
  <c r="K117" i="3"/>
  <c r="V114" i="3"/>
  <c r="W114" i="3"/>
  <c r="K114" i="3"/>
  <c r="V111" i="3"/>
  <c r="W111" i="3"/>
  <c r="K111" i="3"/>
  <c r="V108" i="3"/>
  <c r="W108" i="3"/>
  <c r="K108" i="3"/>
  <c r="V105" i="3"/>
  <c r="W105" i="3"/>
  <c r="K105" i="3"/>
  <c r="V102" i="3"/>
  <c r="W102" i="3"/>
  <c r="K102" i="3"/>
  <c r="V99" i="3"/>
  <c r="W99" i="3"/>
  <c r="K99" i="3"/>
  <c r="W96" i="3"/>
  <c r="V96" i="3"/>
  <c r="K96" i="3"/>
  <c r="W93" i="3"/>
  <c r="V93" i="3"/>
  <c r="K93" i="3"/>
  <c r="W90" i="3"/>
  <c r="V90" i="3"/>
  <c r="K90" i="3"/>
  <c r="V87" i="3"/>
  <c r="W87" i="3"/>
  <c r="K87" i="3"/>
  <c r="V84" i="3"/>
  <c r="W84" i="3"/>
  <c r="K84" i="3"/>
  <c r="W81" i="3"/>
  <c r="V81" i="3"/>
  <c r="K81" i="3"/>
  <c r="N169" i="3"/>
  <c r="O169" i="3" s="1"/>
  <c r="T161" i="3"/>
  <c r="AG161" i="3"/>
  <c r="N161" i="3"/>
  <c r="O161" i="3" s="1"/>
  <c r="S161" i="3" s="1"/>
  <c r="X161" i="3"/>
  <c r="P161" i="3" s="1"/>
  <c r="V168" i="3"/>
  <c r="W168" i="3"/>
  <c r="K168" i="3"/>
  <c r="W165" i="3"/>
  <c r="V165" i="3"/>
  <c r="K165" i="3"/>
  <c r="W159" i="3"/>
  <c r="K159" i="3"/>
  <c r="V159" i="3"/>
  <c r="V150" i="3"/>
  <c r="W150" i="3"/>
  <c r="K150" i="3"/>
  <c r="V144" i="3"/>
  <c r="W144" i="3"/>
  <c r="K144" i="3"/>
  <c r="V135" i="3"/>
  <c r="W135" i="3"/>
  <c r="K135" i="3"/>
  <c r="V132" i="3"/>
  <c r="W132" i="3"/>
  <c r="K132" i="3"/>
  <c r="W120" i="3"/>
  <c r="V120" i="3"/>
  <c r="K120" i="3"/>
  <c r="V174" i="3"/>
  <c r="W174" i="3"/>
  <c r="K174" i="3"/>
  <c r="V156" i="3"/>
  <c r="W156" i="3"/>
  <c r="K156" i="3"/>
  <c r="V153" i="3"/>
  <c r="W153" i="3"/>
  <c r="K153" i="3"/>
  <c r="W126" i="3"/>
  <c r="K126" i="3"/>
  <c r="V126" i="3"/>
  <c r="U174" i="3"/>
  <c r="AG174" i="3" s="1"/>
  <c r="U171" i="3"/>
  <c r="N171" i="3"/>
  <c r="O171" i="3" s="1"/>
  <c r="N168" i="3"/>
  <c r="O168" i="3" s="1"/>
  <c r="U165" i="3"/>
  <c r="U162" i="3"/>
  <c r="U159" i="3"/>
  <c r="U156" i="3"/>
  <c r="AG156" i="3" s="1"/>
  <c r="U153" i="3"/>
  <c r="N153" i="3"/>
  <c r="O153" i="3" s="1"/>
  <c r="X153" i="3"/>
  <c r="P153" i="3" s="1"/>
  <c r="U150" i="3"/>
  <c r="U147" i="3"/>
  <c r="U144" i="3"/>
  <c r="U141" i="3"/>
  <c r="U138" i="3"/>
  <c r="U135" i="3"/>
  <c r="U132" i="3"/>
  <c r="U129" i="3"/>
  <c r="U126" i="3"/>
  <c r="U123" i="3"/>
  <c r="N108" i="3"/>
  <c r="O108" i="3" s="1"/>
  <c r="V171" i="3"/>
  <c r="U168" i="3"/>
  <c r="AG168" i="3" s="1"/>
  <c r="Y174" i="3"/>
  <c r="AC174" i="3" s="1"/>
  <c r="AA172" i="3"/>
  <c r="AB172" i="3" s="1"/>
  <c r="K172" i="3"/>
  <c r="V172" i="3"/>
  <c r="W172" i="3"/>
  <c r="Y171" i="3"/>
  <c r="AC171" i="3" s="1"/>
  <c r="AA169" i="3"/>
  <c r="AB169" i="3" s="1"/>
  <c r="V169" i="3"/>
  <c r="W169" i="3"/>
  <c r="K169" i="3"/>
  <c r="Y168" i="3"/>
  <c r="AC168" i="3" s="1"/>
  <c r="V166" i="3"/>
  <c r="W166" i="3"/>
  <c r="K166" i="3"/>
  <c r="AA166" i="3"/>
  <c r="AB166" i="3" s="1"/>
  <c r="Y165" i="3"/>
  <c r="AC165" i="3" s="1"/>
  <c r="W163" i="3"/>
  <c r="AA163" i="3"/>
  <c r="AB163" i="3" s="1"/>
  <c r="V163" i="3"/>
  <c r="K163" i="3"/>
  <c r="Y162" i="3"/>
  <c r="AC162" i="3" s="1"/>
  <c r="AA160" i="3"/>
  <c r="AB160" i="3" s="1"/>
  <c r="AD160" i="3" s="1"/>
  <c r="V160" i="3"/>
  <c r="K160" i="3"/>
  <c r="W160" i="3"/>
  <c r="AG160" i="3"/>
  <c r="Y159" i="3"/>
  <c r="AC159" i="3" s="1"/>
  <c r="V157" i="3"/>
  <c r="W157" i="3"/>
  <c r="AA157" i="3"/>
  <c r="AB157" i="3" s="1"/>
  <c r="AD157" i="3" s="1"/>
  <c r="K157" i="3"/>
  <c r="Y156" i="3"/>
  <c r="AC156" i="3" s="1"/>
  <c r="V154" i="3"/>
  <c r="W154" i="3"/>
  <c r="AA154" i="3"/>
  <c r="AB154" i="3" s="1"/>
  <c r="AD154" i="3" s="1"/>
  <c r="K154" i="3"/>
  <c r="Y153" i="3"/>
  <c r="AC153" i="3" s="1"/>
  <c r="W151" i="3"/>
  <c r="AA151" i="3"/>
  <c r="AB151" i="3" s="1"/>
  <c r="K151" i="3"/>
  <c r="V151" i="3"/>
  <c r="Y150" i="3"/>
  <c r="AC150" i="3" s="1"/>
  <c r="AA148" i="3"/>
  <c r="AB148" i="3" s="1"/>
  <c r="V148" i="3"/>
  <c r="W148" i="3"/>
  <c r="K148" i="3"/>
  <c r="Y147" i="3"/>
  <c r="AC147" i="3" s="1"/>
  <c r="V145" i="3"/>
  <c r="W145" i="3"/>
  <c r="AA145" i="3"/>
  <c r="AB145" i="3" s="1"/>
  <c r="AD145" i="3" s="1"/>
  <c r="K145" i="3"/>
  <c r="Y144" i="3"/>
  <c r="AC144" i="3" s="1"/>
  <c r="V142" i="3"/>
  <c r="W142" i="3"/>
  <c r="AA142" i="3"/>
  <c r="AB142" i="3" s="1"/>
  <c r="AD142" i="3" s="1"/>
  <c r="K142" i="3"/>
  <c r="Y141" i="3"/>
  <c r="AC141" i="3" s="1"/>
  <c r="AA139" i="3"/>
  <c r="AB139" i="3" s="1"/>
  <c r="V139" i="3"/>
  <c r="W139" i="3"/>
  <c r="K139" i="3"/>
  <c r="Y138" i="3"/>
  <c r="AC138" i="3" s="1"/>
  <c r="AA136" i="3"/>
  <c r="AB136" i="3" s="1"/>
  <c r="AD136" i="3" s="1"/>
  <c r="V136" i="3"/>
  <c r="W136" i="3"/>
  <c r="K136" i="3"/>
  <c r="Y135" i="3"/>
  <c r="AC135" i="3" s="1"/>
  <c r="W133" i="3"/>
  <c r="AA133" i="3"/>
  <c r="AB133" i="3" s="1"/>
  <c r="V133" i="3"/>
  <c r="K133" i="3"/>
  <c r="Y132" i="3"/>
  <c r="AC132" i="3" s="1"/>
  <c r="AA130" i="3"/>
  <c r="AB130" i="3" s="1"/>
  <c r="V130" i="3"/>
  <c r="W130" i="3"/>
  <c r="K130" i="3"/>
  <c r="Y129" i="3"/>
  <c r="AC129" i="3" s="1"/>
  <c r="AA127" i="3"/>
  <c r="AB127" i="3" s="1"/>
  <c r="AD127" i="3" s="1"/>
  <c r="V127" i="3"/>
  <c r="W127" i="3"/>
  <c r="K127" i="3"/>
  <c r="Y126" i="3"/>
  <c r="AC126" i="3" s="1"/>
  <c r="AA124" i="3"/>
  <c r="AB124" i="3" s="1"/>
  <c r="AD124" i="3" s="1"/>
  <c r="V124" i="3"/>
  <c r="W124" i="3"/>
  <c r="K124" i="3"/>
  <c r="Y123" i="3"/>
  <c r="AC123" i="3" s="1"/>
  <c r="V121" i="3"/>
  <c r="W121" i="3"/>
  <c r="AA121" i="3"/>
  <c r="AB121" i="3" s="1"/>
  <c r="AD121" i="3" s="1"/>
  <c r="K121" i="3"/>
  <c r="Y120" i="3"/>
  <c r="AC120" i="3" s="1"/>
  <c r="V118" i="3"/>
  <c r="W118" i="3"/>
  <c r="AA118" i="3"/>
  <c r="AB118" i="3" s="1"/>
  <c r="K118" i="3"/>
  <c r="Y117" i="3"/>
  <c r="AC117" i="3" s="1"/>
  <c r="AA115" i="3"/>
  <c r="AB115" i="3" s="1"/>
  <c r="V115" i="3"/>
  <c r="W115" i="3"/>
  <c r="K115" i="3"/>
  <c r="N174" i="3"/>
  <c r="O174" i="3" s="1"/>
  <c r="N120" i="3"/>
  <c r="O120" i="3" s="1"/>
  <c r="N125" i="3"/>
  <c r="O125" i="3" s="1"/>
  <c r="U172" i="3"/>
  <c r="N172" i="3"/>
  <c r="O172" i="3" s="1"/>
  <c r="U157" i="3"/>
  <c r="X157" i="3"/>
  <c r="P157" i="3" s="1"/>
  <c r="N157" i="3"/>
  <c r="O157" i="3" s="1"/>
  <c r="U145" i="3"/>
  <c r="N145" i="3"/>
  <c r="O145" i="3" s="1"/>
  <c r="X145" i="3"/>
  <c r="P145" i="3" s="1"/>
  <c r="U112" i="3"/>
  <c r="N112" i="3"/>
  <c r="O112" i="3" s="1"/>
  <c r="AF173" i="3"/>
  <c r="AF170" i="3"/>
  <c r="N167" i="3"/>
  <c r="O167" i="3" s="1"/>
  <c r="AE172" i="3"/>
  <c r="AE169" i="3"/>
  <c r="AE163" i="3"/>
  <c r="AE160" i="3"/>
  <c r="AE157" i="3"/>
  <c r="AE154" i="3"/>
  <c r="AE151" i="3"/>
  <c r="AE148" i="3"/>
  <c r="AE145" i="3"/>
  <c r="AE142" i="3"/>
  <c r="AE139" i="3"/>
  <c r="AE136" i="3"/>
  <c r="AE133" i="3"/>
  <c r="AE130" i="3"/>
  <c r="AE124" i="3"/>
  <c r="K173" i="3"/>
  <c r="V173" i="3"/>
  <c r="W173" i="3"/>
  <c r="AA164" i="3"/>
  <c r="AB164" i="3" s="1"/>
  <c r="AD164" i="3" s="1"/>
  <c r="V164" i="3"/>
  <c r="W164" i="3"/>
  <c r="K164" i="3"/>
  <c r="AG164" i="3"/>
  <c r="W143" i="3"/>
  <c r="AA143" i="3"/>
  <c r="AB143" i="3" s="1"/>
  <c r="AG143" i="3"/>
  <c r="K143" i="3"/>
  <c r="V143" i="3"/>
  <c r="AA131" i="3"/>
  <c r="AB131" i="3" s="1"/>
  <c r="V131" i="3"/>
  <c r="W131" i="3"/>
  <c r="K131" i="3"/>
  <c r="AA128" i="3"/>
  <c r="AB128" i="3" s="1"/>
  <c r="AD128" i="3" s="1"/>
  <c r="V128" i="3"/>
  <c r="W128" i="3"/>
  <c r="K128" i="3"/>
  <c r="W122" i="3"/>
  <c r="AA122" i="3"/>
  <c r="AB122" i="3" s="1"/>
  <c r="V122" i="3"/>
  <c r="AA119" i="3"/>
  <c r="AB119" i="3" s="1"/>
  <c r="V119" i="3"/>
  <c r="K119" i="3"/>
  <c r="W119" i="3"/>
  <c r="AA116" i="3"/>
  <c r="AB116" i="3" s="1"/>
  <c r="AD116" i="3" s="1"/>
  <c r="V116" i="3"/>
  <c r="W116" i="3"/>
  <c r="K116" i="3"/>
  <c r="V113" i="3"/>
  <c r="W113" i="3"/>
  <c r="AA113" i="3"/>
  <c r="AB113" i="3" s="1"/>
  <c r="AD113" i="3" s="1"/>
  <c r="K113" i="3"/>
  <c r="V110" i="3"/>
  <c r="W110" i="3"/>
  <c r="AA110" i="3"/>
  <c r="AB110" i="3" s="1"/>
  <c r="AA107" i="3"/>
  <c r="AB107" i="3" s="1"/>
  <c r="V107" i="3"/>
  <c r="W107" i="3"/>
  <c r="K107" i="3"/>
  <c r="V104" i="3"/>
  <c r="W104" i="3"/>
  <c r="AA104" i="3"/>
  <c r="AB104" i="3" s="1"/>
  <c r="AD104" i="3" s="1"/>
  <c r="K104" i="3"/>
  <c r="AA101" i="3"/>
  <c r="AB101" i="3" s="1"/>
  <c r="AD101" i="3" s="1"/>
  <c r="V101" i="3"/>
  <c r="W101" i="3"/>
  <c r="K101" i="3"/>
  <c r="AA98" i="3"/>
  <c r="AB98" i="3" s="1"/>
  <c r="V98" i="3"/>
  <c r="W98" i="3"/>
  <c r="W95" i="3"/>
  <c r="AA95" i="3"/>
  <c r="AB95" i="3" s="1"/>
  <c r="AD95" i="3" s="1"/>
  <c r="V95" i="3"/>
  <c r="K95" i="3"/>
  <c r="W92" i="3"/>
  <c r="AA92" i="3"/>
  <c r="AB92" i="3" s="1"/>
  <c r="V92" i="3"/>
  <c r="K92" i="3"/>
  <c r="W89" i="3"/>
  <c r="AA89" i="3"/>
  <c r="AB89" i="3" s="1"/>
  <c r="V89" i="3"/>
  <c r="K89" i="3"/>
  <c r="AA86" i="3"/>
  <c r="AB86" i="3" s="1"/>
  <c r="AD86" i="3" s="1"/>
  <c r="W86" i="3"/>
  <c r="V86" i="3"/>
  <c r="V83" i="3"/>
  <c r="W83" i="3"/>
  <c r="AA83" i="3"/>
  <c r="AB83" i="3" s="1"/>
  <c r="AD83" i="3" s="1"/>
  <c r="K83" i="3"/>
  <c r="V80" i="3"/>
  <c r="W80" i="3"/>
  <c r="AA80" i="3"/>
  <c r="AB80" i="3" s="1"/>
  <c r="K80" i="3"/>
  <c r="W77" i="3"/>
  <c r="AA77" i="3"/>
  <c r="AB77" i="3" s="1"/>
  <c r="V77" i="3"/>
  <c r="K77" i="3"/>
  <c r="AG172" i="3"/>
  <c r="W161" i="3"/>
  <c r="AA161" i="3"/>
  <c r="AB161" i="3" s="1"/>
  <c r="AD161" i="3" s="1"/>
  <c r="K161" i="3"/>
  <c r="V161" i="3"/>
  <c r="W158" i="3"/>
  <c r="AA158" i="3"/>
  <c r="AB158" i="3" s="1"/>
  <c r="AD158" i="3" s="1"/>
  <c r="V158" i="3"/>
  <c r="V149" i="3"/>
  <c r="W149" i="3"/>
  <c r="AA149" i="3"/>
  <c r="AB149" i="3" s="1"/>
  <c r="AD149" i="3" s="1"/>
  <c r="K149" i="3"/>
  <c r="V146" i="3"/>
  <c r="W146" i="3"/>
  <c r="AA146" i="3"/>
  <c r="AB146" i="3" s="1"/>
  <c r="AD146" i="3" s="1"/>
  <c r="AA137" i="3"/>
  <c r="AB137" i="3" s="1"/>
  <c r="AD137" i="3" s="1"/>
  <c r="V137" i="3"/>
  <c r="W137" i="3"/>
  <c r="K137" i="3"/>
  <c r="V125" i="3"/>
  <c r="W125" i="3"/>
  <c r="AA125" i="3"/>
  <c r="AB125" i="3" s="1"/>
  <c r="AD125" i="3" s="1"/>
  <c r="K125" i="3"/>
  <c r="AG144" i="3"/>
  <c r="V170" i="3"/>
  <c r="W170" i="3"/>
  <c r="AA167" i="3"/>
  <c r="AB167" i="3" s="1"/>
  <c r="AD167" i="3" s="1"/>
  <c r="V167" i="3"/>
  <c r="K167" i="3"/>
  <c r="W167" i="3"/>
  <c r="W155" i="3"/>
  <c r="AA155" i="3"/>
  <c r="AB155" i="3" s="1"/>
  <c r="K155" i="3"/>
  <c r="V155" i="3"/>
  <c r="AA152" i="3"/>
  <c r="AB152" i="3" s="1"/>
  <c r="AD152" i="3" s="1"/>
  <c r="V152" i="3"/>
  <c r="W152" i="3"/>
  <c r="K152" i="3"/>
  <c r="AA134" i="3"/>
  <c r="AB134" i="3" s="1"/>
  <c r="V134" i="3"/>
  <c r="W134" i="3"/>
  <c r="U173" i="3"/>
  <c r="N173" i="3"/>
  <c r="O173" i="3" s="1"/>
  <c r="S173" i="3" s="1"/>
  <c r="U170" i="3"/>
  <c r="N170" i="3"/>
  <c r="O170" i="3" s="1"/>
  <c r="S170" i="3" s="1"/>
  <c r="U149" i="3"/>
  <c r="N149" i="3"/>
  <c r="O149" i="3" s="1"/>
  <c r="X149" i="3"/>
  <c r="P149" i="3" s="1"/>
  <c r="U116" i="3"/>
  <c r="N116" i="3"/>
  <c r="O116" i="3" s="1"/>
  <c r="AA140" i="3"/>
  <c r="AB140" i="3" s="1"/>
  <c r="V140" i="3"/>
  <c r="W140" i="3"/>
  <c r="K140" i="3"/>
  <c r="AE173" i="3"/>
  <c r="AE170" i="3"/>
  <c r="AE167" i="3"/>
  <c r="AE164" i="3"/>
  <c r="AE161" i="3"/>
  <c r="AE158" i="3"/>
  <c r="AE155" i="3"/>
  <c r="AE152" i="3"/>
  <c r="AE149" i="3"/>
  <c r="AE143" i="3"/>
  <c r="AE137" i="3"/>
  <c r="AE131" i="3"/>
  <c r="AE128" i="3"/>
  <c r="K170" i="3"/>
  <c r="Y114" i="3"/>
  <c r="AC114" i="3" s="1"/>
  <c r="AA112" i="3"/>
  <c r="AB112" i="3" s="1"/>
  <c r="AD112" i="3" s="1"/>
  <c r="V112" i="3"/>
  <c r="W112" i="3"/>
  <c r="Y111" i="3"/>
  <c r="AC111" i="3" s="1"/>
  <c r="V109" i="3"/>
  <c r="W109" i="3"/>
  <c r="AA109" i="3"/>
  <c r="AB109" i="3" s="1"/>
  <c r="AD109" i="3" s="1"/>
  <c r="Y108" i="3"/>
  <c r="AC108" i="3" s="1"/>
  <c r="V106" i="3"/>
  <c r="W106" i="3"/>
  <c r="AA106" i="3"/>
  <c r="AB106" i="3" s="1"/>
  <c r="AD106" i="3" s="1"/>
  <c r="Y105" i="3"/>
  <c r="AC105" i="3" s="1"/>
  <c r="AA103" i="3"/>
  <c r="AB103" i="3" s="1"/>
  <c r="V103" i="3"/>
  <c r="W103" i="3"/>
  <c r="Y102" i="3"/>
  <c r="AC102" i="3" s="1"/>
  <c r="W100" i="3"/>
  <c r="AA100" i="3"/>
  <c r="AB100" i="3" s="1"/>
  <c r="AD100" i="3" s="1"/>
  <c r="V100" i="3"/>
  <c r="Y99" i="3"/>
  <c r="AC99" i="3" s="1"/>
  <c r="AA97" i="3"/>
  <c r="AB97" i="3" s="1"/>
  <c r="V97" i="3"/>
  <c r="W97" i="3"/>
  <c r="Y96" i="3"/>
  <c r="AC96" i="3" s="1"/>
  <c r="AA94" i="3"/>
  <c r="AB94" i="3" s="1"/>
  <c r="AD94" i="3" s="1"/>
  <c r="V94" i="3"/>
  <c r="W94" i="3"/>
  <c r="Y93" i="3"/>
  <c r="AC93" i="3" s="1"/>
  <c r="W91" i="3"/>
  <c r="AA91" i="3"/>
  <c r="AB91" i="3" s="1"/>
  <c r="AD91" i="3" s="1"/>
  <c r="V91" i="3"/>
  <c r="Y90" i="3"/>
  <c r="AC90" i="3" s="1"/>
  <c r="W88" i="3"/>
  <c r="AA88" i="3"/>
  <c r="AB88" i="3" s="1"/>
  <c r="V88" i="3"/>
  <c r="Y87" i="3"/>
  <c r="AC87" i="3" s="1"/>
  <c r="W85" i="3"/>
  <c r="AA85" i="3"/>
  <c r="AB85" i="3" s="1"/>
  <c r="V85" i="3"/>
  <c r="Y84" i="3"/>
  <c r="AC84" i="3" s="1"/>
  <c r="AA82" i="3"/>
  <c r="AB82" i="3" s="1"/>
  <c r="AD82" i="3" s="1"/>
  <c r="W82" i="3"/>
  <c r="V82" i="3"/>
  <c r="Y81" i="3"/>
  <c r="AC81" i="3" s="1"/>
  <c r="V79" i="3"/>
  <c r="W79" i="3"/>
  <c r="AA79" i="3"/>
  <c r="AB79" i="3" s="1"/>
  <c r="AD79" i="3" s="1"/>
  <c r="Y78" i="3"/>
  <c r="AC78" i="3" s="1"/>
  <c r="V76" i="3"/>
  <c r="W76" i="3"/>
  <c r="AA76" i="3"/>
  <c r="AB76" i="3" s="1"/>
  <c r="Y75" i="3"/>
  <c r="AC75" i="3" s="1"/>
  <c r="V73" i="3"/>
  <c r="W73" i="3"/>
  <c r="AA73" i="3"/>
  <c r="AB73" i="3" s="1"/>
  <c r="Y72" i="3"/>
  <c r="AC72" i="3" s="1"/>
  <c r="W70" i="3"/>
  <c r="AA70" i="3"/>
  <c r="AB70" i="3" s="1"/>
  <c r="V70" i="3"/>
  <c r="Y69" i="3"/>
  <c r="AC69" i="3" s="1"/>
  <c r="AA67" i="3"/>
  <c r="AB67" i="3" s="1"/>
  <c r="V67" i="3"/>
  <c r="W67" i="3"/>
  <c r="Y66" i="3"/>
  <c r="AC66" i="3" s="1"/>
  <c r="AA64" i="3"/>
  <c r="AB64" i="3" s="1"/>
  <c r="AD64" i="3" s="1"/>
  <c r="W64" i="3"/>
  <c r="V64" i="3"/>
  <c r="Y63" i="3"/>
  <c r="AC63" i="3" s="1"/>
  <c r="V61" i="3"/>
  <c r="W61" i="3"/>
  <c r="AA61" i="3"/>
  <c r="AB61" i="3" s="1"/>
  <c r="AD61" i="3" s="1"/>
  <c r="Y60" i="3"/>
  <c r="AC60" i="3" s="1"/>
  <c r="V58" i="3"/>
  <c r="W58" i="3"/>
  <c r="AA58" i="3"/>
  <c r="AB58" i="3" s="1"/>
  <c r="Y57" i="3"/>
  <c r="AC57" i="3" s="1"/>
  <c r="AA55" i="3"/>
  <c r="AB55" i="3" s="1"/>
  <c r="AD55" i="3" s="1"/>
  <c r="V55" i="3"/>
  <c r="W55" i="3"/>
  <c r="Y54" i="3"/>
  <c r="AC54" i="3" s="1"/>
  <c r="AA52" i="3"/>
  <c r="AB52" i="3" s="1"/>
  <c r="AD52" i="3" s="1"/>
  <c r="V52" i="3"/>
  <c r="W52" i="3"/>
  <c r="Y51" i="3"/>
  <c r="AC51" i="3" s="1"/>
  <c r="AA49" i="3"/>
  <c r="AB49" i="3" s="1"/>
  <c r="W49" i="3"/>
  <c r="V49" i="3"/>
  <c r="Y48" i="3"/>
  <c r="AC48" i="3" s="1"/>
  <c r="V46" i="3"/>
  <c r="W46" i="3"/>
  <c r="AA46" i="3"/>
  <c r="AB46" i="3" s="1"/>
  <c r="AD46" i="3" s="1"/>
  <c r="Y45" i="3"/>
  <c r="AC45" i="3" s="1"/>
  <c r="V43" i="3"/>
  <c r="W43" i="3"/>
  <c r="AA43" i="3"/>
  <c r="AB43" i="3" s="1"/>
  <c r="Y42" i="3"/>
  <c r="AC42" i="3" s="1"/>
  <c r="AA40" i="3"/>
  <c r="AB40" i="3" s="1"/>
  <c r="AD40" i="3" s="1"/>
  <c r="V40" i="3"/>
  <c r="W40" i="3"/>
  <c r="Y39" i="3"/>
  <c r="AC39" i="3" s="1"/>
  <c r="AA37" i="3"/>
  <c r="AB37" i="3" s="1"/>
  <c r="AD37" i="3" s="1"/>
  <c r="V37" i="3"/>
  <c r="W37" i="3"/>
  <c r="Y36" i="3"/>
  <c r="AC36" i="3" s="1"/>
  <c r="V34" i="3"/>
  <c r="W34" i="3"/>
  <c r="AA34" i="3"/>
  <c r="AB34" i="3" s="1"/>
  <c r="AD34" i="3" s="1"/>
  <c r="Y33" i="3"/>
  <c r="AC33" i="3" s="1"/>
  <c r="AA31" i="3"/>
  <c r="AB31" i="3" s="1"/>
  <c r="AD31" i="3" s="1"/>
  <c r="V31" i="3"/>
  <c r="W31" i="3"/>
  <c r="Y30" i="3"/>
  <c r="AC30" i="3" s="1"/>
  <c r="AA28" i="3"/>
  <c r="AB28" i="3" s="1"/>
  <c r="AD28" i="3" s="1"/>
  <c r="V28" i="3"/>
  <c r="W28" i="3"/>
  <c r="Y27" i="3"/>
  <c r="AC27" i="3" s="1"/>
  <c r="AA25" i="3"/>
  <c r="AB25" i="3" s="1"/>
  <c r="AD25" i="3" s="1"/>
  <c r="V25" i="3"/>
  <c r="W25" i="3"/>
  <c r="Y24" i="3"/>
  <c r="AC24" i="3" s="1"/>
  <c r="AA22" i="3"/>
  <c r="AB22" i="3" s="1"/>
  <c r="AD22" i="3" s="1"/>
  <c r="V22" i="3"/>
  <c r="W22" i="3"/>
  <c r="Y21" i="3"/>
  <c r="AC21" i="3" s="1"/>
  <c r="AA19" i="3"/>
  <c r="AB19" i="3" s="1"/>
  <c r="AD19" i="3" s="1"/>
  <c r="V19" i="3"/>
  <c r="W19" i="3"/>
  <c r="Y18" i="3"/>
  <c r="AC18" i="3" s="1"/>
  <c r="V16" i="3"/>
  <c r="AA16" i="3"/>
  <c r="AB16" i="3" s="1"/>
  <c r="AD16" i="3" s="1"/>
  <c r="W16" i="3"/>
  <c r="Y15" i="3"/>
  <c r="AC15" i="3" s="1"/>
  <c r="W13" i="3"/>
  <c r="AA13" i="3"/>
  <c r="AB13" i="3" s="1"/>
  <c r="AD13" i="3" s="1"/>
  <c r="V13" i="3"/>
  <c r="Y12" i="3"/>
  <c r="AC12" i="3" s="1"/>
  <c r="AA10" i="3"/>
  <c r="AB10" i="3" s="1"/>
  <c r="V10" i="3"/>
  <c r="W10" i="3"/>
  <c r="K109" i="3"/>
  <c r="K97" i="3"/>
  <c r="K85" i="3"/>
  <c r="K73" i="3"/>
  <c r="K61" i="3"/>
  <c r="K49" i="3"/>
  <c r="K22" i="3"/>
  <c r="AG166" i="3"/>
  <c r="X166" i="3"/>
  <c r="P166" i="3" s="1"/>
  <c r="N166" i="3"/>
  <c r="O166" i="3" s="1"/>
  <c r="AG165" i="3"/>
  <c r="N152" i="3"/>
  <c r="O152" i="3" s="1"/>
  <c r="S152" i="3" s="1"/>
  <c r="T152" i="3"/>
  <c r="X152" i="3"/>
  <c r="P152" i="3" s="1"/>
  <c r="N140" i="3"/>
  <c r="O140" i="3" s="1"/>
  <c r="AF136" i="3"/>
  <c r="N102" i="3"/>
  <c r="O102" i="3" s="1"/>
  <c r="K34" i="3"/>
  <c r="AG169" i="3"/>
  <c r="N164" i="3"/>
  <c r="O164" i="3" s="1"/>
  <c r="T164" i="3"/>
  <c r="X164" i="3"/>
  <c r="P164" i="3" s="1"/>
  <c r="X163" i="3"/>
  <c r="P163" i="3" s="1"/>
  <c r="N163" i="3"/>
  <c r="O163" i="3" s="1"/>
  <c r="AG163" i="3"/>
  <c r="T162" i="3"/>
  <c r="AG162" i="3"/>
  <c r="X162" i="3"/>
  <c r="P162" i="3" s="1"/>
  <c r="N162" i="3"/>
  <c r="O162" i="3" s="1"/>
  <c r="N148" i="3"/>
  <c r="O148" i="3" s="1"/>
  <c r="S148" i="3"/>
  <c r="T148" i="3"/>
  <c r="X148" i="3"/>
  <c r="P148" i="3" s="1"/>
  <c r="N136" i="3"/>
  <c r="O136" i="3" s="1"/>
  <c r="N132" i="3"/>
  <c r="O132" i="3" s="1"/>
  <c r="N128" i="3"/>
  <c r="O128" i="3" s="1"/>
  <c r="T124" i="3"/>
  <c r="AG124" i="3"/>
  <c r="X124" i="3"/>
  <c r="P124" i="3" s="1"/>
  <c r="N124" i="3"/>
  <c r="O124" i="3" s="1"/>
  <c r="S124" i="3" s="1"/>
  <c r="U106" i="3"/>
  <c r="N106" i="3"/>
  <c r="O106" i="3" s="1"/>
  <c r="U73" i="3"/>
  <c r="N73" i="3"/>
  <c r="O73" i="3" s="1"/>
  <c r="U64" i="3"/>
  <c r="N64" i="3"/>
  <c r="O64" i="3" s="1"/>
  <c r="U58" i="3"/>
  <c r="AG58" i="3" s="1"/>
  <c r="X58" i="3"/>
  <c r="P58" i="3" s="1"/>
  <c r="N58" i="3"/>
  <c r="O58" i="3" s="1"/>
  <c r="U55" i="3"/>
  <c r="N55" i="3"/>
  <c r="O55" i="3" s="1"/>
  <c r="U52" i="3"/>
  <c r="AG52" i="3" s="1"/>
  <c r="N52" i="3"/>
  <c r="O52" i="3" s="1"/>
  <c r="U46" i="3"/>
  <c r="U43" i="3"/>
  <c r="N43" i="3"/>
  <c r="O43" i="3" s="1"/>
  <c r="N40" i="3"/>
  <c r="O40" i="3" s="1"/>
  <c r="U40" i="3"/>
  <c r="AG40" i="3" s="1"/>
  <c r="U37" i="3"/>
  <c r="X37" i="3"/>
  <c r="P37" i="3" s="1"/>
  <c r="N37" i="3"/>
  <c r="O37" i="3" s="1"/>
  <c r="U34" i="3"/>
  <c r="N34" i="3"/>
  <c r="O34" i="3" s="1"/>
  <c r="U31" i="3"/>
  <c r="N31" i="3"/>
  <c r="O31" i="3" s="1"/>
  <c r="N25" i="3"/>
  <c r="O25" i="3" s="1"/>
  <c r="U25" i="3"/>
  <c r="AG25" i="3" s="1"/>
  <c r="U22" i="3"/>
  <c r="X22" i="3"/>
  <c r="P22" i="3" s="1"/>
  <c r="N13" i="3"/>
  <c r="O13" i="3" s="1"/>
  <c r="U13" i="3"/>
  <c r="AG13" i="3" s="1"/>
  <c r="U10" i="3"/>
  <c r="X10" i="3"/>
  <c r="P10" i="3" s="1"/>
  <c r="K46" i="3"/>
  <c r="X173" i="3"/>
  <c r="P173" i="3" s="1"/>
  <c r="X172" i="3"/>
  <c r="P172" i="3" s="1"/>
  <c r="X143" i="3"/>
  <c r="P143" i="3" s="1"/>
  <c r="AF127" i="3"/>
  <c r="AE121" i="3"/>
  <c r="AE118" i="3"/>
  <c r="AE115" i="3"/>
  <c r="AE112" i="3"/>
  <c r="AE109" i="3"/>
  <c r="AE106" i="3"/>
  <c r="AE103" i="3"/>
  <c r="AE100" i="3"/>
  <c r="AE97" i="3"/>
  <c r="AE94" i="3"/>
  <c r="AE91" i="3"/>
  <c r="AE88" i="3"/>
  <c r="AE85" i="3"/>
  <c r="AE82" i="3"/>
  <c r="AE79" i="3"/>
  <c r="AE76" i="3"/>
  <c r="AE73" i="3"/>
  <c r="AE70" i="3"/>
  <c r="AE67" i="3"/>
  <c r="AE64" i="3"/>
  <c r="AE61" i="3"/>
  <c r="AE58" i="3"/>
  <c r="AE55" i="3"/>
  <c r="AE52" i="3"/>
  <c r="AE49" i="3"/>
  <c r="AE46" i="3"/>
  <c r="AE43" i="3"/>
  <c r="AE40" i="3"/>
  <c r="AE37" i="3"/>
  <c r="AE34" i="3"/>
  <c r="AE31" i="3"/>
  <c r="AE28" i="3"/>
  <c r="AE25" i="3"/>
  <c r="AE22" i="3"/>
  <c r="AE19" i="3"/>
  <c r="AE16" i="3"/>
  <c r="AE13" i="3"/>
  <c r="AE10" i="3"/>
  <c r="K106" i="3"/>
  <c r="K94" i="3"/>
  <c r="K82" i="3"/>
  <c r="K70" i="3"/>
  <c r="K58" i="3"/>
  <c r="K19" i="3"/>
  <c r="T167" i="3"/>
  <c r="AF160" i="3"/>
  <c r="AF145" i="3"/>
  <c r="N139" i="3"/>
  <c r="O139" i="3" s="1"/>
  <c r="N105" i="3"/>
  <c r="O105" i="3" s="1"/>
  <c r="AA74" i="3"/>
  <c r="AB74" i="3" s="1"/>
  <c r="AD74" i="3" s="1"/>
  <c r="V74" i="3"/>
  <c r="W74" i="3"/>
  <c r="AA71" i="3"/>
  <c r="AB71" i="3" s="1"/>
  <c r="AD71" i="3" s="1"/>
  <c r="V71" i="3"/>
  <c r="W71" i="3"/>
  <c r="AA68" i="3"/>
  <c r="AB68" i="3" s="1"/>
  <c r="AD68" i="3" s="1"/>
  <c r="V68" i="3"/>
  <c r="W68" i="3"/>
  <c r="W65" i="3"/>
  <c r="AA65" i="3"/>
  <c r="AB65" i="3" s="1"/>
  <c r="AD65" i="3" s="1"/>
  <c r="V65" i="3"/>
  <c r="W62" i="3"/>
  <c r="AA62" i="3"/>
  <c r="AB62" i="3" s="1"/>
  <c r="V62" i="3"/>
  <c r="AA59" i="3"/>
  <c r="AB59" i="3" s="1"/>
  <c r="V59" i="3"/>
  <c r="W59" i="3"/>
  <c r="AA56" i="3"/>
  <c r="AB56" i="3" s="1"/>
  <c r="V56" i="3"/>
  <c r="W56" i="3"/>
  <c r="AA53" i="3"/>
  <c r="AB53" i="3" s="1"/>
  <c r="AD53" i="3" s="1"/>
  <c r="V53" i="3"/>
  <c r="W53" i="3"/>
  <c r="V50" i="3"/>
  <c r="W50" i="3"/>
  <c r="AA50" i="3"/>
  <c r="AB50" i="3" s="1"/>
  <c r="V47" i="3"/>
  <c r="W47" i="3"/>
  <c r="AA47" i="3"/>
  <c r="AB47" i="3" s="1"/>
  <c r="AA44" i="3"/>
  <c r="AB44" i="3" s="1"/>
  <c r="AD44" i="3" s="1"/>
  <c r="V44" i="3"/>
  <c r="W44" i="3"/>
  <c r="AA41" i="3"/>
  <c r="AB41" i="3" s="1"/>
  <c r="AD41" i="3" s="1"/>
  <c r="V41" i="3"/>
  <c r="W41" i="3"/>
  <c r="AA38" i="3"/>
  <c r="AB38" i="3" s="1"/>
  <c r="V38" i="3"/>
  <c r="W38" i="3"/>
  <c r="V35" i="3"/>
  <c r="W35" i="3"/>
  <c r="AA35" i="3"/>
  <c r="AB35" i="3" s="1"/>
  <c r="AD35" i="3" s="1"/>
  <c r="AA32" i="3"/>
  <c r="AB32" i="3" s="1"/>
  <c r="V32" i="3"/>
  <c r="W32" i="3"/>
  <c r="AA29" i="3"/>
  <c r="AB29" i="3" s="1"/>
  <c r="AD29" i="3" s="1"/>
  <c r="V29" i="3"/>
  <c r="W29" i="3"/>
  <c r="AA26" i="3"/>
  <c r="AB26" i="3" s="1"/>
  <c r="V26" i="3"/>
  <c r="W26" i="3"/>
  <c r="W23" i="3"/>
  <c r="AA23" i="3"/>
  <c r="AB23" i="3" s="1"/>
  <c r="V23" i="3"/>
  <c r="V20" i="3"/>
  <c r="AA20" i="3"/>
  <c r="AB20" i="3" s="1"/>
  <c r="AD20" i="3" s="1"/>
  <c r="W20" i="3"/>
  <c r="V17" i="3"/>
  <c r="W17" i="3"/>
  <c r="V14" i="3"/>
  <c r="W14" i="3"/>
  <c r="V11" i="3"/>
  <c r="W11" i="3"/>
  <c r="K44" i="3"/>
  <c r="K31" i="3"/>
  <c r="S167" i="3"/>
  <c r="AF161" i="3"/>
  <c r="X155" i="3"/>
  <c r="P155" i="3" s="1"/>
  <c r="AF142" i="3"/>
  <c r="X135" i="3"/>
  <c r="P135" i="3" s="1"/>
  <c r="AG135" i="3"/>
  <c r="N135" i="3"/>
  <c r="O135" i="3" s="1"/>
  <c r="S135" i="3"/>
  <c r="T135" i="3"/>
  <c r="N131" i="3"/>
  <c r="O131" i="3" s="1"/>
  <c r="N127" i="3"/>
  <c r="O127" i="3" s="1"/>
  <c r="K68" i="3"/>
  <c r="K56" i="3"/>
  <c r="K43" i="3"/>
  <c r="K17" i="3"/>
  <c r="T173" i="3"/>
  <c r="X169" i="3"/>
  <c r="P169" i="3" s="1"/>
  <c r="X168" i="3"/>
  <c r="P168" i="3" s="1"/>
  <c r="AF164" i="3"/>
  <c r="T158" i="3"/>
  <c r="AG158" i="3"/>
  <c r="X158" i="3"/>
  <c r="P158" i="3" s="1"/>
  <c r="N158" i="3"/>
  <c r="O158" i="3" s="1"/>
  <c r="AF149" i="3"/>
  <c r="U110" i="3"/>
  <c r="AG110" i="3" s="1"/>
  <c r="X110" i="3"/>
  <c r="P110" i="3" s="1"/>
  <c r="U107" i="3"/>
  <c r="N107" i="3"/>
  <c r="O107" i="3" s="1"/>
  <c r="U104" i="3"/>
  <c r="N104" i="3"/>
  <c r="O104" i="3" s="1"/>
  <c r="U101" i="3"/>
  <c r="N101" i="3"/>
  <c r="O101" i="3" s="1"/>
  <c r="U98" i="3"/>
  <c r="N98" i="3"/>
  <c r="O98" i="3" s="1"/>
  <c r="N74" i="3"/>
  <c r="O74" i="3" s="1"/>
  <c r="U74" i="3"/>
  <c r="AG74" i="3" s="1"/>
  <c r="U71" i="3"/>
  <c r="N71" i="3"/>
  <c r="O71" i="3" s="1"/>
  <c r="U56" i="3"/>
  <c r="AG56" i="3" s="1"/>
  <c r="N56" i="3"/>
  <c r="O56" i="3" s="1"/>
  <c r="U53" i="3"/>
  <c r="AG53" i="3" s="1"/>
  <c r="X53" i="3"/>
  <c r="P53" i="3" s="1"/>
  <c r="N44" i="3"/>
  <c r="O44" i="3" s="1"/>
  <c r="U44" i="3"/>
  <c r="U41" i="3"/>
  <c r="N41" i="3"/>
  <c r="O41" i="3" s="1"/>
  <c r="U38" i="3"/>
  <c r="N38" i="3"/>
  <c r="O38" i="3" s="1"/>
  <c r="U35" i="3"/>
  <c r="N35" i="3"/>
  <c r="O35" i="3" s="1"/>
  <c r="U32" i="3"/>
  <c r="AG32" i="3" s="1"/>
  <c r="N32" i="3"/>
  <c r="O32" i="3" s="1"/>
  <c r="N29" i="3"/>
  <c r="O29" i="3" s="1"/>
  <c r="U29" i="3"/>
  <c r="U20" i="3"/>
  <c r="N20" i="3"/>
  <c r="O20" i="3" s="1"/>
  <c r="N17" i="3"/>
  <c r="O17" i="3" s="1"/>
  <c r="U17" i="3"/>
  <c r="AG17" i="3" s="1"/>
  <c r="U14" i="3"/>
  <c r="X14" i="3"/>
  <c r="P14" i="3" s="1"/>
  <c r="K103" i="3"/>
  <c r="K91" i="3"/>
  <c r="K79" i="3"/>
  <c r="K67" i="3"/>
  <c r="K55" i="3"/>
  <c r="K29" i="3"/>
  <c r="K16" i="3"/>
  <c r="X174" i="3"/>
  <c r="P174" i="3" s="1"/>
  <c r="X171" i="3"/>
  <c r="P171" i="3" s="1"/>
  <c r="AG171" i="3"/>
  <c r="X165" i="3"/>
  <c r="P165" i="3" s="1"/>
  <c r="AE125" i="3"/>
  <c r="AE122" i="3"/>
  <c r="AE119" i="3"/>
  <c r="AE116" i="3"/>
  <c r="AE113" i="3"/>
  <c r="AE110" i="3"/>
  <c r="AE107" i="3"/>
  <c r="AE104" i="3"/>
  <c r="AE101" i="3"/>
  <c r="AE98" i="3"/>
  <c r="AE95" i="3"/>
  <c r="AE92" i="3"/>
  <c r="AE89" i="3"/>
  <c r="AE86" i="3"/>
  <c r="AE83" i="3"/>
  <c r="AE80" i="3"/>
  <c r="AE77" i="3"/>
  <c r="AE74" i="3"/>
  <c r="AE71" i="3"/>
  <c r="AE68" i="3"/>
  <c r="AE65" i="3"/>
  <c r="AE62" i="3"/>
  <c r="AE59" i="3"/>
  <c r="AE56" i="3"/>
  <c r="AE50" i="3"/>
  <c r="AE47" i="3"/>
  <c r="AE44" i="3"/>
  <c r="AE41" i="3"/>
  <c r="AE38" i="3"/>
  <c r="AE35" i="3"/>
  <c r="AE32" i="3"/>
  <c r="AE29" i="3"/>
  <c r="AE26" i="3"/>
  <c r="AE23" i="3"/>
  <c r="K41" i="3"/>
  <c r="K28" i="3"/>
  <c r="T166" i="3"/>
  <c r="X159" i="3"/>
  <c r="P159" i="3" s="1"/>
  <c r="N159" i="3"/>
  <c r="O159" i="3" s="1"/>
  <c r="S159" i="3"/>
  <c r="AG159" i="3"/>
  <c r="AG152" i="3"/>
  <c r="X151" i="3"/>
  <c r="P151" i="3" s="1"/>
  <c r="X147" i="3"/>
  <c r="P147" i="3" s="1"/>
  <c r="N138" i="3"/>
  <c r="O138" i="3" s="1"/>
  <c r="AA78" i="3"/>
  <c r="AB78" i="3" s="1"/>
  <c r="AD78" i="3" s="1"/>
  <c r="W78" i="3"/>
  <c r="V78" i="3"/>
  <c r="V75" i="3"/>
  <c r="W75" i="3"/>
  <c r="AA75" i="3"/>
  <c r="AB75" i="3" s="1"/>
  <c r="AD75" i="3" s="1"/>
  <c r="AA72" i="3"/>
  <c r="AB72" i="3" s="1"/>
  <c r="V72" i="3"/>
  <c r="W72" i="3"/>
  <c r="W69" i="3"/>
  <c r="V69" i="3"/>
  <c r="AA69" i="3"/>
  <c r="AB69" i="3" s="1"/>
  <c r="AD69" i="3" s="1"/>
  <c r="W66" i="3"/>
  <c r="AA66" i="3"/>
  <c r="AB66" i="3" s="1"/>
  <c r="V66" i="3"/>
  <c r="AA63" i="3"/>
  <c r="AB63" i="3" s="1"/>
  <c r="V63" i="3"/>
  <c r="W63" i="3"/>
  <c r="AA60" i="3"/>
  <c r="AB60" i="3" s="1"/>
  <c r="AD60" i="3" s="1"/>
  <c r="W60" i="3"/>
  <c r="V60" i="3"/>
  <c r="AA57" i="3"/>
  <c r="AB57" i="3" s="1"/>
  <c r="AD57" i="3" s="1"/>
  <c r="W57" i="3"/>
  <c r="V57" i="3"/>
  <c r="V54" i="3"/>
  <c r="W54" i="3"/>
  <c r="AA54" i="3"/>
  <c r="AB54" i="3" s="1"/>
  <c r="AA51" i="3"/>
  <c r="AB51" i="3" s="1"/>
  <c r="V51" i="3"/>
  <c r="W51" i="3"/>
  <c r="AA48" i="3"/>
  <c r="AB48" i="3" s="1"/>
  <c r="AD48" i="3" s="1"/>
  <c r="V48" i="3"/>
  <c r="W48" i="3"/>
  <c r="K48" i="3"/>
  <c r="AA45" i="3"/>
  <c r="AB45" i="3" s="1"/>
  <c r="V45" i="3"/>
  <c r="W45" i="3"/>
  <c r="AA42" i="3"/>
  <c r="AB42" i="3" s="1"/>
  <c r="AD42" i="3" s="1"/>
  <c r="V42" i="3"/>
  <c r="W42" i="3"/>
  <c r="V39" i="3"/>
  <c r="W39" i="3"/>
  <c r="AA39" i="3"/>
  <c r="AB39" i="3" s="1"/>
  <c r="AD39" i="3" s="1"/>
  <c r="AA36" i="3"/>
  <c r="AB36" i="3" s="1"/>
  <c r="AD36" i="3" s="1"/>
  <c r="V36" i="3"/>
  <c r="W36" i="3"/>
  <c r="K36" i="3"/>
  <c r="AA33" i="3"/>
  <c r="AB33" i="3" s="1"/>
  <c r="AD33" i="3" s="1"/>
  <c r="V33" i="3"/>
  <c r="W33" i="3"/>
  <c r="V30" i="3"/>
  <c r="W30" i="3"/>
  <c r="AA30" i="3"/>
  <c r="AB30" i="3" s="1"/>
  <c r="V27" i="3"/>
  <c r="W27" i="3"/>
  <c r="AA27" i="3"/>
  <c r="AB27" i="3" s="1"/>
  <c r="AA24" i="3"/>
  <c r="AB24" i="3" s="1"/>
  <c r="V24" i="3"/>
  <c r="W24" i="3"/>
  <c r="K24" i="3"/>
  <c r="AA21" i="3"/>
  <c r="AB21" i="3" s="1"/>
  <c r="V21" i="3"/>
  <c r="W21" i="3"/>
  <c r="AA18" i="3"/>
  <c r="AB18" i="3" s="1"/>
  <c r="V18" i="3"/>
  <c r="W18" i="3"/>
  <c r="Y17" i="3"/>
  <c r="AC17" i="3" s="1"/>
  <c r="V15" i="3"/>
  <c r="W15" i="3"/>
  <c r="AA15" i="3"/>
  <c r="AB15" i="3" s="1"/>
  <c r="Y14" i="3"/>
  <c r="AC14" i="3" s="1"/>
  <c r="V12" i="3"/>
  <c r="AA12" i="3"/>
  <c r="AB12" i="3" s="1"/>
  <c r="AD12" i="3" s="1"/>
  <c r="W12" i="3"/>
  <c r="K12" i="3"/>
  <c r="Y11" i="3"/>
  <c r="AC11" i="3" s="1"/>
  <c r="K65" i="3"/>
  <c r="K53" i="3"/>
  <c r="K40" i="3"/>
  <c r="K27" i="3"/>
  <c r="K14" i="3"/>
  <c r="T169" i="3"/>
  <c r="S166" i="3"/>
  <c r="T165" i="3"/>
  <c r="AF157" i="3"/>
  <c r="AF154" i="3"/>
  <c r="AF152" i="3"/>
  <c r="AF137" i="3"/>
  <c r="AF121" i="3"/>
  <c r="K112" i="3"/>
  <c r="K100" i="3"/>
  <c r="K88" i="3"/>
  <c r="K76" i="3"/>
  <c r="K64" i="3"/>
  <c r="K52" i="3"/>
  <c r="K39" i="3"/>
  <c r="K26" i="3"/>
  <c r="K13" i="3"/>
  <c r="S169" i="3"/>
  <c r="X167" i="3"/>
  <c r="P167" i="3" s="1"/>
  <c r="AG167" i="3"/>
  <c r="S165" i="3"/>
  <c r="T163" i="3"/>
  <c r="S162" i="3"/>
  <c r="N160" i="3"/>
  <c r="O160" i="3" s="1"/>
  <c r="S160" i="3" s="1"/>
  <c r="T160" i="3"/>
  <c r="X160" i="3"/>
  <c r="P160" i="3" s="1"/>
  <c r="N156" i="3"/>
  <c r="O156" i="3" s="1"/>
  <c r="S156" i="3" s="1"/>
  <c r="T156" i="3"/>
  <c r="X156" i="3"/>
  <c r="P156" i="3" s="1"/>
  <c r="AG148" i="3"/>
  <c r="N141" i="3"/>
  <c r="O141" i="3" s="1"/>
  <c r="S141" i="3" s="1"/>
  <c r="T141" i="3"/>
  <c r="AG141" i="3"/>
  <c r="X141" i="3"/>
  <c r="P141" i="3" s="1"/>
  <c r="AF125" i="3"/>
  <c r="U120" i="3"/>
  <c r="U117" i="3"/>
  <c r="U114" i="3"/>
  <c r="X114" i="3"/>
  <c r="P114" i="3" s="1"/>
  <c r="U111" i="3"/>
  <c r="U108" i="3"/>
  <c r="AG108" i="3" s="1"/>
  <c r="U105" i="3"/>
  <c r="AG105" i="3" s="1"/>
  <c r="X105" i="3"/>
  <c r="P105" i="3" s="1"/>
  <c r="U102" i="3"/>
  <c r="U99" i="3"/>
  <c r="U96" i="3"/>
  <c r="U93" i="3"/>
  <c r="U90" i="3"/>
  <c r="U87" i="3"/>
  <c r="U84" i="3"/>
  <c r="U81" i="3"/>
  <c r="U78" i="3"/>
  <c r="U75" i="3"/>
  <c r="U72" i="3"/>
  <c r="X72" i="3"/>
  <c r="P72" i="3" s="1"/>
  <c r="U69" i="3"/>
  <c r="N69" i="3"/>
  <c r="O69" i="3" s="1"/>
  <c r="U66" i="3"/>
  <c r="U63" i="3"/>
  <c r="U60" i="3"/>
  <c r="X60" i="3"/>
  <c r="P60" i="3" s="1"/>
  <c r="N60" i="3"/>
  <c r="O60" i="3" s="1"/>
  <c r="N57" i="3"/>
  <c r="O57" i="3" s="1"/>
  <c r="U57" i="3"/>
  <c r="AG57" i="3" s="1"/>
  <c r="X57" i="3"/>
  <c r="P57" i="3" s="1"/>
  <c r="U54" i="3"/>
  <c r="U51" i="3"/>
  <c r="N51" i="3"/>
  <c r="O51" i="3" s="1"/>
  <c r="U48" i="3"/>
  <c r="N48" i="3"/>
  <c r="O48" i="3" s="1"/>
  <c r="U45" i="3"/>
  <c r="N45" i="3"/>
  <c r="O45" i="3" s="1"/>
  <c r="U42" i="3"/>
  <c r="U39" i="3"/>
  <c r="N39" i="3"/>
  <c r="O39" i="3" s="1"/>
  <c r="U36" i="3"/>
  <c r="N33" i="3"/>
  <c r="O33" i="3" s="1"/>
  <c r="U33" i="3"/>
  <c r="AG33" i="3" s="1"/>
  <c r="X33" i="3"/>
  <c r="P33" i="3" s="1"/>
  <c r="U30" i="3"/>
  <c r="U27" i="3"/>
  <c r="U24" i="3"/>
  <c r="N24" i="3"/>
  <c r="O24" i="3" s="1"/>
  <c r="U21" i="3"/>
  <c r="U18" i="3"/>
  <c r="X18" i="3"/>
  <c r="P18" i="3" s="1"/>
  <c r="U15" i="3"/>
  <c r="N15" i="3"/>
  <c r="O15" i="3" s="1"/>
  <c r="U12" i="3"/>
  <c r="K75" i="3"/>
  <c r="K63" i="3"/>
  <c r="K51" i="3"/>
  <c r="K38" i="3"/>
  <c r="K25" i="3"/>
  <c r="K11" i="3"/>
  <c r="AG173" i="3"/>
  <c r="S172" i="3"/>
  <c r="AG170" i="3"/>
  <c r="X170" i="3"/>
  <c r="P170" i="3" s="1"/>
  <c r="S164" i="3"/>
  <c r="S163" i="3"/>
  <c r="AF146" i="3"/>
  <c r="N144" i="3"/>
  <c r="O144" i="3" s="1"/>
  <c r="S144" i="3" s="1"/>
  <c r="T144" i="3"/>
  <c r="X144" i="3"/>
  <c r="P144" i="3" s="1"/>
  <c r="N137" i="3"/>
  <c r="O137" i="3" s="1"/>
  <c r="N133" i="3"/>
  <c r="O133" i="3" s="1"/>
  <c r="N129" i="3"/>
  <c r="O129" i="3" s="1"/>
  <c r="AG155" i="3"/>
  <c r="AG151" i="3"/>
  <c r="AG147" i="3"/>
  <c r="AG134" i="3"/>
  <c r="X134" i="3"/>
  <c r="P134" i="3" s="1"/>
  <c r="N134" i="3"/>
  <c r="O134" i="3" s="1"/>
  <c r="S127" i="3"/>
  <c r="S108" i="3"/>
  <c r="S98" i="3"/>
  <c r="AG140" i="3"/>
  <c r="X140" i="3"/>
  <c r="P140" i="3" s="1"/>
  <c r="AG133" i="3"/>
  <c r="X133" i="3"/>
  <c r="P133" i="3" s="1"/>
  <c r="T132" i="3"/>
  <c r="AG132" i="3"/>
  <c r="X132" i="3"/>
  <c r="P132" i="3" s="1"/>
  <c r="X131" i="3"/>
  <c r="P131" i="3" s="1"/>
  <c r="AG131" i="3"/>
  <c r="X111" i="3"/>
  <c r="P111" i="3" s="1"/>
  <c r="AF104" i="3"/>
  <c r="AF101" i="3"/>
  <c r="N78" i="3"/>
  <c r="O78" i="3" s="1"/>
  <c r="S78" i="3" s="1"/>
  <c r="T78" i="3"/>
  <c r="AG78" i="3"/>
  <c r="X78" i="3"/>
  <c r="P78" i="3" s="1"/>
  <c r="S151" i="3"/>
  <c r="S147" i="3"/>
  <c r="T137" i="3"/>
  <c r="AG130" i="3"/>
  <c r="X130" i="3"/>
  <c r="P130" i="3" s="1"/>
  <c r="N130" i="3"/>
  <c r="O130" i="3" s="1"/>
  <c r="X119" i="3"/>
  <c r="P119" i="3" s="1"/>
  <c r="S117" i="3"/>
  <c r="AG114" i="3"/>
  <c r="X139" i="3"/>
  <c r="P139" i="3" s="1"/>
  <c r="AG139" i="3"/>
  <c r="AG129" i="3"/>
  <c r="X129" i="3"/>
  <c r="P129" i="3" s="1"/>
  <c r="T128" i="3"/>
  <c r="AG128" i="3"/>
  <c r="X128" i="3"/>
  <c r="P128" i="3" s="1"/>
  <c r="X127" i="3"/>
  <c r="P127" i="3" s="1"/>
  <c r="AG127" i="3"/>
  <c r="T125" i="3"/>
  <c r="AG125" i="3"/>
  <c r="X125" i="3"/>
  <c r="P125" i="3" s="1"/>
  <c r="T121" i="3"/>
  <c r="AG121" i="3"/>
  <c r="X121" i="3"/>
  <c r="P121" i="3" s="1"/>
  <c r="N121" i="3"/>
  <c r="O121" i="3" s="1"/>
  <c r="AF116" i="3"/>
  <c r="X107" i="3"/>
  <c r="P107" i="3" s="1"/>
  <c r="S101" i="3"/>
  <c r="T83" i="3"/>
  <c r="AG83" i="3"/>
  <c r="X83" i="3"/>
  <c r="P83" i="3" s="1"/>
  <c r="N83" i="3"/>
  <c r="O83" i="3" s="1"/>
  <c r="N154" i="3"/>
  <c r="O154" i="3" s="1"/>
  <c r="N150" i="3"/>
  <c r="O150" i="3" s="1"/>
  <c r="N146" i="3"/>
  <c r="O146" i="3" s="1"/>
  <c r="N142" i="3"/>
  <c r="O142" i="3" s="1"/>
  <c r="T136" i="3"/>
  <c r="AG126" i="3"/>
  <c r="AF113" i="3"/>
  <c r="AG138" i="3"/>
  <c r="X138" i="3"/>
  <c r="P138" i="3" s="1"/>
  <c r="AF124" i="3"/>
  <c r="N110" i="3"/>
  <c r="O110" i="3" s="1"/>
  <c r="AF106" i="3"/>
  <c r="AF100" i="3"/>
  <c r="AG157" i="3"/>
  <c r="X154" i="3"/>
  <c r="P154" i="3" s="1"/>
  <c r="AG153" i="3"/>
  <c r="X150" i="3"/>
  <c r="P150" i="3" s="1"/>
  <c r="AG149" i="3"/>
  <c r="X146" i="3"/>
  <c r="P146" i="3" s="1"/>
  <c r="AG145" i="3"/>
  <c r="X142" i="3"/>
  <c r="P142" i="3" s="1"/>
  <c r="T123" i="3"/>
  <c r="S116" i="3"/>
  <c r="N100" i="3"/>
  <c r="O100" i="3" s="1"/>
  <c r="N155" i="3"/>
  <c r="O155" i="3" s="1"/>
  <c r="S155" i="3" s="1"/>
  <c r="N151" i="3"/>
  <c r="O151" i="3" s="1"/>
  <c r="N147" i="3"/>
  <c r="O147" i="3" s="1"/>
  <c r="N143" i="3"/>
  <c r="O143" i="3" s="1"/>
  <c r="S143" i="3" s="1"/>
  <c r="AG137" i="3"/>
  <c r="X137" i="3"/>
  <c r="P137" i="3" s="1"/>
  <c r="AF128" i="3"/>
  <c r="AG122" i="3"/>
  <c r="AF112" i="3"/>
  <c r="AF109" i="3"/>
  <c r="S106" i="3"/>
  <c r="N103" i="3"/>
  <c r="O103" i="3" s="1"/>
  <c r="T140" i="3"/>
  <c r="T134" i="3"/>
  <c r="T133" i="3"/>
  <c r="X123" i="3"/>
  <c r="P123" i="3" s="1"/>
  <c r="N123" i="3"/>
  <c r="O123" i="3" s="1"/>
  <c r="S123" i="3" s="1"/>
  <c r="AG123" i="3"/>
  <c r="S120" i="3"/>
  <c r="T120" i="3"/>
  <c r="AG120" i="3"/>
  <c r="X120" i="3"/>
  <c r="P120" i="3" s="1"/>
  <c r="AG118" i="3"/>
  <c r="AG154" i="3"/>
  <c r="AG150" i="3"/>
  <c r="AG146" i="3"/>
  <c r="AG142" i="3"/>
  <c r="S140" i="3"/>
  <c r="AG136" i="3"/>
  <c r="X136" i="3"/>
  <c r="P136" i="3" s="1"/>
  <c r="S134" i="3"/>
  <c r="S133" i="3"/>
  <c r="S132" i="3"/>
  <c r="T131" i="3"/>
  <c r="S112" i="3"/>
  <c r="N99" i="3"/>
  <c r="O99" i="3" s="1"/>
  <c r="S91" i="3"/>
  <c r="T139" i="3"/>
  <c r="S131" i="3"/>
  <c r="T130" i="3"/>
  <c r="T129" i="3"/>
  <c r="X115" i="3"/>
  <c r="P115" i="3" s="1"/>
  <c r="N95" i="3"/>
  <c r="O95" i="3" s="1"/>
  <c r="AF95" i="3"/>
  <c r="T92" i="3"/>
  <c r="AG92" i="3"/>
  <c r="X92" i="3"/>
  <c r="P92" i="3" s="1"/>
  <c r="N92" i="3"/>
  <c r="O92" i="3" s="1"/>
  <c r="X89" i="3"/>
  <c r="P89" i="3" s="1"/>
  <c r="N89" i="3"/>
  <c r="O89" i="3" s="1"/>
  <c r="T89" i="3"/>
  <c r="AG89" i="3"/>
  <c r="X85" i="3"/>
  <c r="P85" i="3" s="1"/>
  <c r="AF82" i="3"/>
  <c r="AF75" i="3"/>
  <c r="AG119" i="3"/>
  <c r="X116" i="3"/>
  <c r="P116" i="3" s="1"/>
  <c r="AG115" i="3"/>
  <c r="X112" i="3"/>
  <c r="P112" i="3" s="1"/>
  <c r="AG111" i="3"/>
  <c r="X108" i="3"/>
  <c r="P108" i="3" s="1"/>
  <c r="AG107" i="3"/>
  <c r="T107" i="3"/>
  <c r="AG104" i="3"/>
  <c r="X104" i="3"/>
  <c r="P104" i="3" s="1"/>
  <c r="N72" i="3"/>
  <c r="O72" i="3" s="1"/>
  <c r="S38" i="3"/>
  <c r="T119" i="3"/>
  <c r="N117" i="3"/>
  <c r="O117" i="3" s="1"/>
  <c r="N113" i="3"/>
  <c r="O113" i="3" s="1"/>
  <c r="S113" i="3" s="1"/>
  <c r="N109" i="3"/>
  <c r="O109" i="3" s="1"/>
  <c r="X93" i="3"/>
  <c r="P93" i="3" s="1"/>
  <c r="N93" i="3"/>
  <c r="O93" i="3" s="1"/>
  <c r="AG93" i="3"/>
  <c r="N68" i="3"/>
  <c r="O68" i="3" s="1"/>
  <c r="AF41" i="3"/>
  <c r="N27" i="3"/>
  <c r="O27" i="3" s="1"/>
  <c r="S102" i="3"/>
  <c r="S95" i="3"/>
  <c r="AF91" i="3"/>
  <c r="T87" i="3"/>
  <c r="AG87" i="3"/>
  <c r="X87" i="3"/>
  <c r="P87" i="3" s="1"/>
  <c r="N87" i="3"/>
  <c r="O87" i="3" s="1"/>
  <c r="N82" i="3"/>
  <c r="O82" i="3" s="1"/>
  <c r="S82" i="3"/>
  <c r="T82" i="3"/>
  <c r="AG82" i="3"/>
  <c r="X82" i="3"/>
  <c r="P82" i="3" s="1"/>
  <c r="AF74" i="3"/>
  <c r="AF71" i="3"/>
  <c r="X117" i="3"/>
  <c r="P117" i="3" s="1"/>
  <c r="AG116" i="3"/>
  <c r="X113" i="3"/>
  <c r="P113" i="3" s="1"/>
  <c r="AG112" i="3"/>
  <c r="X109" i="3"/>
  <c r="P109" i="3" s="1"/>
  <c r="AG103" i="3"/>
  <c r="N94" i="3"/>
  <c r="O94" i="3" s="1"/>
  <c r="T94" i="3"/>
  <c r="AG94" i="3"/>
  <c r="X94" i="3"/>
  <c r="P94" i="3" s="1"/>
  <c r="N90" i="3"/>
  <c r="O90" i="3" s="1"/>
  <c r="T90" i="3"/>
  <c r="AG90" i="3"/>
  <c r="X90" i="3"/>
  <c r="P90" i="3" s="1"/>
  <c r="AF86" i="3"/>
  <c r="AF79" i="3"/>
  <c r="X77" i="3"/>
  <c r="P77" i="3" s="1"/>
  <c r="N126" i="3"/>
  <c r="O126" i="3" s="1"/>
  <c r="N122" i="3"/>
  <c r="O122" i="3" s="1"/>
  <c r="N118" i="3"/>
  <c r="O118" i="3" s="1"/>
  <c r="T116" i="3"/>
  <c r="N114" i="3"/>
  <c r="O114" i="3" s="1"/>
  <c r="T112" i="3"/>
  <c r="T108" i="3"/>
  <c r="X106" i="3"/>
  <c r="P106" i="3" s="1"/>
  <c r="AG102" i="3"/>
  <c r="T100" i="3"/>
  <c r="T97" i="3"/>
  <c r="S67" i="3"/>
  <c r="AF40" i="3"/>
  <c r="S99" i="3"/>
  <c r="S74" i="3"/>
  <c r="AF19" i="3"/>
  <c r="X126" i="3"/>
  <c r="P126" i="3" s="1"/>
  <c r="X122" i="3"/>
  <c r="P122" i="3" s="1"/>
  <c r="X118" i="3"/>
  <c r="P118" i="3" s="1"/>
  <c r="AG117" i="3"/>
  <c r="AG113" i="3"/>
  <c r="AG109" i="3"/>
  <c r="X102" i="3"/>
  <c r="P102" i="3" s="1"/>
  <c r="T95" i="3"/>
  <c r="AG95" i="3"/>
  <c r="X95" i="3"/>
  <c r="P95" i="3" s="1"/>
  <c r="N86" i="3"/>
  <c r="O86" i="3" s="1"/>
  <c r="S86" i="3" s="1"/>
  <c r="T86" i="3"/>
  <c r="AG86" i="3"/>
  <c r="X86" i="3"/>
  <c r="P86" i="3" s="1"/>
  <c r="T79" i="3"/>
  <c r="AG79" i="3"/>
  <c r="X79" i="3"/>
  <c r="P79" i="3" s="1"/>
  <c r="N79" i="3"/>
  <c r="O79" i="3" s="1"/>
  <c r="AF52" i="3"/>
  <c r="N119" i="3"/>
  <c r="O119" i="3" s="1"/>
  <c r="T117" i="3"/>
  <c r="N115" i="3"/>
  <c r="O115" i="3" s="1"/>
  <c r="T113" i="3"/>
  <c r="N111" i="3"/>
  <c r="O111" i="3" s="1"/>
  <c r="T109" i="3"/>
  <c r="S104" i="3"/>
  <c r="X103" i="3"/>
  <c r="P103" i="3" s="1"/>
  <c r="X97" i="3"/>
  <c r="P97" i="3" s="1"/>
  <c r="N97" i="3"/>
  <c r="O97" i="3" s="1"/>
  <c r="AG97" i="3"/>
  <c r="AG96" i="3"/>
  <c r="X96" i="3"/>
  <c r="P96" i="3" s="1"/>
  <c r="N96" i="3"/>
  <c r="O96" i="3" s="1"/>
  <c r="T91" i="3"/>
  <c r="AG91" i="3"/>
  <c r="X91" i="3"/>
  <c r="P91" i="3" s="1"/>
  <c r="N91" i="3"/>
  <c r="O91" i="3" s="1"/>
  <c r="AF83" i="3"/>
  <c r="X81" i="3"/>
  <c r="P81" i="3" s="1"/>
  <c r="AF78" i="3"/>
  <c r="AF34" i="3"/>
  <c r="AG106" i="3"/>
  <c r="T106" i="3"/>
  <c r="X101" i="3"/>
  <c r="P101" i="3" s="1"/>
  <c r="AG101" i="3"/>
  <c r="T98" i="3"/>
  <c r="AG98" i="3"/>
  <c r="X98" i="3"/>
  <c r="P98" i="3" s="1"/>
  <c r="S92" i="3"/>
  <c r="AG100" i="3"/>
  <c r="X100" i="3"/>
  <c r="P100" i="3" s="1"/>
  <c r="T99" i="3"/>
  <c r="AG99" i="3"/>
  <c r="X99" i="3"/>
  <c r="P99" i="3" s="1"/>
  <c r="AF94" i="3"/>
  <c r="AG85" i="3"/>
  <c r="AG81" i="3"/>
  <c r="AG77" i="3"/>
  <c r="X71" i="3"/>
  <c r="P71" i="3" s="1"/>
  <c r="T65" i="3"/>
  <c r="AG65" i="3"/>
  <c r="X65" i="3"/>
  <c r="P65" i="3" s="1"/>
  <c r="N65" i="3"/>
  <c r="O65" i="3" s="1"/>
  <c r="N50" i="3"/>
  <c r="O50" i="3" s="1"/>
  <c r="AF16" i="3"/>
  <c r="T85" i="3"/>
  <c r="T81" i="3"/>
  <c r="T77" i="3"/>
  <c r="N75" i="3"/>
  <c r="O75" i="3" s="1"/>
  <c r="S75" i="3" s="1"/>
  <c r="AG62" i="3"/>
  <c r="AF57" i="3"/>
  <c r="X45" i="3"/>
  <c r="P45" i="3" s="1"/>
  <c r="AF42" i="3"/>
  <c r="AF37" i="3"/>
  <c r="N23" i="3"/>
  <c r="O23" i="3" s="1"/>
  <c r="N16" i="3"/>
  <c r="O16" i="3" s="1"/>
  <c r="AG70" i="3"/>
  <c r="X70" i="3"/>
  <c r="P70" i="3" s="1"/>
  <c r="N70" i="3"/>
  <c r="O70" i="3" s="1"/>
  <c r="T68" i="3"/>
  <c r="AG68" i="3"/>
  <c r="X67" i="3"/>
  <c r="P67" i="3" s="1"/>
  <c r="N67" i="3"/>
  <c r="O67" i="3" s="1"/>
  <c r="T67" i="3"/>
  <c r="AG66" i="3"/>
  <c r="X66" i="3"/>
  <c r="P66" i="3" s="1"/>
  <c r="N66" i="3"/>
  <c r="O66" i="3" s="1"/>
  <c r="AF44" i="3"/>
  <c r="AF33" i="3"/>
  <c r="N30" i="3"/>
  <c r="O30" i="3" s="1"/>
  <c r="AF22" i="3"/>
  <c r="N19" i="3"/>
  <c r="O19" i="3" s="1"/>
  <c r="X75" i="3"/>
  <c r="P75" i="3" s="1"/>
  <c r="AG73" i="3"/>
  <c r="T72" i="3"/>
  <c r="T69" i="3"/>
  <c r="AG69" i="3"/>
  <c r="X69" i="3"/>
  <c r="P69" i="3" s="1"/>
  <c r="AG67" i="3"/>
  <c r="AF64" i="3"/>
  <c r="S37" i="3"/>
  <c r="AF29" i="3"/>
  <c r="N26" i="3"/>
  <c r="O26" i="3" s="1"/>
  <c r="N22" i="3"/>
  <c r="O22" i="3" s="1"/>
  <c r="N12" i="3"/>
  <c r="O12" i="3" s="1"/>
  <c r="N88" i="3"/>
  <c r="O88" i="3" s="1"/>
  <c r="N84" i="3"/>
  <c r="O84" i="3" s="1"/>
  <c r="N80" i="3"/>
  <c r="O80" i="3" s="1"/>
  <c r="N76" i="3"/>
  <c r="O76" i="3" s="1"/>
  <c r="AG72" i="3"/>
  <c r="S72" i="3"/>
  <c r="AF61" i="3"/>
  <c r="N47" i="3"/>
  <c r="O47" i="3" s="1"/>
  <c r="N42" i="3"/>
  <c r="O42" i="3" s="1"/>
  <c r="AF39" i="3"/>
  <c r="AF36" i="3"/>
  <c r="X63" i="3"/>
  <c r="P63" i="3" s="1"/>
  <c r="N63" i="3"/>
  <c r="O63" i="3" s="1"/>
  <c r="S63" i="3" s="1"/>
  <c r="T63" i="3"/>
  <c r="AG63" i="3"/>
  <c r="X59" i="3"/>
  <c r="P59" i="3" s="1"/>
  <c r="AG54" i="3"/>
  <c r="T54" i="3"/>
  <c r="X54" i="3"/>
  <c r="P54" i="3" s="1"/>
  <c r="N54" i="3"/>
  <c r="O54" i="3" s="1"/>
  <c r="S54" i="3" s="1"/>
  <c r="X49" i="3"/>
  <c r="P49" i="3" s="1"/>
  <c r="S44" i="3"/>
  <c r="AG29" i="3"/>
  <c r="AF25" i="3"/>
  <c r="X88" i="3"/>
  <c r="P88" i="3" s="1"/>
  <c r="X84" i="3"/>
  <c r="P84" i="3" s="1"/>
  <c r="X80" i="3"/>
  <c r="P80" i="3" s="1"/>
  <c r="X76" i="3"/>
  <c r="P76" i="3" s="1"/>
  <c r="AG75" i="3"/>
  <c r="X73" i="3"/>
  <c r="P73" i="3" s="1"/>
  <c r="AF68" i="3"/>
  <c r="AF65" i="3"/>
  <c r="AF53" i="3"/>
  <c r="AF46" i="3"/>
  <c r="N36" i="3"/>
  <c r="O36" i="3" s="1"/>
  <c r="N18" i="3"/>
  <c r="O18" i="3" s="1"/>
  <c r="N85" i="3"/>
  <c r="O85" i="3" s="1"/>
  <c r="N81" i="3"/>
  <c r="O81" i="3" s="1"/>
  <c r="N77" i="3"/>
  <c r="O77" i="3" s="1"/>
  <c r="T75" i="3"/>
  <c r="T71" i="3"/>
  <c r="AF69" i="3"/>
  <c r="AF48" i="3"/>
  <c r="AF28" i="3"/>
  <c r="N21" i="3"/>
  <c r="O21" i="3" s="1"/>
  <c r="S71" i="3"/>
  <c r="X68" i="3"/>
  <c r="P68" i="3" s="1"/>
  <c r="T61" i="3"/>
  <c r="AG61" i="3"/>
  <c r="X61" i="3"/>
  <c r="P61" i="3" s="1"/>
  <c r="N61" i="3"/>
  <c r="O61" i="3" s="1"/>
  <c r="S61" i="3" s="1"/>
  <c r="AG46" i="3"/>
  <c r="N46" i="3"/>
  <c r="O46" i="3" s="1"/>
  <c r="S46" i="3" s="1"/>
  <c r="T46" i="3"/>
  <c r="X46" i="3"/>
  <c r="P46" i="3" s="1"/>
  <c r="AF35" i="3"/>
  <c r="AF31" i="3"/>
  <c r="AG28" i="3"/>
  <c r="X28" i="3"/>
  <c r="P28" i="3" s="1"/>
  <c r="N28" i="3"/>
  <c r="O28" i="3" s="1"/>
  <c r="S28" i="3"/>
  <c r="T28" i="3"/>
  <c r="AF20" i="3"/>
  <c r="AG88" i="3"/>
  <c r="AG84" i="3"/>
  <c r="AG80" i="3"/>
  <c r="AG76" i="3"/>
  <c r="T73" i="3"/>
  <c r="AG71" i="3"/>
  <c r="T70" i="3"/>
  <c r="AF60" i="3"/>
  <c r="N53" i="3"/>
  <c r="O53" i="3" s="1"/>
  <c r="S41" i="3"/>
  <c r="X74" i="3"/>
  <c r="P74" i="3" s="1"/>
  <c r="S73" i="3"/>
  <c r="S70" i="3"/>
  <c r="S69" i="3"/>
  <c r="T66" i="3"/>
  <c r="AF55" i="3"/>
  <c r="AF13" i="3"/>
  <c r="X48" i="3"/>
  <c r="P48" i="3" s="1"/>
  <c r="S47" i="3"/>
  <c r="AG45" i="3"/>
  <c r="S45" i="3"/>
  <c r="X42" i="3"/>
  <c r="P42" i="3" s="1"/>
  <c r="T36" i="3"/>
  <c r="AG35" i="3"/>
  <c r="X35" i="3"/>
  <c r="P35" i="3" s="1"/>
  <c r="T23" i="3"/>
  <c r="S12" i="3"/>
  <c r="X64" i="3"/>
  <c r="P64" i="3" s="1"/>
  <c r="AG59" i="3"/>
  <c r="AG50" i="3"/>
  <c r="T49" i="3"/>
  <c r="AG36" i="3"/>
  <c r="S36" i="3"/>
  <c r="X21" i="3"/>
  <c r="P21" i="3" s="1"/>
  <c r="T59" i="3"/>
  <c r="X52" i="3"/>
  <c r="P52" i="3" s="1"/>
  <c r="AG49" i="3"/>
  <c r="AG39" i="3"/>
  <c r="X39" i="3"/>
  <c r="P39" i="3" s="1"/>
  <c r="T29" i="3"/>
  <c r="S26" i="3"/>
  <c r="AG24" i="3"/>
  <c r="X24" i="3"/>
  <c r="P24" i="3" s="1"/>
  <c r="AG30" i="3"/>
  <c r="AG27" i="3"/>
  <c r="X27" i="3"/>
  <c r="P27" i="3" s="1"/>
  <c r="T12" i="3"/>
  <c r="AG12" i="3"/>
  <c r="X12" i="3"/>
  <c r="P12" i="3" s="1"/>
  <c r="AG64" i="3"/>
  <c r="AG60" i="3"/>
  <c r="X56" i="3"/>
  <c r="P56" i="3" s="1"/>
  <c r="S53" i="3"/>
  <c r="X50" i="3"/>
  <c r="P50" i="3" s="1"/>
  <c r="AG43" i="3"/>
  <c r="X43" i="3"/>
  <c r="P43" i="3" s="1"/>
  <c r="X32" i="3"/>
  <c r="P32" i="3" s="1"/>
  <c r="T22" i="3"/>
  <c r="AG20" i="3"/>
  <c r="X20" i="3"/>
  <c r="P20" i="3" s="1"/>
  <c r="S18" i="3"/>
  <c r="T16" i="3"/>
  <c r="N62" i="3"/>
  <c r="O62" i="3" s="1"/>
  <c r="N49" i="3"/>
  <c r="O49" i="3" s="1"/>
  <c r="AG44" i="3"/>
  <c r="X41" i="3"/>
  <c r="P41" i="3" s="1"/>
  <c r="T35" i="3"/>
  <c r="AG34" i="3"/>
  <c r="S22" i="3"/>
  <c r="S16" i="3"/>
  <c r="AG47" i="3"/>
  <c r="X47" i="3"/>
  <c r="P47" i="3" s="1"/>
  <c r="X36" i="3"/>
  <c r="P36" i="3" s="1"/>
  <c r="X30" i="3"/>
  <c r="P30" i="3" s="1"/>
  <c r="AG26" i="3"/>
  <c r="AG23" i="3"/>
  <c r="X23" i="3"/>
  <c r="P23" i="3" s="1"/>
  <c r="S19" i="3"/>
  <c r="AG19" i="3"/>
  <c r="X19" i="3"/>
  <c r="P19" i="3" s="1"/>
  <c r="X13" i="3"/>
  <c r="P13" i="3" s="1"/>
  <c r="X62" i="3"/>
  <c r="P62" i="3" s="1"/>
  <c r="T50" i="3"/>
  <c r="AG48" i="3"/>
  <c r="S48" i="3"/>
  <c r="AG38" i="3"/>
  <c r="T37" i="3"/>
  <c r="X29" i="3"/>
  <c r="P29" i="3" s="1"/>
  <c r="AG18" i="3"/>
  <c r="N14" i="3"/>
  <c r="O14" i="3" s="1"/>
  <c r="AG14" i="3"/>
  <c r="N59" i="3"/>
  <c r="O59" i="3" s="1"/>
  <c r="T52" i="3"/>
  <c r="AG51" i="3"/>
  <c r="X51" i="3"/>
  <c r="P51" i="3" s="1"/>
  <c r="S50" i="3"/>
  <c r="X40" i="3"/>
  <c r="P40" i="3" s="1"/>
  <c r="S39" i="3"/>
  <c r="AG37" i="3"/>
  <c r="X34" i="3"/>
  <c r="P34" i="3" s="1"/>
  <c r="T24" i="3"/>
  <c r="T21" i="3"/>
  <c r="X17" i="3"/>
  <c r="P17" i="3" s="1"/>
  <c r="AG42" i="3"/>
  <c r="T30" i="3"/>
  <c r="T27" i="3"/>
  <c r="AG22" i="3"/>
  <c r="S21" i="3"/>
  <c r="AG16" i="3"/>
  <c r="X16" i="3"/>
  <c r="P16" i="3" s="1"/>
  <c r="S15" i="3"/>
  <c r="AF12" i="3"/>
  <c r="T56" i="3"/>
  <c r="AG55" i="3"/>
  <c r="X55" i="3"/>
  <c r="P55" i="3" s="1"/>
  <c r="X44" i="3"/>
  <c r="P44" i="3" s="1"/>
  <c r="S43" i="3"/>
  <c r="AG41" i="3"/>
  <c r="X38" i="3"/>
  <c r="P38" i="3" s="1"/>
  <c r="T32" i="3"/>
  <c r="AG31" i="3"/>
  <c r="X31" i="3"/>
  <c r="P31" i="3" s="1"/>
  <c r="S30" i="3"/>
  <c r="S27" i="3"/>
  <c r="X26" i="3"/>
  <c r="P26" i="3" s="1"/>
  <c r="X25" i="3"/>
  <c r="P25" i="3" s="1"/>
  <c r="AG21" i="3"/>
  <c r="T20" i="3"/>
  <c r="N10" i="3"/>
  <c r="O10" i="3" s="1"/>
  <c r="N11" i="3"/>
  <c r="O11" i="3" s="1"/>
  <c r="X15" i="3"/>
  <c r="P15" i="3" s="1"/>
  <c r="X11" i="3"/>
  <c r="P11" i="3" s="1"/>
  <c r="AG10" i="3"/>
  <c r="AG15" i="3"/>
  <c r="AG11" i="3"/>
  <c r="P53" i="8" l="1"/>
  <c r="Q53" i="8"/>
  <c r="R163" i="8"/>
  <c r="S163" i="8"/>
  <c r="T163" i="8"/>
  <c r="P159" i="8"/>
  <c r="Q159" i="8"/>
  <c r="Q127" i="8"/>
  <c r="P127" i="8"/>
  <c r="R28" i="8"/>
  <c r="S28" i="8"/>
  <c r="T28" i="8"/>
  <c r="R64" i="8"/>
  <c r="S64" i="8"/>
  <c r="T64" i="8"/>
  <c r="R100" i="8"/>
  <c r="S100" i="8"/>
  <c r="T100" i="8"/>
  <c r="Q82" i="8"/>
  <c r="P82" i="8"/>
  <c r="R132" i="8"/>
  <c r="S132" i="8"/>
  <c r="T132" i="8"/>
  <c r="R25" i="8"/>
  <c r="S25" i="8"/>
  <c r="T25" i="8"/>
  <c r="R61" i="8"/>
  <c r="S61" i="8"/>
  <c r="T61" i="8"/>
  <c r="P58" i="8"/>
  <c r="Q58" i="8"/>
  <c r="R177" i="8"/>
  <c r="S177" i="8"/>
  <c r="T177" i="8"/>
  <c r="P29" i="8"/>
  <c r="Q29" i="8"/>
  <c r="R79" i="8"/>
  <c r="S79" i="8"/>
  <c r="T79" i="8"/>
  <c r="P137" i="8"/>
  <c r="Q137" i="8"/>
  <c r="R45" i="8"/>
  <c r="S45" i="8"/>
  <c r="T45" i="8"/>
  <c r="P106" i="8"/>
  <c r="Q106" i="8"/>
  <c r="P146" i="8"/>
  <c r="Q146" i="8"/>
  <c r="R47" i="8"/>
  <c r="S47" i="8"/>
  <c r="T47" i="8"/>
  <c r="R119" i="8"/>
  <c r="S119" i="8"/>
  <c r="T119" i="8"/>
  <c r="R178" i="8"/>
  <c r="S178" i="8"/>
  <c r="T178" i="8"/>
  <c r="P24" i="8"/>
  <c r="Q24" i="8"/>
  <c r="P96" i="8"/>
  <c r="Q96" i="8"/>
  <c r="P120" i="8"/>
  <c r="Q120" i="8"/>
  <c r="P91" i="8"/>
  <c r="Q91" i="8"/>
  <c r="R148" i="8"/>
  <c r="S148" i="8"/>
  <c r="T148" i="8"/>
  <c r="R145" i="8"/>
  <c r="S145" i="8"/>
  <c r="T145" i="8"/>
  <c r="R179" i="8"/>
  <c r="S179" i="8"/>
  <c r="T179" i="8"/>
  <c r="R161" i="8"/>
  <c r="S161" i="8"/>
  <c r="T161" i="8"/>
  <c r="P113" i="8"/>
  <c r="Q113" i="8"/>
  <c r="R139" i="8"/>
  <c r="S139" i="8"/>
  <c r="T139" i="8"/>
  <c r="R72" i="8"/>
  <c r="S72" i="8"/>
  <c r="T72" i="8"/>
  <c r="R26" i="8"/>
  <c r="S26" i="8"/>
  <c r="T26" i="8"/>
  <c r="R50" i="8"/>
  <c r="S50" i="8"/>
  <c r="T50" i="8"/>
  <c r="R74" i="8"/>
  <c r="S74" i="8"/>
  <c r="T74" i="8"/>
  <c r="R98" i="8"/>
  <c r="S98" i="8"/>
  <c r="T98" i="8"/>
  <c r="R122" i="8"/>
  <c r="S122" i="8"/>
  <c r="T122" i="8"/>
  <c r="R158" i="8"/>
  <c r="S158" i="8"/>
  <c r="T158" i="8"/>
  <c r="P93" i="8"/>
  <c r="Q93" i="8"/>
  <c r="R42" i="8"/>
  <c r="S42" i="8"/>
  <c r="T42" i="8"/>
  <c r="R114" i="8"/>
  <c r="S114" i="8"/>
  <c r="T114" i="8"/>
  <c r="R162" i="8"/>
  <c r="S162" i="8"/>
  <c r="T162" i="8"/>
  <c r="R48" i="8"/>
  <c r="S48" i="8"/>
  <c r="T48" i="8"/>
  <c r="Q103" i="8"/>
  <c r="P103" i="8"/>
  <c r="R40" i="8"/>
  <c r="S40" i="8"/>
  <c r="T40" i="8"/>
  <c r="R112" i="8"/>
  <c r="S112" i="8"/>
  <c r="T112" i="8"/>
  <c r="R131" i="8"/>
  <c r="S131" i="8"/>
  <c r="T131" i="8"/>
  <c r="R37" i="8"/>
  <c r="S37" i="8"/>
  <c r="T37" i="8"/>
  <c r="R73" i="8"/>
  <c r="S73" i="8"/>
  <c r="T73" i="8"/>
  <c r="P70" i="8"/>
  <c r="Q70" i="8"/>
  <c r="R172" i="8"/>
  <c r="S172" i="8"/>
  <c r="T172" i="8"/>
  <c r="Q89" i="8"/>
  <c r="P89" i="8"/>
  <c r="R115" i="8"/>
  <c r="S115" i="8"/>
  <c r="T115" i="8"/>
  <c r="R21" i="8"/>
  <c r="S21" i="8"/>
  <c r="T21" i="8"/>
  <c r="R23" i="8"/>
  <c r="S23" i="8"/>
  <c r="T23" i="8"/>
  <c r="R59" i="8"/>
  <c r="S59" i="8"/>
  <c r="T59" i="8"/>
  <c r="R95" i="8"/>
  <c r="S95" i="8"/>
  <c r="T95" i="8"/>
  <c r="R157" i="8"/>
  <c r="S157" i="8"/>
  <c r="T157" i="8"/>
  <c r="P173" i="8"/>
  <c r="Q173" i="8"/>
  <c r="P65" i="8"/>
  <c r="Q65" i="8"/>
  <c r="P149" i="8"/>
  <c r="Q149" i="8"/>
  <c r="P36" i="8"/>
  <c r="Q36" i="8"/>
  <c r="P60" i="8"/>
  <c r="Q60" i="8"/>
  <c r="Q84" i="8"/>
  <c r="P84" i="8"/>
  <c r="P108" i="8"/>
  <c r="Q108" i="8"/>
  <c r="P135" i="8"/>
  <c r="Q135" i="8"/>
  <c r="P34" i="8"/>
  <c r="Q34" i="8"/>
  <c r="P17" i="8"/>
  <c r="Q17" i="8"/>
  <c r="P41" i="8"/>
  <c r="Q41" i="8"/>
  <c r="P67" i="8"/>
  <c r="Q67" i="8"/>
  <c r="R18" i="8"/>
  <c r="S18" i="8"/>
  <c r="T18" i="8"/>
  <c r="R54" i="8"/>
  <c r="S54" i="8"/>
  <c r="T54" i="8"/>
  <c r="R126" i="8"/>
  <c r="S126" i="8"/>
  <c r="T126" i="8"/>
  <c r="P142" i="8"/>
  <c r="Q142" i="8"/>
  <c r="P94" i="8"/>
  <c r="Q94" i="8"/>
  <c r="R151" i="8"/>
  <c r="S151" i="8"/>
  <c r="T151" i="8"/>
  <c r="R134" i="8"/>
  <c r="S134" i="8"/>
  <c r="T134" i="8"/>
  <c r="R141" i="8"/>
  <c r="S141" i="8"/>
  <c r="T141" i="8"/>
  <c r="R16" i="8"/>
  <c r="S16" i="8"/>
  <c r="T16" i="8"/>
  <c r="R52" i="8"/>
  <c r="S52" i="8"/>
  <c r="T52" i="8"/>
  <c r="R124" i="8"/>
  <c r="S124" i="8"/>
  <c r="T124" i="8"/>
  <c r="P118" i="8"/>
  <c r="Q118" i="8"/>
  <c r="R143" i="8"/>
  <c r="S143" i="8"/>
  <c r="T143" i="8"/>
  <c r="R85" i="8"/>
  <c r="S85" i="8"/>
  <c r="T85" i="8"/>
  <c r="R164" i="8"/>
  <c r="T164" i="8"/>
  <c r="S164" i="8"/>
  <c r="R19" i="8"/>
  <c r="S19" i="8"/>
  <c r="T19" i="8"/>
  <c r="P125" i="8"/>
  <c r="Q125" i="8"/>
  <c r="R38" i="8"/>
  <c r="S38" i="8"/>
  <c r="T38" i="8"/>
  <c r="R62" i="8"/>
  <c r="S62" i="8"/>
  <c r="T62" i="8"/>
  <c r="R110" i="8"/>
  <c r="S110" i="8"/>
  <c r="T110" i="8"/>
  <c r="R69" i="8"/>
  <c r="S69" i="8"/>
  <c r="T69" i="8"/>
  <c r="R35" i="8"/>
  <c r="S35" i="8"/>
  <c r="T35" i="8"/>
  <c r="R71" i="8"/>
  <c r="S71" i="8"/>
  <c r="T71" i="8"/>
  <c r="R107" i="8"/>
  <c r="S107" i="8"/>
  <c r="T107" i="8"/>
  <c r="R165" i="8"/>
  <c r="S165" i="8"/>
  <c r="T165" i="8"/>
  <c r="R174" i="8"/>
  <c r="S174" i="8"/>
  <c r="T174" i="8"/>
  <c r="P101" i="8"/>
  <c r="Q101" i="8"/>
  <c r="P144" i="8"/>
  <c r="Q144" i="8"/>
  <c r="P150" i="8"/>
  <c r="Q150" i="8"/>
  <c r="P46" i="8"/>
  <c r="Q46" i="8"/>
  <c r="P81" i="8"/>
  <c r="Q81" i="8"/>
  <c r="R138" i="8"/>
  <c r="S138" i="8"/>
  <c r="T138" i="8"/>
  <c r="P22" i="8"/>
  <c r="Q22" i="8"/>
  <c r="R166" i="8"/>
  <c r="S166" i="8"/>
  <c r="T166" i="8"/>
  <c r="R175" i="8"/>
  <c r="S175" i="8"/>
  <c r="T175" i="8"/>
  <c r="Q77" i="8"/>
  <c r="P77" i="8"/>
  <c r="P153" i="8"/>
  <c r="Q153" i="8"/>
  <c r="P43" i="8"/>
  <c r="Q43" i="8"/>
  <c r="R117" i="8"/>
  <c r="S117" i="8"/>
  <c r="T117" i="8"/>
  <c r="R136" i="8"/>
  <c r="S136" i="8"/>
  <c r="T136" i="8"/>
  <c r="R155" i="8"/>
  <c r="S155" i="8"/>
  <c r="T155" i="8"/>
  <c r="R30" i="8"/>
  <c r="S30" i="8"/>
  <c r="T30" i="8"/>
  <c r="R66" i="8"/>
  <c r="S66" i="8"/>
  <c r="T66" i="8"/>
  <c r="R102" i="8"/>
  <c r="S102" i="8"/>
  <c r="T102" i="8"/>
  <c r="R176" i="8"/>
  <c r="S176" i="8"/>
  <c r="T176" i="8"/>
  <c r="P31" i="8"/>
  <c r="P55" i="8"/>
  <c r="Q79" i="8"/>
  <c r="Q26" i="8"/>
  <c r="Q50" i="8"/>
  <c r="Q74" i="8"/>
  <c r="Q98" i="8"/>
  <c r="Q122" i="8"/>
  <c r="P33" i="8"/>
  <c r="P57" i="8"/>
  <c r="P105" i="8"/>
  <c r="P129" i="8"/>
  <c r="Q35" i="8"/>
  <c r="Q59" i="8"/>
  <c r="P83" i="8"/>
  <c r="Q107" i="8"/>
  <c r="Q131" i="8"/>
  <c r="R170" i="8"/>
  <c r="S170" i="8"/>
  <c r="T170" i="8"/>
  <c r="R140" i="8"/>
  <c r="S140" i="8"/>
  <c r="T140" i="8"/>
  <c r="R27" i="8"/>
  <c r="S27" i="8"/>
  <c r="T27" i="8"/>
  <c r="R51" i="8"/>
  <c r="S51" i="8"/>
  <c r="T51" i="8"/>
  <c r="R75" i="8"/>
  <c r="S75" i="8"/>
  <c r="T75" i="8"/>
  <c r="R99" i="8"/>
  <c r="S99" i="8"/>
  <c r="T99" i="8"/>
  <c r="R123" i="8"/>
  <c r="S123" i="8"/>
  <c r="T123" i="8"/>
  <c r="R130" i="8"/>
  <c r="S130" i="8"/>
  <c r="T130" i="8"/>
  <c r="Q148" i="8"/>
  <c r="R20" i="8"/>
  <c r="S20" i="8"/>
  <c r="T20" i="8"/>
  <c r="R44" i="8"/>
  <c r="S44" i="8"/>
  <c r="T44" i="8"/>
  <c r="R68" i="8"/>
  <c r="S68" i="8"/>
  <c r="T68" i="8"/>
  <c r="T92" i="8"/>
  <c r="R92" i="8"/>
  <c r="S92" i="8"/>
  <c r="Q102" i="8"/>
  <c r="Q126" i="8"/>
  <c r="R116" i="8"/>
  <c r="S116" i="8"/>
  <c r="T116" i="8"/>
  <c r="Q158" i="8"/>
  <c r="Q37" i="8"/>
  <c r="Q28" i="8"/>
  <c r="Q52" i="8"/>
  <c r="P76" i="8"/>
  <c r="Q100" i="8"/>
  <c r="Q124" i="8"/>
  <c r="Q30" i="8"/>
  <c r="Q54" i="8"/>
  <c r="P78" i="8"/>
  <c r="P160" i="8"/>
  <c r="R133" i="8"/>
  <c r="S133" i="8"/>
  <c r="T133" i="8"/>
  <c r="T97" i="8"/>
  <c r="R97" i="8"/>
  <c r="S97" i="8"/>
  <c r="Q139" i="8"/>
  <c r="Q141" i="8"/>
  <c r="Q157" i="8"/>
  <c r="Q19" i="8"/>
  <c r="Q115" i="8"/>
  <c r="Q134" i="8"/>
  <c r="Q73" i="8"/>
  <c r="Q21" i="8"/>
  <c r="Q45" i="8"/>
  <c r="Q69" i="8"/>
  <c r="Q117" i="8"/>
  <c r="Q143" i="8"/>
  <c r="R152" i="8"/>
  <c r="S152" i="8"/>
  <c r="T152" i="8"/>
  <c r="R87" i="8"/>
  <c r="S87" i="8"/>
  <c r="T87" i="8"/>
  <c r="R109" i="8"/>
  <c r="S109" i="8"/>
  <c r="T109" i="8"/>
  <c r="Q48" i="8"/>
  <c r="Q72" i="8"/>
  <c r="Q38" i="8"/>
  <c r="Q62" i="8"/>
  <c r="P86" i="8"/>
  <c r="Q110" i="8"/>
  <c r="Q25" i="8"/>
  <c r="Q23" i="8"/>
  <c r="Q47" i="8"/>
  <c r="Q71" i="8"/>
  <c r="Q95" i="8"/>
  <c r="Q119" i="8"/>
  <c r="Q61" i="8"/>
  <c r="R80" i="8"/>
  <c r="T80" i="8"/>
  <c r="S80" i="8"/>
  <c r="R15" i="8"/>
  <c r="S15" i="8"/>
  <c r="T15" i="8"/>
  <c r="R39" i="8"/>
  <c r="S39" i="8"/>
  <c r="T39" i="8"/>
  <c r="R63" i="8"/>
  <c r="S63" i="8"/>
  <c r="T63" i="8"/>
  <c r="R111" i="8"/>
  <c r="S111" i="8"/>
  <c r="T111" i="8"/>
  <c r="Q138" i="8"/>
  <c r="R56" i="8"/>
  <c r="S56" i="8"/>
  <c r="T56" i="8"/>
  <c r="R104" i="8"/>
  <c r="S104" i="8"/>
  <c r="T104" i="8"/>
  <c r="R128" i="8"/>
  <c r="S128" i="8"/>
  <c r="T128" i="8"/>
  <c r="Q136" i="8"/>
  <c r="Q114" i="8"/>
  <c r="R167" i="8"/>
  <c r="S167" i="8"/>
  <c r="T167" i="8"/>
  <c r="R32" i="8"/>
  <c r="S32" i="8"/>
  <c r="T32" i="8"/>
  <c r="Q151" i="8"/>
  <c r="Q16" i="8"/>
  <c r="Q40" i="8"/>
  <c r="Q64" i="8"/>
  <c r="P88" i="8"/>
  <c r="Q112" i="8"/>
  <c r="Q18" i="8"/>
  <c r="Q42" i="8"/>
  <c r="Q66" i="8"/>
  <c r="P90" i="8"/>
  <c r="R168" i="8"/>
  <c r="S168" i="8"/>
  <c r="T168" i="8"/>
  <c r="R49" i="8"/>
  <c r="S49" i="8"/>
  <c r="T49" i="8"/>
  <c r="R156" i="8"/>
  <c r="S156" i="8"/>
  <c r="T156" i="8"/>
  <c r="Q163" i="8"/>
  <c r="Q155" i="8"/>
  <c r="R147" i="8"/>
  <c r="S147" i="8"/>
  <c r="T147" i="8"/>
  <c r="R154" i="8"/>
  <c r="S154" i="8"/>
  <c r="T154" i="8"/>
  <c r="R121" i="8"/>
  <c r="S121" i="8"/>
  <c r="T121" i="8"/>
  <c r="Q16" i="3"/>
  <c r="R16" i="3"/>
  <c r="R50" i="3"/>
  <c r="Q50" i="3"/>
  <c r="Q79" i="3"/>
  <c r="R79" i="3"/>
  <c r="R126" i="3"/>
  <c r="Q126" i="3"/>
  <c r="S126" i="3"/>
  <c r="Q94" i="3"/>
  <c r="R94" i="3"/>
  <c r="S94" i="3"/>
  <c r="Q68" i="3"/>
  <c r="R68" i="3"/>
  <c r="S68" i="3"/>
  <c r="R100" i="3"/>
  <c r="Q100" i="3"/>
  <c r="Q142" i="3"/>
  <c r="R142" i="3"/>
  <c r="S142" i="3"/>
  <c r="Q51" i="3"/>
  <c r="S51" i="3"/>
  <c r="R51" i="3"/>
  <c r="AD27" i="3"/>
  <c r="AF27" i="3"/>
  <c r="AE20" i="3"/>
  <c r="R38" i="3"/>
  <c r="Q38" i="3"/>
  <c r="AD62" i="3"/>
  <c r="AF62" i="3"/>
  <c r="R37" i="3"/>
  <c r="Q37" i="3"/>
  <c r="Q58" i="3"/>
  <c r="R58" i="3"/>
  <c r="S58" i="3"/>
  <c r="AD49" i="3"/>
  <c r="AF49" i="3"/>
  <c r="AF76" i="3"/>
  <c r="AD76" i="3"/>
  <c r="AD140" i="3"/>
  <c r="AF140" i="3"/>
  <c r="AD134" i="3"/>
  <c r="AF134" i="3"/>
  <c r="AD131" i="3"/>
  <c r="AF131" i="3"/>
  <c r="AD133" i="3"/>
  <c r="AF133" i="3"/>
  <c r="AE39" i="3"/>
  <c r="AE75" i="3"/>
  <c r="Q171" i="3"/>
  <c r="R171" i="3"/>
  <c r="S171" i="3"/>
  <c r="AA165" i="3"/>
  <c r="R169" i="3"/>
  <c r="Q169" i="3"/>
  <c r="AA129" i="3"/>
  <c r="AA147" i="3"/>
  <c r="R14" i="3"/>
  <c r="Q14" i="3"/>
  <c r="S14" i="3"/>
  <c r="R46" i="3"/>
  <c r="Q46" i="3"/>
  <c r="Q66" i="3"/>
  <c r="R66" i="3"/>
  <c r="S66" i="3"/>
  <c r="R23" i="3"/>
  <c r="Q23" i="3"/>
  <c r="S23" i="3"/>
  <c r="R65" i="3"/>
  <c r="Q65" i="3"/>
  <c r="Q97" i="3"/>
  <c r="R97" i="3"/>
  <c r="Q146" i="3"/>
  <c r="R146" i="3"/>
  <c r="S146" i="3"/>
  <c r="R121" i="3"/>
  <c r="Q121" i="3"/>
  <c r="R134" i="3"/>
  <c r="Q134" i="3"/>
  <c r="Q144" i="3"/>
  <c r="R144" i="3"/>
  <c r="Q74" i="3"/>
  <c r="R74" i="3"/>
  <c r="R158" i="3"/>
  <c r="Q158" i="3"/>
  <c r="S158" i="3"/>
  <c r="Q127" i="3"/>
  <c r="R127" i="3"/>
  <c r="AA17" i="3"/>
  <c r="AD85" i="3"/>
  <c r="AF85" i="3"/>
  <c r="Q116" i="3"/>
  <c r="R116" i="3"/>
  <c r="AF92" i="3"/>
  <c r="AD92" i="3"/>
  <c r="AD119" i="3"/>
  <c r="AF119" i="3"/>
  <c r="AE42" i="3"/>
  <c r="AE78" i="3"/>
  <c r="AA120" i="3"/>
  <c r="AA144" i="3"/>
  <c r="AA105" i="3"/>
  <c r="Q82" i="3"/>
  <c r="R82" i="3"/>
  <c r="R150" i="3"/>
  <c r="Q150" i="3"/>
  <c r="S150" i="3"/>
  <c r="R141" i="3"/>
  <c r="Q141" i="3"/>
  <c r="R41" i="3"/>
  <c r="Q41" i="3"/>
  <c r="Q98" i="3"/>
  <c r="R98" i="3"/>
  <c r="Q131" i="3"/>
  <c r="R131" i="3"/>
  <c r="R128" i="3"/>
  <c r="Q128" i="3"/>
  <c r="S128" i="3"/>
  <c r="Q163" i="3"/>
  <c r="R163" i="3"/>
  <c r="AD43" i="3"/>
  <c r="AF43" i="3"/>
  <c r="AD67" i="3"/>
  <c r="AF67" i="3"/>
  <c r="AD103" i="3"/>
  <c r="AF103" i="3"/>
  <c r="AF158" i="3"/>
  <c r="Q145" i="3"/>
  <c r="R145" i="3"/>
  <c r="S145" i="3"/>
  <c r="Q120" i="3"/>
  <c r="R120" i="3"/>
  <c r="AD148" i="3"/>
  <c r="AF148" i="3"/>
  <c r="AD169" i="3"/>
  <c r="AF169" i="3"/>
  <c r="AE45" i="3"/>
  <c r="AA156" i="3"/>
  <c r="AA162" i="3"/>
  <c r="R53" i="3"/>
  <c r="Q53" i="3"/>
  <c r="Q77" i="3"/>
  <c r="R77" i="3"/>
  <c r="S77" i="3"/>
  <c r="Q76" i="3"/>
  <c r="R76" i="3"/>
  <c r="S76" i="3"/>
  <c r="Q87" i="3"/>
  <c r="R87" i="3"/>
  <c r="Q93" i="3"/>
  <c r="R93" i="3"/>
  <c r="S93" i="3"/>
  <c r="Q89" i="3"/>
  <c r="R89" i="3"/>
  <c r="Q110" i="3"/>
  <c r="R110" i="3"/>
  <c r="S110" i="3"/>
  <c r="R154" i="3"/>
  <c r="Q154" i="3"/>
  <c r="S154" i="3"/>
  <c r="R33" i="3"/>
  <c r="Q33" i="3"/>
  <c r="S33" i="3"/>
  <c r="AD30" i="3"/>
  <c r="AF30" i="3"/>
  <c r="AD72" i="3"/>
  <c r="AF72" i="3"/>
  <c r="R17" i="3"/>
  <c r="S17" i="3"/>
  <c r="Q17" i="3"/>
  <c r="Q105" i="3"/>
  <c r="R105" i="3"/>
  <c r="S105" i="3"/>
  <c r="R13" i="3"/>
  <c r="S13" i="3"/>
  <c r="Q13" i="3"/>
  <c r="Q64" i="3"/>
  <c r="R64" i="3"/>
  <c r="S64" i="3"/>
  <c r="R132" i="3"/>
  <c r="Q132" i="3"/>
  <c r="Q152" i="3"/>
  <c r="R152" i="3"/>
  <c r="AD122" i="3"/>
  <c r="AF122" i="3"/>
  <c r="Q174" i="3"/>
  <c r="R174" i="3"/>
  <c r="S174" i="3"/>
  <c r="AD163" i="3"/>
  <c r="AF163" i="3"/>
  <c r="AE12" i="3"/>
  <c r="AE48" i="3"/>
  <c r="AA150" i="3"/>
  <c r="AA81" i="3"/>
  <c r="AA117" i="3"/>
  <c r="Q62" i="3"/>
  <c r="R62" i="3"/>
  <c r="Q81" i="3"/>
  <c r="R81" i="3"/>
  <c r="S81" i="3"/>
  <c r="Q80" i="3"/>
  <c r="R80" i="3"/>
  <c r="S80" i="3"/>
  <c r="S79" i="3"/>
  <c r="Q83" i="3"/>
  <c r="R83" i="3"/>
  <c r="R15" i="3"/>
  <c r="Q15" i="3"/>
  <c r="AD18" i="3"/>
  <c r="AF18" i="3"/>
  <c r="Q159" i="3"/>
  <c r="R159" i="3"/>
  <c r="Q20" i="3"/>
  <c r="R20" i="3"/>
  <c r="S20" i="3"/>
  <c r="R101" i="3"/>
  <c r="Q101" i="3"/>
  <c r="AA11" i="3"/>
  <c r="Q40" i="3"/>
  <c r="R40" i="3"/>
  <c r="S40" i="3"/>
  <c r="R136" i="3"/>
  <c r="Q136" i="3"/>
  <c r="S136" i="3"/>
  <c r="Q149" i="3"/>
  <c r="R149" i="3"/>
  <c r="S149" i="3"/>
  <c r="AD143" i="3"/>
  <c r="AF143" i="3"/>
  <c r="Q157" i="3"/>
  <c r="R157" i="3"/>
  <c r="S157" i="3"/>
  <c r="AE15" i="3"/>
  <c r="AE51" i="3"/>
  <c r="AA174" i="3"/>
  <c r="AA90" i="3"/>
  <c r="AA99" i="3"/>
  <c r="R61" i="3"/>
  <c r="Q61" i="3"/>
  <c r="S62" i="3"/>
  <c r="S65" i="3"/>
  <c r="Q28" i="3"/>
  <c r="R28" i="3"/>
  <c r="Q85" i="3"/>
  <c r="R85" i="3"/>
  <c r="S85" i="3"/>
  <c r="Q84" i="3"/>
  <c r="R84" i="3"/>
  <c r="S84" i="3"/>
  <c r="Q67" i="3"/>
  <c r="R67" i="3"/>
  <c r="Q91" i="3"/>
  <c r="R91" i="3"/>
  <c r="R92" i="3"/>
  <c r="Q92" i="3"/>
  <c r="Q123" i="3"/>
  <c r="R123" i="3"/>
  <c r="S121" i="3"/>
  <c r="Q39" i="3"/>
  <c r="R39" i="3"/>
  <c r="R57" i="3"/>
  <c r="Q57" i="3"/>
  <c r="S57" i="3"/>
  <c r="AD51" i="3"/>
  <c r="AF51" i="3"/>
  <c r="Q44" i="3"/>
  <c r="R44" i="3"/>
  <c r="R135" i="3"/>
  <c r="Q135" i="3"/>
  <c r="AD32" i="3"/>
  <c r="AF32" i="3"/>
  <c r="Q43" i="3"/>
  <c r="R43" i="3"/>
  <c r="R73" i="3"/>
  <c r="Q73" i="3"/>
  <c r="R166" i="3"/>
  <c r="Q166" i="3"/>
  <c r="AD10" i="3"/>
  <c r="AF10" i="3"/>
  <c r="AD70" i="3"/>
  <c r="AF70" i="3"/>
  <c r="AF88" i="3"/>
  <c r="AD88" i="3"/>
  <c r="AE127" i="3"/>
  <c r="AE18" i="3"/>
  <c r="AE54" i="3"/>
  <c r="Q108" i="3"/>
  <c r="R108" i="3"/>
  <c r="Q153" i="3"/>
  <c r="R153" i="3"/>
  <c r="S153" i="3"/>
  <c r="AA132" i="3"/>
  <c r="AA108" i="3"/>
  <c r="AA138" i="3"/>
  <c r="R18" i="3"/>
  <c r="Q18" i="3"/>
  <c r="Q63" i="3"/>
  <c r="R63" i="3"/>
  <c r="Q88" i="3"/>
  <c r="R88" i="3"/>
  <c r="S88" i="3"/>
  <c r="Q111" i="3"/>
  <c r="R111" i="3"/>
  <c r="S111" i="3"/>
  <c r="R109" i="3"/>
  <c r="Q109" i="3"/>
  <c r="Q60" i="3"/>
  <c r="R60" i="3"/>
  <c r="S60" i="3"/>
  <c r="AD54" i="3"/>
  <c r="AF54" i="3"/>
  <c r="AD63" i="3"/>
  <c r="AF63" i="3"/>
  <c r="R104" i="3"/>
  <c r="Q104" i="3"/>
  <c r="AD23" i="3"/>
  <c r="AF23" i="3"/>
  <c r="AF47" i="3"/>
  <c r="AD47" i="3"/>
  <c r="R139" i="3"/>
  <c r="Q139" i="3"/>
  <c r="S139" i="3"/>
  <c r="R164" i="3"/>
  <c r="Q164" i="3"/>
  <c r="AD97" i="3"/>
  <c r="AF97" i="3"/>
  <c r="R170" i="3"/>
  <c r="Q170" i="3"/>
  <c r="AD77" i="3"/>
  <c r="AF77" i="3"/>
  <c r="AD151" i="3"/>
  <c r="AF151" i="3"/>
  <c r="AD166" i="3"/>
  <c r="AF166" i="3"/>
  <c r="AE21" i="3"/>
  <c r="AE57" i="3"/>
  <c r="AA126" i="3"/>
  <c r="AA168" i="3"/>
  <c r="AA84" i="3"/>
  <c r="R49" i="3"/>
  <c r="Q49" i="3"/>
  <c r="S49" i="3"/>
  <c r="Q36" i="3"/>
  <c r="R36" i="3"/>
  <c r="Q12" i="3"/>
  <c r="R12" i="3"/>
  <c r="Q75" i="3"/>
  <c r="R75" i="3"/>
  <c r="R113" i="3"/>
  <c r="Q113" i="3"/>
  <c r="R99" i="3"/>
  <c r="Q99" i="3"/>
  <c r="Q143" i="3"/>
  <c r="R143" i="3"/>
  <c r="R129" i="3"/>
  <c r="Q129" i="3"/>
  <c r="S129" i="3"/>
  <c r="Q156" i="3"/>
  <c r="R156" i="3"/>
  <c r="AD21" i="3"/>
  <c r="AF21" i="3"/>
  <c r="R29" i="3"/>
  <c r="Q29" i="3"/>
  <c r="S29" i="3"/>
  <c r="AD56" i="3"/>
  <c r="AF56" i="3"/>
  <c r="R25" i="3"/>
  <c r="Q25" i="3"/>
  <c r="S25" i="3"/>
  <c r="R106" i="3"/>
  <c r="Q106" i="3"/>
  <c r="AE134" i="3"/>
  <c r="AF155" i="3"/>
  <c r="AD155" i="3"/>
  <c r="R172" i="3"/>
  <c r="Q172" i="3"/>
  <c r="AD115" i="3"/>
  <c r="AF115" i="3"/>
  <c r="AD172" i="3"/>
  <c r="AF172" i="3"/>
  <c r="AE24" i="3"/>
  <c r="AE60" i="3"/>
  <c r="AA93" i="3"/>
  <c r="AA141" i="3"/>
  <c r="R22" i="3"/>
  <c r="Q22" i="3"/>
  <c r="R19" i="3"/>
  <c r="Q19" i="3"/>
  <c r="Q115" i="3"/>
  <c r="R115" i="3"/>
  <c r="S115" i="3"/>
  <c r="Q114" i="3"/>
  <c r="R114" i="3"/>
  <c r="S114" i="3"/>
  <c r="Q90" i="3"/>
  <c r="R90" i="3"/>
  <c r="S90" i="3"/>
  <c r="R117" i="3"/>
  <c r="Q117" i="3"/>
  <c r="S109" i="3"/>
  <c r="Q147" i="3"/>
  <c r="R147" i="3"/>
  <c r="S83" i="3"/>
  <c r="R133" i="3"/>
  <c r="Q133" i="3"/>
  <c r="R45" i="3"/>
  <c r="Q45" i="3"/>
  <c r="AD66" i="3"/>
  <c r="AF66" i="3"/>
  <c r="Q32" i="3"/>
  <c r="R32" i="3"/>
  <c r="S32" i="3"/>
  <c r="Q56" i="3"/>
  <c r="R56" i="3"/>
  <c r="S56" i="3"/>
  <c r="Q107" i="3"/>
  <c r="R107" i="3"/>
  <c r="S107" i="3"/>
  <c r="Q31" i="3"/>
  <c r="R31" i="3"/>
  <c r="S31" i="3"/>
  <c r="R52" i="3"/>
  <c r="S52" i="3"/>
  <c r="Q52" i="3"/>
  <c r="Q148" i="3"/>
  <c r="R148" i="3"/>
  <c r="AD73" i="3"/>
  <c r="AF73" i="3"/>
  <c r="R173" i="3"/>
  <c r="Q173" i="3"/>
  <c r="Q167" i="3"/>
  <c r="R167" i="3"/>
  <c r="AD130" i="3"/>
  <c r="AF130" i="3"/>
  <c r="AE27" i="3"/>
  <c r="AE63" i="3"/>
  <c r="AA153" i="3"/>
  <c r="AA159" i="3"/>
  <c r="AA102" i="3"/>
  <c r="AA171" i="3"/>
  <c r="Q11" i="3"/>
  <c r="R11" i="3"/>
  <c r="R21" i="3"/>
  <c r="Q21" i="3"/>
  <c r="R26" i="3"/>
  <c r="Q26" i="3"/>
  <c r="Q70" i="3"/>
  <c r="R70" i="3"/>
  <c r="S89" i="3"/>
  <c r="R96" i="3"/>
  <c r="Q96" i="3"/>
  <c r="Q86" i="3"/>
  <c r="R86" i="3"/>
  <c r="Q151" i="3"/>
  <c r="R151" i="3"/>
  <c r="S97" i="3"/>
  <c r="R130" i="3"/>
  <c r="Q130" i="3"/>
  <c r="S130" i="3"/>
  <c r="Q78" i="3"/>
  <c r="R78" i="3"/>
  <c r="R137" i="3"/>
  <c r="Q137" i="3"/>
  <c r="S137" i="3"/>
  <c r="R24" i="3"/>
  <c r="S24" i="3"/>
  <c r="Q24" i="3"/>
  <c r="AA14" i="3"/>
  <c r="AD50" i="3"/>
  <c r="AF50" i="3"/>
  <c r="Q124" i="3"/>
  <c r="R124" i="3"/>
  <c r="R162" i="3"/>
  <c r="Q162" i="3"/>
  <c r="R102" i="3"/>
  <c r="Q102" i="3"/>
  <c r="AE140" i="3"/>
  <c r="AF80" i="3"/>
  <c r="AD80" i="3"/>
  <c r="AD89" i="3"/>
  <c r="AF89" i="3"/>
  <c r="AD98" i="3"/>
  <c r="AF98" i="3"/>
  <c r="AD107" i="3"/>
  <c r="AF107" i="3"/>
  <c r="R125" i="3"/>
  <c r="Q125" i="3"/>
  <c r="S125" i="3"/>
  <c r="AE30" i="3"/>
  <c r="AE66" i="3"/>
  <c r="AA135" i="3"/>
  <c r="Q161" i="3"/>
  <c r="R161" i="3"/>
  <c r="AA111" i="3"/>
  <c r="AA123" i="3"/>
  <c r="R54" i="3"/>
  <c r="Q54" i="3"/>
  <c r="R42" i="3"/>
  <c r="Q42" i="3"/>
  <c r="R30" i="3"/>
  <c r="Q30" i="3"/>
  <c r="Q119" i="3"/>
  <c r="R119" i="3"/>
  <c r="S119" i="3"/>
  <c r="Q118" i="3"/>
  <c r="R118" i="3"/>
  <c r="S118" i="3"/>
  <c r="R27" i="3"/>
  <c r="Q27" i="3"/>
  <c r="S96" i="3"/>
  <c r="Q155" i="3"/>
  <c r="R155" i="3"/>
  <c r="Q48" i="3"/>
  <c r="R48" i="3"/>
  <c r="Q160" i="3"/>
  <c r="R160" i="3"/>
  <c r="AD15" i="3"/>
  <c r="AF15" i="3"/>
  <c r="AD45" i="3"/>
  <c r="AF45" i="3"/>
  <c r="R138" i="3"/>
  <c r="Q138" i="3"/>
  <c r="S138" i="3"/>
  <c r="Q35" i="3"/>
  <c r="R35" i="3"/>
  <c r="S35" i="3"/>
  <c r="R71" i="3"/>
  <c r="Q71" i="3"/>
  <c r="AD26" i="3"/>
  <c r="AF26" i="3"/>
  <c r="AD59" i="3"/>
  <c r="AF59" i="3"/>
  <c r="R34" i="3"/>
  <c r="Q34" i="3"/>
  <c r="S34" i="3"/>
  <c r="Q55" i="3"/>
  <c r="R55" i="3"/>
  <c r="S55" i="3"/>
  <c r="AD110" i="3"/>
  <c r="AF110" i="3"/>
  <c r="AD118" i="3"/>
  <c r="AF118" i="3"/>
  <c r="AE33" i="3"/>
  <c r="AE69" i="3"/>
  <c r="AA87" i="3"/>
  <c r="R10" i="3"/>
  <c r="Q10" i="3"/>
  <c r="S10" i="3"/>
  <c r="Q59" i="3"/>
  <c r="R59" i="3"/>
  <c r="S59" i="3"/>
  <c r="S42" i="3"/>
  <c r="S11" i="3"/>
  <c r="Q47" i="3"/>
  <c r="R47" i="3"/>
  <c r="S100" i="3"/>
  <c r="R122" i="3"/>
  <c r="Q122" i="3"/>
  <c r="S122" i="3"/>
  <c r="R72" i="3"/>
  <c r="Q72" i="3"/>
  <c r="R95" i="3"/>
  <c r="Q95" i="3"/>
  <c r="R103" i="3"/>
  <c r="Q103" i="3"/>
  <c r="S103" i="3"/>
  <c r="S87" i="3"/>
  <c r="R69" i="3"/>
  <c r="Q69" i="3"/>
  <c r="AD24" i="3"/>
  <c r="AF24" i="3"/>
  <c r="AE53" i="3"/>
  <c r="AD38" i="3"/>
  <c r="AF38" i="3"/>
  <c r="R140" i="3"/>
  <c r="Q140" i="3"/>
  <c r="AD58" i="3"/>
  <c r="AF58" i="3"/>
  <c r="AE146" i="3"/>
  <c r="Q112" i="3"/>
  <c r="R112" i="3"/>
  <c r="AF167" i="3"/>
  <c r="AD139" i="3"/>
  <c r="AF139" i="3"/>
  <c r="AE36" i="3"/>
  <c r="AE72" i="3"/>
  <c r="R168" i="3"/>
  <c r="Q168" i="3"/>
  <c r="S168" i="3"/>
  <c r="AA96" i="3"/>
  <c r="AA114" i="3"/>
  <c r="AE166" i="3"/>
  <c r="B15" i="30"/>
  <c r="C15" i="30"/>
  <c r="D15" i="30"/>
  <c r="E15" i="30"/>
  <c r="F15" i="30"/>
  <c r="G15" i="30"/>
  <c r="B16" i="30"/>
  <c r="C16" i="30"/>
  <c r="D16" i="30"/>
  <c r="E16" i="30"/>
  <c r="F16" i="30"/>
  <c r="G16" i="30"/>
  <c r="B17" i="30"/>
  <c r="C17" i="30"/>
  <c r="D17" i="30"/>
  <c r="E17" i="30"/>
  <c r="F17" i="30"/>
  <c r="G17" i="30"/>
  <c r="B18" i="30"/>
  <c r="C18" i="30"/>
  <c r="D18" i="30"/>
  <c r="E18" i="30"/>
  <c r="F18" i="30"/>
  <c r="G18" i="30"/>
  <c r="B19" i="30"/>
  <c r="C19" i="30"/>
  <c r="D19" i="30"/>
  <c r="E19" i="30"/>
  <c r="F19" i="30"/>
  <c r="G19" i="30"/>
  <c r="B20" i="30"/>
  <c r="C20" i="30"/>
  <c r="D20" i="30"/>
  <c r="E20" i="30"/>
  <c r="F20" i="30"/>
  <c r="G20" i="30"/>
  <c r="B21" i="30"/>
  <c r="C21" i="30"/>
  <c r="D21" i="30"/>
  <c r="E21" i="30"/>
  <c r="F21" i="30"/>
  <c r="G21" i="30"/>
  <c r="B22" i="30"/>
  <c r="C22" i="30"/>
  <c r="D22" i="30"/>
  <c r="E22" i="30"/>
  <c r="F22" i="30"/>
  <c r="G22" i="30"/>
  <c r="B23" i="30"/>
  <c r="C23" i="30"/>
  <c r="D23" i="30"/>
  <c r="E23" i="30"/>
  <c r="F23" i="30"/>
  <c r="G23" i="30"/>
  <c r="B24" i="30"/>
  <c r="C24" i="30"/>
  <c r="D24" i="30"/>
  <c r="E24" i="30"/>
  <c r="F24" i="30"/>
  <c r="G24" i="30"/>
  <c r="B25" i="30"/>
  <c r="C25" i="30"/>
  <c r="D25" i="30"/>
  <c r="E25" i="30"/>
  <c r="F25" i="30"/>
  <c r="G25" i="30"/>
  <c r="B26" i="30"/>
  <c r="C26" i="30"/>
  <c r="D26" i="30"/>
  <c r="E26" i="30"/>
  <c r="F26" i="30"/>
  <c r="G26" i="30"/>
  <c r="B27" i="30"/>
  <c r="C27" i="30"/>
  <c r="D27" i="30"/>
  <c r="E27" i="30"/>
  <c r="F27" i="30"/>
  <c r="G27" i="30"/>
  <c r="B28" i="30"/>
  <c r="C28" i="30"/>
  <c r="D28" i="30"/>
  <c r="E28" i="30"/>
  <c r="F28" i="30"/>
  <c r="G28" i="30"/>
  <c r="B29" i="30"/>
  <c r="C29" i="30"/>
  <c r="D29" i="30"/>
  <c r="E29" i="30"/>
  <c r="F29" i="30"/>
  <c r="G29" i="30"/>
  <c r="B30" i="30"/>
  <c r="C30" i="30"/>
  <c r="D30" i="30"/>
  <c r="E30" i="30"/>
  <c r="F30" i="30"/>
  <c r="G30" i="30"/>
  <c r="B31" i="30"/>
  <c r="C31" i="30"/>
  <c r="D31" i="30"/>
  <c r="E31" i="30"/>
  <c r="F31" i="30"/>
  <c r="G31" i="30"/>
  <c r="B32" i="30"/>
  <c r="C32" i="30"/>
  <c r="D32" i="30"/>
  <c r="E32" i="30"/>
  <c r="F32" i="30"/>
  <c r="G32" i="30"/>
  <c r="B33" i="30"/>
  <c r="C33" i="30"/>
  <c r="D33" i="30"/>
  <c r="E33" i="30"/>
  <c r="F33" i="30"/>
  <c r="G33" i="30"/>
  <c r="B34" i="30"/>
  <c r="C34" i="30"/>
  <c r="D34" i="30"/>
  <c r="E34" i="30"/>
  <c r="F34" i="30"/>
  <c r="G34" i="30"/>
  <c r="B35" i="30"/>
  <c r="C35" i="30"/>
  <c r="D35" i="30"/>
  <c r="E35" i="30"/>
  <c r="F35" i="30"/>
  <c r="G35" i="30"/>
  <c r="B36" i="30"/>
  <c r="C36" i="30"/>
  <c r="D36" i="30"/>
  <c r="E36" i="30"/>
  <c r="F36" i="30"/>
  <c r="G36" i="30"/>
  <c r="B37" i="30"/>
  <c r="C37" i="30"/>
  <c r="D37" i="30"/>
  <c r="E37" i="30"/>
  <c r="F37" i="30"/>
  <c r="G37" i="30"/>
  <c r="B38" i="30"/>
  <c r="C38" i="30"/>
  <c r="D38" i="30"/>
  <c r="E38" i="30"/>
  <c r="F38" i="30"/>
  <c r="G38" i="30"/>
  <c r="B39" i="30"/>
  <c r="C39" i="30"/>
  <c r="D39" i="30"/>
  <c r="E39" i="30"/>
  <c r="F39" i="30"/>
  <c r="G39" i="30"/>
  <c r="B40" i="30"/>
  <c r="C40" i="30"/>
  <c r="D40" i="30"/>
  <c r="E40" i="30"/>
  <c r="F40" i="30"/>
  <c r="G40" i="30"/>
  <c r="B41" i="30"/>
  <c r="C41" i="30"/>
  <c r="D41" i="30"/>
  <c r="E41" i="30"/>
  <c r="F41" i="30"/>
  <c r="G41" i="30"/>
  <c r="B42" i="30"/>
  <c r="C42" i="30"/>
  <c r="D42" i="30"/>
  <c r="E42" i="30"/>
  <c r="F42" i="30"/>
  <c r="G42" i="30"/>
  <c r="B43" i="30"/>
  <c r="C43" i="30"/>
  <c r="D43" i="30"/>
  <c r="E43" i="30"/>
  <c r="F43" i="30"/>
  <c r="G43" i="30"/>
  <c r="B44" i="30"/>
  <c r="C44" i="30"/>
  <c r="D44" i="30"/>
  <c r="E44" i="30"/>
  <c r="F44" i="30"/>
  <c r="G44" i="30"/>
  <c r="B45" i="30"/>
  <c r="C45" i="30"/>
  <c r="D45" i="30"/>
  <c r="E45" i="30"/>
  <c r="F45" i="30"/>
  <c r="G45" i="30"/>
  <c r="B46" i="30"/>
  <c r="C46" i="30"/>
  <c r="D46" i="30"/>
  <c r="E46" i="30"/>
  <c r="F46" i="30"/>
  <c r="G46" i="30"/>
  <c r="B47" i="30"/>
  <c r="C47" i="30"/>
  <c r="D47" i="30"/>
  <c r="E47" i="30"/>
  <c r="F47" i="30"/>
  <c r="G47" i="30"/>
  <c r="B48" i="30"/>
  <c r="C48" i="30"/>
  <c r="D48" i="30"/>
  <c r="E48" i="30"/>
  <c r="F48" i="30"/>
  <c r="G48" i="30"/>
  <c r="B49" i="30"/>
  <c r="C49" i="30"/>
  <c r="D49" i="30"/>
  <c r="E49" i="30"/>
  <c r="F49" i="30"/>
  <c r="G49" i="30"/>
  <c r="B50" i="30"/>
  <c r="C50" i="30"/>
  <c r="D50" i="30"/>
  <c r="E50" i="30"/>
  <c r="F50" i="30"/>
  <c r="G50" i="30"/>
  <c r="B51" i="30"/>
  <c r="C51" i="30"/>
  <c r="D51" i="30"/>
  <c r="E51" i="30"/>
  <c r="F51" i="30"/>
  <c r="G51" i="30"/>
  <c r="B52" i="30"/>
  <c r="C52" i="30"/>
  <c r="D52" i="30"/>
  <c r="E52" i="30"/>
  <c r="F52" i="30"/>
  <c r="G52" i="30"/>
  <c r="B53" i="30"/>
  <c r="C53" i="30"/>
  <c r="D53" i="30"/>
  <c r="E53" i="30"/>
  <c r="F53" i="30"/>
  <c r="G53" i="30"/>
  <c r="B54" i="30"/>
  <c r="C54" i="30"/>
  <c r="D54" i="30"/>
  <c r="E54" i="30"/>
  <c r="F54" i="30"/>
  <c r="G54" i="30"/>
  <c r="B55" i="30"/>
  <c r="C55" i="30"/>
  <c r="D55" i="30"/>
  <c r="E55" i="30"/>
  <c r="F55" i="30"/>
  <c r="G55" i="30"/>
  <c r="B56" i="30"/>
  <c r="C56" i="30"/>
  <c r="D56" i="30"/>
  <c r="E56" i="30"/>
  <c r="F56" i="30"/>
  <c r="G56" i="30"/>
  <c r="B57" i="30"/>
  <c r="C57" i="30"/>
  <c r="D57" i="30"/>
  <c r="E57" i="30"/>
  <c r="F57" i="30"/>
  <c r="G57" i="30"/>
  <c r="B58" i="30"/>
  <c r="C58" i="30"/>
  <c r="D58" i="30"/>
  <c r="E58" i="30"/>
  <c r="F58" i="30"/>
  <c r="G58" i="30"/>
  <c r="B59" i="30"/>
  <c r="C59" i="30"/>
  <c r="D59" i="30"/>
  <c r="E59" i="30"/>
  <c r="F59" i="30"/>
  <c r="G59" i="30"/>
  <c r="B60" i="30"/>
  <c r="C60" i="30"/>
  <c r="D60" i="30"/>
  <c r="E60" i="30"/>
  <c r="F60" i="30"/>
  <c r="G60" i="30"/>
  <c r="B61" i="30"/>
  <c r="C61" i="30"/>
  <c r="D61" i="30"/>
  <c r="E61" i="30"/>
  <c r="F61" i="30"/>
  <c r="G61" i="30"/>
  <c r="B62" i="30"/>
  <c r="C62" i="30"/>
  <c r="D62" i="30"/>
  <c r="E62" i="30"/>
  <c r="F62" i="30"/>
  <c r="G62" i="30"/>
  <c r="B63" i="30"/>
  <c r="C63" i="30"/>
  <c r="D63" i="30"/>
  <c r="E63" i="30"/>
  <c r="F63" i="30"/>
  <c r="G63" i="30"/>
  <c r="B64" i="30"/>
  <c r="C64" i="30"/>
  <c r="D64" i="30"/>
  <c r="E64" i="30"/>
  <c r="F64" i="30"/>
  <c r="G64" i="30"/>
  <c r="B65" i="30"/>
  <c r="C65" i="30"/>
  <c r="D65" i="30"/>
  <c r="E65" i="30"/>
  <c r="F65" i="30"/>
  <c r="G65" i="30"/>
  <c r="B66" i="30"/>
  <c r="C66" i="30"/>
  <c r="D66" i="30"/>
  <c r="E66" i="30"/>
  <c r="F66" i="30"/>
  <c r="G66" i="30"/>
  <c r="B67" i="30"/>
  <c r="C67" i="30"/>
  <c r="D67" i="30"/>
  <c r="E67" i="30"/>
  <c r="F67" i="30"/>
  <c r="G67" i="30"/>
  <c r="B68" i="30"/>
  <c r="C68" i="30"/>
  <c r="D68" i="30"/>
  <c r="E68" i="30"/>
  <c r="F68" i="30"/>
  <c r="G68" i="30"/>
  <c r="B69" i="30"/>
  <c r="C69" i="30"/>
  <c r="D69" i="30"/>
  <c r="E69" i="30"/>
  <c r="F69" i="30"/>
  <c r="G69" i="30"/>
  <c r="B70" i="30"/>
  <c r="C70" i="30"/>
  <c r="D70" i="30"/>
  <c r="E70" i="30"/>
  <c r="F70" i="30"/>
  <c r="G70" i="30"/>
  <c r="B71" i="30"/>
  <c r="C71" i="30"/>
  <c r="D71" i="30"/>
  <c r="E71" i="30"/>
  <c r="F71" i="30"/>
  <c r="G71" i="30"/>
  <c r="B72" i="30"/>
  <c r="C72" i="30"/>
  <c r="D72" i="30"/>
  <c r="E72" i="30"/>
  <c r="F72" i="30"/>
  <c r="G72" i="30"/>
  <c r="B73" i="30"/>
  <c r="C73" i="30"/>
  <c r="D73" i="30"/>
  <c r="E73" i="30"/>
  <c r="F73" i="30"/>
  <c r="G73" i="30"/>
  <c r="B74" i="30"/>
  <c r="C74" i="30"/>
  <c r="D74" i="30"/>
  <c r="E74" i="30"/>
  <c r="F74" i="30"/>
  <c r="G74" i="30"/>
  <c r="B75" i="30"/>
  <c r="C75" i="30"/>
  <c r="D75" i="30"/>
  <c r="E75" i="30"/>
  <c r="F75" i="30"/>
  <c r="G75" i="30"/>
  <c r="B76" i="30"/>
  <c r="C76" i="30"/>
  <c r="D76" i="30"/>
  <c r="E76" i="30"/>
  <c r="F76" i="30"/>
  <c r="G76" i="30"/>
  <c r="B77" i="30"/>
  <c r="C77" i="30"/>
  <c r="D77" i="30"/>
  <c r="E77" i="30"/>
  <c r="F77" i="30"/>
  <c r="G77" i="30"/>
  <c r="B78" i="30"/>
  <c r="C78" i="30"/>
  <c r="D78" i="30"/>
  <c r="E78" i="30"/>
  <c r="F78" i="30"/>
  <c r="G78" i="30"/>
  <c r="B79" i="30"/>
  <c r="C79" i="30"/>
  <c r="D79" i="30"/>
  <c r="E79" i="30"/>
  <c r="F79" i="30"/>
  <c r="G79" i="30"/>
  <c r="B80" i="30"/>
  <c r="C80" i="30"/>
  <c r="D80" i="30"/>
  <c r="E80" i="30"/>
  <c r="F80" i="30"/>
  <c r="G80" i="30"/>
  <c r="B81" i="30"/>
  <c r="C81" i="30"/>
  <c r="D81" i="30"/>
  <c r="E81" i="30"/>
  <c r="F81" i="30"/>
  <c r="G81" i="30"/>
  <c r="B82" i="30"/>
  <c r="C82" i="30"/>
  <c r="D82" i="30"/>
  <c r="E82" i="30"/>
  <c r="F82" i="30"/>
  <c r="G82" i="30"/>
  <c r="B83" i="30"/>
  <c r="C83" i="30"/>
  <c r="D83" i="30"/>
  <c r="E83" i="30"/>
  <c r="F83" i="30"/>
  <c r="G83" i="30"/>
  <c r="B84" i="30"/>
  <c r="C84" i="30"/>
  <c r="D84" i="30"/>
  <c r="E84" i="30"/>
  <c r="F84" i="30"/>
  <c r="G84" i="30"/>
  <c r="B85" i="30"/>
  <c r="C85" i="30"/>
  <c r="D85" i="30"/>
  <c r="E85" i="30"/>
  <c r="F85" i="30"/>
  <c r="G85" i="30"/>
  <c r="B86" i="30"/>
  <c r="C86" i="30"/>
  <c r="D86" i="30"/>
  <c r="E86" i="30"/>
  <c r="F86" i="30"/>
  <c r="G86" i="30"/>
  <c r="B87" i="30"/>
  <c r="C87" i="30"/>
  <c r="D87" i="30"/>
  <c r="E87" i="30"/>
  <c r="F87" i="30"/>
  <c r="G87" i="30"/>
  <c r="B88" i="30"/>
  <c r="C88" i="30"/>
  <c r="D88" i="30"/>
  <c r="E88" i="30"/>
  <c r="K88" i="30" s="1"/>
  <c r="F88" i="30"/>
  <c r="G88" i="30"/>
  <c r="B89" i="30"/>
  <c r="C89" i="30"/>
  <c r="D89" i="30"/>
  <c r="E89" i="30"/>
  <c r="F89" i="30"/>
  <c r="G89" i="30"/>
  <c r="B90" i="30"/>
  <c r="C90" i="30"/>
  <c r="D90" i="30"/>
  <c r="E90" i="30"/>
  <c r="F90" i="30"/>
  <c r="G90" i="30"/>
  <c r="B91" i="30"/>
  <c r="C91" i="30"/>
  <c r="D91" i="30"/>
  <c r="E91" i="30"/>
  <c r="F91" i="30"/>
  <c r="G91" i="30"/>
  <c r="B92" i="30"/>
  <c r="C92" i="30"/>
  <c r="D92" i="30"/>
  <c r="E92" i="30"/>
  <c r="F92" i="30"/>
  <c r="G92" i="30"/>
  <c r="B93" i="30"/>
  <c r="C93" i="30"/>
  <c r="D93" i="30"/>
  <c r="E93" i="30"/>
  <c r="F93" i="30"/>
  <c r="G93" i="30"/>
  <c r="B94" i="30"/>
  <c r="C94" i="30"/>
  <c r="D94" i="30"/>
  <c r="E94" i="30"/>
  <c r="F94" i="30"/>
  <c r="G94" i="30"/>
  <c r="B95" i="30"/>
  <c r="C95" i="30"/>
  <c r="D95" i="30"/>
  <c r="E95" i="30"/>
  <c r="F95" i="30"/>
  <c r="G95" i="30"/>
  <c r="B96" i="30"/>
  <c r="C96" i="30"/>
  <c r="D96" i="30"/>
  <c r="E96" i="30"/>
  <c r="F96" i="30"/>
  <c r="G96" i="30"/>
  <c r="B97" i="30"/>
  <c r="C97" i="30"/>
  <c r="D97" i="30"/>
  <c r="E97" i="30"/>
  <c r="F97" i="30"/>
  <c r="G97" i="30"/>
  <c r="B98" i="30"/>
  <c r="C98" i="30"/>
  <c r="D98" i="30"/>
  <c r="E98" i="30"/>
  <c r="F98" i="30"/>
  <c r="G98" i="30"/>
  <c r="B99" i="30"/>
  <c r="C99" i="30"/>
  <c r="D99" i="30"/>
  <c r="E99" i="30"/>
  <c r="F99" i="30"/>
  <c r="G99" i="30"/>
  <c r="B100" i="30"/>
  <c r="C100" i="30"/>
  <c r="D100" i="30"/>
  <c r="E100" i="30"/>
  <c r="F100" i="30"/>
  <c r="G100" i="30"/>
  <c r="B101" i="30"/>
  <c r="C101" i="30"/>
  <c r="D101" i="30"/>
  <c r="E101" i="30"/>
  <c r="F101" i="30"/>
  <c r="G101" i="30"/>
  <c r="B102" i="30"/>
  <c r="C102" i="30"/>
  <c r="D102" i="30"/>
  <c r="L102" i="30" s="1"/>
  <c r="E102" i="30"/>
  <c r="F102" i="30"/>
  <c r="G102" i="30"/>
  <c r="B103" i="30"/>
  <c r="C103" i="30"/>
  <c r="D103" i="30"/>
  <c r="E103" i="30"/>
  <c r="F103" i="30"/>
  <c r="G103" i="30"/>
  <c r="B104" i="30"/>
  <c r="C104" i="30"/>
  <c r="D104" i="30"/>
  <c r="E104" i="30"/>
  <c r="L104" i="30" s="1"/>
  <c r="F104" i="30"/>
  <c r="G104" i="30"/>
  <c r="B105" i="30"/>
  <c r="C105" i="30"/>
  <c r="D105" i="30"/>
  <c r="E105" i="30"/>
  <c r="L105" i="30" s="1"/>
  <c r="M105" i="30" s="1"/>
  <c r="N105" i="30" s="1"/>
  <c r="F105" i="30"/>
  <c r="G105" i="30"/>
  <c r="B106" i="30"/>
  <c r="C106" i="30"/>
  <c r="D106" i="30"/>
  <c r="E106" i="30"/>
  <c r="F106" i="30"/>
  <c r="G106" i="30"/>
  <c r="B107" i="30"/>
  <c r="C107" i="30"/>
  <c r="D107" i="30"/>
  <c r="E107" i="30"/>
  <c r="F107" i="30"/>
  <c r="G107" i="30"/>
  <c r="B108" i="30"/>
  <c r="M108" i="30" s="1"/>
  <c r="N108" i="30" s="1"/>
  <c r="C108" i="30"/>
  <c r="D108" i="30"/>
  <c r="E108" i="30"/>
  <c r="L108" i="30" s="1"/>
  <c r="F108" i="30"/>
  <c r="G108" i="30"/>
  <c r="B109" i="30"/>
  <c r="C109" i="30"/>
  <c r="D109" i="30"/>
  <c r="E109" i="30"/>
  <c r="F109" i="30"/>
  <c r="G109" i="30"/>
  <c r="B110" i="30"/>
  <c r="C110" i="30"/>
  <c r="D110" i="30"/>
  <c r="E110" i="30"/>
  <c r="F110" i="30"/>
  <c r="G110" i="30"/>
  <c r="B111" i="30"/>
  <c r="C111" i="30"/>
  <c r="D111" i="30"/>
  <c r="E111" i="30"/>
  <c r="L111" i="30" s="1"/>
  <c r="F111" i="30"/>
  <c r="G111" i="30"/>
  <c r="B112" i="30"/>
  <c r="C112" i="30"/>
  <c r="D112" i="30"/>
  <c r="E112" i="30"/>
  <c r="L112" i="30" s="1"/>
  <c r="F112" i="30"/>
  <c r="G112" i="30"/>
  <c r="B113" i="30"/>
  <c r="C113" i="30"/>
  <c r="D113" i="30"/>
  <c r="E113" i="30"/>
  <c r="F113" i="30"/>
  <c r="G113" i="30"/>
  <c r="B114" i="30"/>
  <c r="C114" i="30"/>
  <c r="D114" i="30"/>
  <c r="E114" i="30"/>
  <c r="F114" i="30"/>
  <c r="G114" i="30"/>
  <c r="B115" i="30"/>
  <c r="C115" i="30"/>
  <c r="D115" i="30"/>
  <c r="E115" i="30"/>
  <c r="F115" i="30"/>
  <c r="G115" i="30"/>
  <c r="B116" i="30"/>
  <c r="C116" i="30"/>
  <c r="D116" i="30"/>
  <c r="E116" i="30"/>
  <c r="L116" i="30" s="1"/>
  <c r="F116" i="30"/>
  <c r="G116" i="30"/>
  <c r="B117" i="30"/>
  <c r="C117" i="30"/>
  <c r="D117" i="30"/>
  <c r="E117" i="30"/>
  <c r="F117" i="30"/>
  <c r="G117" i="30"/>
  <c r="B118" i="30"/>
  <c r="C118" i="30"/>
  <c r="D118" i="30"/>
  <c r="E118" i="30"/>
  <c r="F118" i="30"/>
  <c r="G118" i="30"/>
  <c r="B119" i="30"/>
  <c r="C119" i="30"/>
  <c r="D119" i="30"/>
  <c r="E119" i="30"/>
  <c r="L119" i="30" s="1"/>
  <c r="F119" i="30"/>
  <c r="G119" i="30"/>
  <c r="B120" i="30"/>
  <c r="C120" i="30"/>
  <c r="D120" i="30"/>
  <c r="E120" i="30"/>
  <c r="F120" i="30"/>
  <c r="G120" i="30"/>
  <c r="B121" i="30"/>
  <c r="C121" i="30"/>
  <c r="D121" i="30"/>
  <c r="E121" i="30"/>
  <c r="F121" i="30"/>
  <c r="G121" i="30"/>
  <c r="B122" i="30"/>
  <c r="C122" i="30"/>
  <c r="D122" i="30"/>
  <c r="E122" i="30"/>
  <c r="F122" i="30"/>
  <c r="G122" i="30"/>
  <c r="B123" i="30"/>
  <c r="C123" i="30"/>
  <c r="D123" i="30"/>
  <c r="E123" i="30"/>
  <c r="F123" i="30"/>
  <c r="G123" i="30"/>
  <c r="B124" i="30"/>
  <c r="C124" i="30"/>
  <c r="D124" i="30"/>
  <c r="E124" i="30"/>
  <c r="L124" i="30" s="1"/>
  <c r="F124" i="30"/>
  <c r="G124" i="30"/>
  <c r="B125" i="30"/>
  <c r="C125" i="30"/>
  <c r="D125" i="30"/>
  <c r="E125" i="30"/>
  <c r="F125" i="30"/>
  <c r="G125" i="30"/>
  <c r="B126" i="30"/>
  <c r="C126" i="30"/>
  <c r="D126" i="30"/>
  <c r="E126" i="30"/>
  <c r="F126" i="30"/>
  <c r="G126" i="30"/>
  <c r="B127" i="30"/>
  <c r="C127" i="30"/>
  <c r="D127" i="30"/>
  <c r="E127" i="30"/>
  <c r="F127" i="30"/>
  <c r="G127" i="30"/>
  <c r="B128" i="30"/>
  <c r="C128" i="30"/>
  <c r="D128" i="30"/>
  <c r="E128" i="30"/>
  <c r="L128" i="30" s="1"/>
  <c r="F128" i="30"/>
  <c r="G128" i="30"/>
  <c r="B129" i="30"/>
  <c r="C129" i="30"/>
  <c r="D129" i="30"/>
  <c r="E129" i="30"/>
  <c r="F129" i="30"/>
  <c r="G129" i="30"/>
  <c r="B130" i="30"/>
  <c r="C130" i="30"/>
  <c r="D130" i="30"/>
  <c r="E130" i="30"/>
  <c r="F130" i="30"/>
  <c r="G130" i="30"/>
  <c r="B131" i="30"/>
  <c r="C131" i="30"/>
  <c r="D131" i="30"/>
  <c r="E131" i="30"/>
  <c r="L131" i="30" s="1"/>
  <c r="F131" i="30"/>
  <c r="G131" i="30"/>
  <c r="B132" i="30"/>
  <c r="C132" i="30"/>
  <c r="D132" i="30"/>
  <c r="E132" i="30"/>
  <c r="L132" i="30" s="1"/>
  <c r="F132" i="30"/>
  <c r="G132" i="30"/>
  <c r="B133" i="30"/>
  <c r="C133" i="30"/>
  <c r="D133" i="30"/>
  <c r="E133" i="30"/>
  <c r="F133" i="30"/>
  <c r="G133" i="30"/>
  <c r="B134" i="30"/>
  <c r="C134" i="30"/>
  <c r="D134" i="30"/>
  <c r="E134" i="30"/>
  <c r="J134" i="30" s="1"/>
  <c r="F134" i="30"/>
  <c r="G134" i="30"/>
  <c r="B135" i="30"/>
  <c r="C135" i="30"/>
  <c r="D135" i="30"/>
  <c r="E135" i="30"/>
  <c r="F135" i="30"/>
  <c r="G135" i="30"/>
  <c r="B136" i="30"/>
  <c r="C136" i="30"/>
  <c r="D136" i="30"/>
  <c r="E136" i="30"/>
  <c r="K136" i="30" s="1"/>
  <c r="F136" i="30"/>
  <c r="G136" i="30"/>
  <c r="B137" i="30"/>
  <c r="C137" i="30"/>
  <c r="D137" i="30"/>
  <c r="E137" i="30"/>
  <c r="F137" i="30"/>
  <c r="G137" i="30"/>
  <c r="B138" i="30"/>
  <c r="C138" i="30"/>
  <c r="D138" i="30"/>
  <c r="E138" i="30"/>
  <c r="K138" i="30" s="1"/>
  <c r="F138" i="30"/>
  <c r="G138" i="30"/>
  <c r="B139" i="30"/>
  <c r="C139" i="30"/>
  <c r="D139" i="30"/>
  <c r="E139" i="30"/>
  <c r="F139" i="30"/>
  <c r="G139" i="30"/>
  <c r="B140" i="30"/>
  <c r="C140" i="30"/>
  <c r="D140" i="30"/>
  <c r="E140" i="30"/>
  <c r="F140" i="30"/>
  <c r="G140" i="30"/>
  <c r="B141" i="30"/>
  <c r="C141" i="30"/>
  <c r="D141" i="30"/>
  <c r="E141" i="30"/>
  <c r="F141" i="30"/>
  <c r="G141" i="30"/>
  <c r="B142" i="30"/>
  <c r="C142" i="30"/>
  <c r="D142" i="30"/>
  <c r="E142" i="30"/>
  <c r="J142" i="30" s="1"/>
  <c r="F142" i="30"/>
  <c r="G142" i="30"/>
  <c r="B143" i="30"/>
  <c r="M143" i="30" s="1"/>
  <c r="N143" i="30" s="1"/>
  <c r="C143" i="30"/>
  <c r="D143" i="30"/>
  <c r="E143" i="30"/>
  <c r="J143" i="30" s="1"/>
  <c r="F143" i="30"/>
  <c r="G143" i="30"/>
  <c r="B144" i="30"/>
  <c r="C144" i="30"/>
  <c r="D144" i="30"/>
  <c r="E144" i="30"/>
  <c r="F144" i="30"/>
  <c r="G144" i="30"/>
  <c r="B145" i="30"/>
  <c r="C145" i="30"/>
  <c r="D145" i="30"/>
  <c r="E145" i="30"/>
  <c r="F145" i="30"/>
  <c r="G145" i="30"/>
  <c r="B146" i="30"/>
  <c r="M146" i="30" s="1"/>
  <c r="N146" i="30" s="1"/>
  <c r="C146" i="30"/>
  <c r="D146" i="30"/>
  <c r="E146" i="30"/>
  <c r="J146" i="30" s="1"/>
  <c r="F146" i="30"/>
  <c r="G146" i="30"/>
  <c r="B147" i="30"/>
  <c r="C147" i="30"/>
  <c r="D147" i="30"/>
  <c r="E147" i="30"/>
  <c r="F147" i="30"/>
  <c r="G147" i="30"/>
  <c r="B148" i="30"/>
  <c r="C148" i="30"/>
  <c r="D148" i="30"/>
  <c r="E148" i="30"/>
  <c r="K148" i="30" s="1"/>
  <c r="F148" i="30"/>
  <c r="G148" i="30"/>
  <c r="B149" i="30"/>
  <c r="C149" i="30"/>
  <c r="D149" i="30"/>
  <c r="E149" i="30"/>
  <c r="J149" i="30" s="1"/>
  <c r="F149" i="30"/>
  <c r="G149" i="30"/>
  <c r="B150" i="30"/>
  <c r="C150" i="30"/>
  <c r="D150" i="30"/>
  <c r="E150" i="30"/>
  <c r="L150" i="30" s="1"/>
  <c r="F150" i="30"/>
  <c r="G150" i="30"/>
  <c r="B151" i="30"/>
  <c r="C151" i="30"/>
  <c r="D151" i="30"/>
  <c r="E151" i="30"/>
  <c r="F151" i="30"/>
  <c r="G151" i="30"/>
  <c r="B152" i="30"/>
  <c r="C152" i="30"/>
  <c r="D152" i="30"/>
  <c r="E152" i="30"/>
  <c r="F152" i="30"/>
  <c r="G152" i="30"/>
  <c r="B153" i="30"/>
  <c r="C153" i="30"/>
  <c r="D153" i="30"/>
  <c r="E153" i="30"/>
  <c r="F153" i="30"/>
  <c r="G153" i="30"/>
  <c r="B154" i="30"/>
  <c r="C154" i="30"/>
  <c r="D154" i="30"/>
  <c r="E154" i="30"/>
  <c r="J154" i="30" s="1"/>
  <c r="F154" i="30"/>
  <c r="G154" i="30"/>
  <c r="B155" i="30"/>
  <c r="C155" i="30"/>
  <c r="D155" i="30"/>
  <c r="E155" i="30"/>
  <c r="L155" i="30" s="1"/>
  <c r="F155" i="30"/>
  <c r="G155" i="30"/>
  <c r="B156" i="30"/>
  <c r="C156" i="30"/>
  <c r="D156" i="30"/>
  <c r="E156" i="30"/>
  <c r="F156" i="30"/>
  <c r="G156" i="30"/>
  <c r="B157" i="30"/>
  <c r="C157" i="30"/>
  <c r="D157" i="30"/>
  <c r="E157" i="30"/>
  <c r="F157" i="30"/>
  <c r="G157" i="30"/>
  <c r="B158" i="30"/>
  <c r="C158" i="30"/>
  <c r="D158" i="30"/>
  <c r="E158" i="30"/>
  <c r="J158" i="30" s="1"/>
  <c r="F158" i="30"/>
  <c r="G158" i="30"/>
  <c r="B159" i="30"/>
  <c r="C159" i="30"/>
  <c r="D159" i="30"/>
  <c r="E159" i="30"/>
  <c r="F159" i="30"/>
  <c r="G159" i="30"/>
  <c r="B160" i="30"/>
  <c r="C160" i="30"/>
  <c r="D160" i="30"/>
  <c r="E160" i="30"/>
  <c r="J160" i="30" s="1"/>
  <c r="F160" i="30"/>
  <c r="G160" i="30"/>
  <c r="B161" i="30"/>
  <c r="C161" i="30"/>
  <c r="D161" i="30"/>
  <c r="E161" i="30"/>
  <c r="F161" i="30"/>
  <c r="G161" i="30"/>
  <c r="B162" i="30"/>
  <c r="C162" i="30"/>
  <c r="D162" i="30"/>
  <c r="E162" i="30"/>
  <c r="J162" i="30" s="1"/>
  <c r="F162" i="30"/>
  <c r="G162" i="30"/>
  <c r="B163" i="30"/>
  <c r="C163" i="30"/>
  <c r="D163" i="30"/>
  <c r="E163" i="30"/>
  <c r="F163" i="30"/>
  <c r="G163" i="30"/>
  <c r="B164" i="30"/>
  <c r="C164" i="30"/>
  <c r="D164" i="30"/>
  <c r="E164" i="30"/>
  <c r="J164" i="30" s="1"/>
  <c r="F164" i="30"/>
  <c r="G164" i="30"/>
  <c r="B165" i="30"/>
  <c r="C165" i="30"/>
  <c r="D165" i="30"/>
  <c r="E165" i="30"/>
  <c r="F165" i="30"/>
  <c r="G165" i="30"/>
  <c r="B166" i="30"/>
  <c r="C166" i="30"/>
  <c r="D166" i="30"/>
  <c r="E166" i="30"/>
  <c r="J166" i="30" s="1"/>
  <c r="F166" i="30"/>
  <c r="G166" i="30"/>
  <c r="B167" i="30"/>
  <c r="C167" i="30"/>
  <c r="D167" i="30"/>
  <c r="E167" i="30"/>
  <c r="J167" i="30" s="1"/>
  <c r="F167" i="30"/>
  <c r="G167" i="30"/>
  <c r="B168" i="30"/>
  <c r="C168" i="30"/>
  <c r="D168" i="30"/>
  <c r="E168" i="30"/>
  <c r="F168" i="30"/>
  <c r="G168" i="30"/>
  <c r="B169" i="30"/>
  <c r="C169" i="30"/>
  <c r="D169" i="30"/>
  <c r="E169" i="30"/>
  <c r="F169" i="30"/>
  <c r="G169" i="30"/>
  <c r="B170" i="30"/>
  <c r="M170" i="30" s="1"/>
  <c r="N170" i="30" s="1"/>
  <c r="C170" i="30"/>
  <c r="D170" i="30"/>
  <c r="E170" i="30"/>
  <c r="J170" i="30" s="1"/>
  <c r="F170" i="30"/>
  <c r="G170" i="30"/>
  <c r="B171" i="30"/>
  <c r="C171" i="30"/>
  <c r="D171" i="30"/>
  <c r="E171" i="30"/>
  <c r="F171" i="30"/>
  <c r="G171" i="30"/>
  <c r="B172" i="30"/>
  <c r="C172" i="30"/>
  <c r="D172" i="30"/>
  <c r="E172" i="30"/>
  <c r="J172" i="30" s="1"/>
  <c r="F172" i="30"/>
  <c r="G172" i="30"/>
  <c r="B173" i="30"/>
  <c r="C173" i="30"/>
  <c r="D173" i="30"/>
  <c r="E173" i="30"/>
  <c r="J173" i="30" s="1"/>
  <c r="F173" i="30"/>
  <c r="G173" i="30"/>
  <c r="B174" i="30"/>
  <c r="C174" i="30"/>
  <c r="D174" i="30"/>
  <c r="E174" i="30"/>
  <c r="J174" i="30" s="1"/>
  <c r="F174" i="30"/>
  <c r="G174" i="30"/>
  <c r="B175" i="30"/>
  <c r="C175" i="30"/>
  <c r="D175" i="30"/>
  <c r="E175" i="30"/>
  <c r="F175" i="30"/>
  <c r="G175" i="30"/>
  <c r="B176" i="30"/>
  <c r="C176" i="30"/>
  <c r="D176" i="30"/>
  <c r="E176" i="30"/>
  <c r="J176" i="30" s="1"/>
  <c r="F176" i="30"/>
  <c r="G176" i="30"/>
  <c r="B177" i="30"/>
  <c r="C177" i="30"/>
  <c r="D177" i="30"/>
  <c r="E177" i="30"/>
  <c r="F177" i="30"/>
  <c r="G177" i="30"/>
  <c r="B178" i="30"/>
  <c r="C178" i="30"/>
  <c r="D178" i="30"/>
  <c r="E178" i="30"/>
  <c r="J178" i="30" s="1"/>
  <c r="F178" i="30"/>
  <c r="G178" i="30"/>
  <c r="B179" i="30"/>
  <c r="C179" i="30"/>
  <c r="D179" i="30"/>
  <c r="E179" i="30"/>
  <c r="J179" i="30" s="1"/>
  <c r="F179" i="30"/>
  <c r="G179" i="30"/>
  <c r="R46" i="8" l="1"/>
  <c r="S46" i="8"/>
  <c r="T46" i="8"/>
  <c r="R41" i="8"/>
  <c r="S41" i="8"/>
  <c r="T41" i="8"/>
  <c r="R60" i="8"/>
  <c r="S60" i="8"/>
  <c r="T60" i="8"/>
  <c r="R96" i="8"/>
  <c r="S96" i="8"/>
  <c r="T96" i="8"/>
  <c r="R86" i="8"/>
  <c r="S86" i="8"/>
  <c r="T86" i="8"/>
  <c r="R118" i="8"/>
  <c r="S118" i="8"/>
  <c r="T118" i="8"/>
  <c r="R103" i="8"/>
  <c r="S103" i="8"/>
  <c r="T103" i="8"/>
  <c r="R146" i="8"/>
  <c r="S146" i="8"/>
  <c r="T146" i="8"/>
  <c r="R29" i="8"/>
  <c r="S29" i="8"/>
  <c r="T29" i="8"/>
  <c r="R150" i="8"/>
  <c r="S150" i="8"/>
  <c r="T150" i="8"/>
  <c r="R17" i="8"/>
  <c r="S17" i="8"/>
  <c r="T17" i="8"/>
  <c r="R36" i="8"/>
  <c r="S36" i="8"/>
  <c r="T36" i="8"/>
  <c r="R24" i="8"/>
  <c r="S24" i="8"/>
  <c r="T24" i="8"/>
  <c r="R88" i="8"/>
  <c r="S88" i="8"/>
  <c r="T88" i="8"/>
  <c r="R76" i="8"/>
  <c r="S76" i="8"/>
  <c r="T76" i="8"/>
  <c r="R89" i="8"/>
  <c r="S89" i="8"/>
  <c r="T89" i="8"/>
  <c r="R106" i="8"/>
  <c r="S106" i="8"/>
  <c r="T106" i="8"/>
  <c r="R127" i="8"/>
  <c r="S127" i="8"/>
  <c r="T127" i="8"/>
  <c r="R83" i="8"/>
  <c r="S83" i="8"/>
  <c r="T83" i="8"/>
  <c r="R144" i="8"/>
  <c r="S144" i="8"/>
  <c r="T144" i="8"/>
  <c r="R34" i="8"/>
  <c r="S34" i="8"/>
  <c r="T34" i="8"/>
  <c r="R149" i="8"/>
  <c r="S149" i="8"/>
  <c r="T149" i="8"/>
  <c r="R93" i="8"/>
  <c r="S93" i="8"/>
  <c r="T93" i="8"/>
  <c r="R82" i="8"/>
  <c r="S82" i="8"/>
  <c r="T82" i="8"/>
  <c r="R55" i="8"/>
  <c r="S55" i="8"/>
  <c r="T55" i="8"/>
  <c r="R43" i="8"/>
  <c r="S43" i="8"/>
  <c r="T43" i="8"/>
  <c r="R22" i="8"/>
  <c r="S22" i="8"/>
  <c r="T22" i="8"/>
  <c r="R31" i="8"/>
  <c r="S31" i="8"/>
  <c r="T31" i="8"/>
  <c r="R101" i="8"/>
  <c r="S101" i="8"/>
  <c r="T101" i="8"/>
  <c r="R135" i="8"/>
  <c r="S135" i="8"/>
  <c r="T135" i="8"/>
  <c r="R65" i="8"/>
  <c r="S65" i="8"/>
  <c r="T65" i="8"/>
  <c r="R113" i="8"/>
  <c r="S113" i="8"/>
  <c r="T113" i="8"/>
  <c r="R58" i="8"/>
  <c r="S58" i="8"/>
  <c r="T58" i="8"/>
  <c r="R159" i="8"/>
  <c r="S159" i="8"/>
  <c r="T159" i="8"/>
  <c r="R129" i="8"/>
  <c r="S129" i="8"/>
  <c r="T129" i="8"/>
  <c r="R153" i="8"/>
  <c r="S153" i="8"/>
  <c r="T153" i="8"/>
  <c r="R105" i="8"/>
  <c r="S105" i="8"/>
  <c r="T105" i="8"/>
  <c r="R77" i="8"/>
  <c r="S77" i="8"/>
  <c r="T77" i="8"/>
  <c r="R108" i="8"/>
  <c r="S108" i="8"/>
  <c r="T108" i="8"/>
  <c r="R173" i="8"/>
  <c r="S173" i="8"/>
  <c r="T173" i="8"/>
  <c r="R91" i="8"/>
  <c r="S91" i="8"/>
  <c r="T91" i="8"/>
  <c r="R137" i="8"/>
  <c r="S137" i="8"/>
  <c r="T137" i="8"/>
  <c r="R160" i="8"/>
  <c r="S160" i="8"/>
  <c r="T160" i="8"/>
  <c r="R57" i="8"/>
  <c r="S57" i="8"/>
  <c r="T57" i="8"/>
  <c r="R94" i="8"/>
  <c r="S94" i="8"/>
  <c r="T94" i="8"/>
  <c r="R84" i="8"/>
  <c r="S84" i="8"/>
  <c r="T84" i="8"/>
  <c r="R70" i="8"/>
  <c r="S70" i="8"/>
  <c r="T70" i="8"/>
  <c r="R90" i="8"/>
  <c r="S90" i="8"/>
  <c r="T90" i="8"/>
  <c r="R78" i="8"/>
  <c r="S78" i="8"/>
  <c r="T78" i="8"/>
  <c r="R33" i="8"/>
  <c r="S33" i="8"/>
  <c r="T33" i="8"/>
  <c r="R81" i="8"/>
  <c r="S81" i="8"/>
  <c r="T81" i="8"/>
  <c r="R67" i="8"/>
  <c r="S67" i="8"/>
  <c r="T67" i="8"/>
  <c r="R120" i="8"/>
  <c r="S120" i="8"/>
  <c r="T120" i="8"/>
  <c r="R125" i="8"/>
  <c r="S125" i="8"/>
  <c r="T125" i="8"/>
  <c r="R142" i="8"/>
  <c r="S142" i="8"/>
  <c r="T142" i="8"/>
  <c r="R53" i="8"/>
  <c r="S53" i="8"/>
  <c r="T53" i="8"/>
  <c r="AB14" i="3"/>
  <c r="AE14" i="3"/>
  <c r="AB141" i="3"/>
  <c r="AE141" i="3"/>
  <c r="AB135" i="3"/>
  <c r="AE135" i="3"/>
  <c r="AB93" i="3"/>
  <c r="AE93" i="3"/>
  <c r="AB99" i="3"/>
  <c r="AE99" i="3"/>
  <c r="AB147" i="3"/>
  <c r="AE147" i="3"/>
  <c r="AB171" i="3"/>
  <c r="AE171" i="3"/>
  <c r="AB90" i="3"/>
  <c r="AE90" i="3"/>
  <c r="AB129" i="3"/>
  <c r="AE129" i="3"/>
  <c r="AB102" i="3"/>
  <c r="AE102" i="3"/>
  <c r="AB174" i="3"/>
  <c r="AE174" i="3"/>
  <c r="AB162" i="3"/>
  <c r="AE162" i="3"/>
  <c r="AB159" i="3"/>
  <c r="AE159" i="3"/>
  <c r="AB138" i="3"/>
  <c r="AE138" i="3"/>
  <c r="AB156" i="3"/>
  <c r="AE156" i="3"/>
  <c r="AB105" i="3"/>
  <c r="AE105" i="3"/>
  <c r="AB87" i="3"/>
  <c r="AE87" i="3"/>
  <c r="AB153" i="3"/>
  <c r="AE153" i="3"/>
  <c r="AB108" i="3"/>
  <c r="AE108" i="3"/>
  <c r="AB144" i="3"/>
  <c r="AE144" i="3"/>
  <c r="AB17" i="3"/>
  <c r="AE17" i="3"/>
  <c r="AB165" i="3"/>
  <c r="AE165" i="3"/>
  <c r="AB132" i="3"/>
  <c r="AE132" i="3"/>
  <c r="AB120" i="3"/>
  <c r="AE120" i="3"/>
  <c r="AB114" i="3"/>
  <c r="AE114" i="3"/>
  <c r="AB123" i="3"/>
  <c r="AE123" i="3"/>
  <c r="AB84" i="3"/>
  <c r="AE84" i="3"/>
  <c r="AB117" i="3"/>
  <c r="AE117" i="3"/>
  <c r="AB96" i="3"/>
  <c r="AE96" i="3"/>
  <c r="AB111" i="3"/>
  <c r="AE111" i="3"/>
  <c r="AB168" i="3"/>
  <c r="AE168" i="3"/>
  <c r="AB11" i="3"/>
  <c r="AE11" i="3"/>
  <c r="AB81" i="3"/>
  <c r="AE81" i="3"/>
  <c r="AB126" i="3"/>
  <c r="AE126" i="3"/>
  <c r="AB150" i="3"/>
  <c r="AE150" i="3"/>
  <c r="J169" i="30"/>
  <c r="J157" i="30"/>
  <c r="J145" i="30"/>
  <c r="J133" i="30"/>
  <c r="M111" i="30"/>
  <c r="N111" i="30" s="1"/>
  <c r="L107" i="30"/>
  <c r="K162" i="30"/>
  <c r="M145" i="30"/>
  <c r="N145" i="30" s="1"/>
  <c r="M128" i="30"/>
  <c r="N128" i="30" s="1"/>
  <c r="L126" i="30"/>
  <c r="L114" i="30"/>
  <c r="J177" i="30"/>
  <c r="J165" i="30"/>
  <c r="M162" i="30"/>
  <c r="N162" i="30" s="1"/>
  <c r="M155" i="30"/>
  <c r="N155" i="30" s="1"/>
  <c r="J153" i="30"/>
  <c r="M150" i="30"/>
  <c r="N150" i="30" s="1"/>
  <c r="J141" i="30"/>
  <c r="M138" i="30"/>
  <c r="N138" i="30" s="1"/>
  <c r="L129" i="30"/>
  <c r="M129" i="30" s="1"/>
  <c r="N129" i="30" s="1"/>
  <c r="L117" i="30"/>
  <c r="J175" i="30"/>
  <c r="J163" i="30"/>
  <c r="J151" i="30"/>
  <c r="M148" i="30"/>
  <c r="N148" i="30" s="1"/>
  <c r="J139" i="30"/>
  <c r="M136" i="30"/>
  <c r="N136" i="30" s="1"/>
  <c r="J168" i="30"/>
  <c r="M168" i="30" s="1"/>
  <c r="N168" i="30" s="1"/>
  <c r="J156" i="30"/>
  <c r="L120" i="30"/>
  <c r="K161" i="30"/>
  <c r="J161" i="30"/>
  <c r="J137" i="30"/>
  <c r="K137" i="30"/>
  <c r="M137" i="30" s="1"/>
  <c r="N137" i="30" s="1"/>
  <c r="L137" i="30"/>
  <c r="J171" i="30"/>
  <c r="M171" i="30" s="1"/>
  <c r="N171" i="30" s="1"/>
  <c r="J159" i="30"/>
  <c r="K147" i="30"/>
  <c r="M132" i="30"/>
  <c r="N132" i="30" s="1"/>
  <c r="L123" i="30"/>
  <c r="L100" i="30"/>
  <c r="L110" i="30"/>
  <c r="M110" i="30" s="1"/>
  <c r="N110" i="30" s="1"/>
  <c r="M161" i="30"/>
  <c r="N161" i="30" s="1"/>
  <c r="M104" i="30"/>
  <c r="N104" i="30" s="1"/>
  <c r="M169" i="30"/>
  <c r="N169" i="30" s="1"/>
  <c r="M126" i="30"/>
  <c r="N126" i="30" s="1"/>
  <c r="M102" i="30"/>
  <c r="N102" i="30" s="1"/>
  <c r="M167" i="30"/>
  <c r="N167" i="30" s="1"/>
  <c r="M131" i="30"/>
  <c r="N131" i="30" s="1"/>
  <c r="M107" i="30"/>
  <c r="N107" i="30" s="1"/>
  <c r="J69" i="30"/>
  <c r="K69" i="30"/>
  <c r="L69" i="30"/>
  <c r="J45" i="30"/>
  <c r="K45" i="30"/>
  <c r="L45" i="30"/>
  <c r="J33" i="30"/>
  <c r="K33" i="30"/>
  <c r="L33" i="30"/>
  <c r="J86" i="30"/>
  <c r="K86" i="30"/>
  <c r="L86" i="30"/>
  <c r="L158" i="30"/>
  <c r="M158" i="30" s="1"/>
  <c r="N158" i="30" s="1"/>
  <c r="J127" i="30"/>
  <c r="K127" i="30"/>
  <c r="J115" i="30"/>
  <c r="K115" i="30"/>
  <c r="M115" i="30" s="1"/>
  <c r="N115" i="30" s="1"/>
  <c r="J103" i="30"/>
  <c r="K103" i="30"/>
  <c r="J91" i="30"/>
  <c r="L91" i="30"/>
  <c r="K91" i="30"/>
  <c r="M88" i="30"/>
  <c r="N88" i="30" s="1"/>
  <c r="J79" i="30"/>
  <c r="K79" i="30"/>
  <c r="L79" i="30"/>
  <c r="J67" i="30"/>
  <c r="K67" i="30"/>
  <c r="L67" i="30"/>
  <c r="J55" i="30"/>
  <c r="K55" i="30"/>
  <c r="L55" i="30"/>
  <c r="J43" i="30"/>
  <c r="K43" i="30"/>
  <c r="L43" i="30"/>
  <c r="J31" i="30"/>
  <c r="K31" i="30"/>
  <c r="L31" i="30"/>
  <c r="J19" i="30"/>
  <c r="K19" i="30"/>
  <c r="L19" i="30"/>
  <c r="L163" i="30"/>
  <c r="K158" i="30"/>
  <c r="K155" i="30"/>
  <c r="L153" i="30"/>
  <c r="M153" i="30" s="1"/>
  <c r="N153" i="30" s="1"/>
  <c r="L151" i="30"/>
  <c r="M151" i="30" s="1"/>
  <c r="N151" i="30" s="1"/>
  <c r="L149" i="30"/>
  <c r="L147" i="30"/>
  <c r="L145" i="30"/>
  <c r="L143" i="30"/>
  <c r="L141" i="30"/>
  <c r="L139" i="30"/>
  <c r="J117" i="30"/>
  <c r="K117" i="30"/>
  <c r="M117" i="30" s="1"/>
  <c r="N117" i="30" s="1"/>
  <c r="J105" i="30"/>
  <c r="K105" i="30"/>
  <c r="J93" i="30"/>
  <c r="L93" i="30"/>
  <c r="K93" i="30"/>
  <c r="J144" i="30"/>
  <c r="M144" i="30" s="1"/>
  <c r="N144" i="30" s="1"/>
  <c r="J132" i="30"/>
  <c r="K132" i="30"/>
  <c r="J120" i="30"/>
  <c r="M120" i="30" s="1"/>
  <c r="N120" i="30" s="1"/>
  <c r="K120" i="30"/>
  <c r="J108" i="30"/>
  <c r="K108" i="30"/>
  <c r="J96" i="30"/>
  <c r="L96" i="30"/>
  <c r="K96" i="30"/>
  <c r="M93" i="30"/>
  <c r="N93" i="30" s="1"/>
  <c r="J84" i="30"/>
  <c r="K84" i="30"/>
  <c r="L84" i="30"/>
  <c r="J72" i="30"/>
  <c r="K72" i="30"/>
  <c r="L72" i="30"/>
  <c r="M69" i="30"/>
  <c r="N69" i="30" s="1"/>
  <c r="J60" i="30"/>
  <c r="K60" i="30"/>
  <c r="L60" i="30"/>
  <c r="J48" i="30"/>
  <c r="K48" i="30"/>
  <c r="L48" i="30"/>
  <c r="M45" i="30"/>
  <c r="N45" i="30" s="1"/>
  <c r="J36" i="30"/>
  <c r="K36" i="30"/>
  <c r="L36" i="30"/>
  <c r="M33" i="30"/>
  <c r="N33" i="30" s="1"/>
  <c r="J24" i="30"/>
  <c r="K24" i="30"/>
  <c r="L24" i="30"/>
  <c r="K163" i="30"/>
  <c r="M163" i="30" s="1"/>
  <c r="N163" i="30" s="1"/>
  <c r="J155" i="30"/>
  <c r="K153" i="30"/>
  <c r="K151" i="30"/>
  <c r="K149" i="30"/>
  <c r="M149" i="30" s="1"/>
  <c r="N149" i="30" s="1"/>
  <c r="K145" i="30"/>
  <c r="K143" i="30"/>
  <c r="K141" i="30"/>
  <c r="M141" i="30" s="1"/>
  <c r="N141" i="30" s="1"/>
  <c r="K139" i="30"/>
  <c r="M139" i="30" s="1"/>
  <c r="N139" i="30" s="1"/>
  <c r="L134" i="30"/>
  <c r="M134" i="30" s="1"/>
  <c r="N134" i="30" s="1"/>
  <c r="J122" i="30"/>
  <c r="M122" i="30" s="1"/>
  <c r="N122" i="30" s="1"/>
  <c r="K122" i="30"/>
  <c r="J98" i="30"/>
  <c r="M98" i="30" s="1"/>
  <c r="N98" i="30" s="1"/>
  <c r="L98" i="30"/>
  <c r="K98" i="30"/>
  <c r="J74" i="30"/>
  <c r="M74" i="30" s="1"/>
  <c r="N74" i="30" s="1"/>
  <c r="K74" i="30"/>
  <c r="L74" i="30"/>
  <c r="J125" i="30"/>
  <c r="K125" i="30"/>
  <c r="M125" i="30" s="1"/>
  <c r="N125" i="30" s="1"/>
  <c r="J113" i="30"/>
  <c r="K113" i="30"/>
  <c r="M113" i="30" s="1"/>
  <c r="N113" i="30" s="1"/>
  <c r="J101" i="30"/>
  <c r="K101" i="30"/>
  <c r="M101" i="30" s="1"/>
  <c r="N101" i="30" s="1"/>
  <c r="J89" i="30"/>
  <c r="L89" i="30"/>
  <c r="K89" i="30"/>
  <c r="M86" i="30"/>
  <c r="N86" i="30" s="1"/>
  <c r="J77" i="30"/>
  <c r="K77" i="30"/>
  <c r="L77" i="30"/>
  <c r="J65" i="30"/>
  <c r="K65" i="30"/>
  <c r="L65" i="30"/>
  <c r="J53" i="30"/>
  <c r="K53" i="30"/>
  <c r="L53" i="30"/>
  <c r="J41" i="30"/>
  <c r="K41" i="30"/>
  <c r="L41" i="30"/>
  <c r="J29" i="30"/>
  <c r="K29" i="30"/>
  <c r="L29" i="30"/>
  <c r="J17" i="30"/>
  <c r="K17" i="30"/>
  <c r="L17" i="30"/>
  <c r="L164" i="30"/>
  <c r="K134" i="30"/>
  <c r="J57" i="30"/>
  <c r="K57" i="30"/>
  <c r="L57" i="30"/>
  <c r="M57" i="30" s="1"/>
  <c r="N57" i="30" s="1"/>
  <c r="J130" i="30"/>
  <c r="K130" i="30"/>
  <c r="J118" i="30"/>
  <c r="K118" i="30"/>
  <c r="M118" i="30" s="1"/>
  <c r="N118" i="30" s="1"/>
  <c r="J106" i="30"/>
  <c r="K106" i="30"/>
  <c r="J94" i="30"/>
  <c r="L94" i="30"/>
  <c r="K94" i="30"/>
  <c r="M91" i="30"/>
  <c r="N91" i="30" s="1"/>
  <c r="J82" i="30"/>
  <c r="K82" i="30"/>
  <c r="L82" i="30"/>
  <c r="M79" i="30"/>
  <c r="N79" i="30" s="1"/>
  <c r="J70" i="30"/>
  <c r="K70" i="30"/>
  <c r="L70" i="30"/>
  <c r="M67" i="30"/>
  <c r="N67" i="30" s="1"/>
  <c r="J58" i="30"/>
  <c r="K58" i="30"/>
  <c r="L58" i="30"/>
  <c r="M55" i="30"/>
  <c r="N55" i="30" s="1"/>
  <c r="J46" i="30"/>
  <c r="K46" i="30"/>
  <c r="L46" i="30"/>
  <c r="M43" i="30"/>
  <c r="N43" i="30" s="1"/>
  <c r="J34" i="30"/>
  <c r="K34" i="30"/>
  <c r="L34" i="30"/>
  <c r="M31" i="30"/>
  <c r="N31" i="30" s="1"/>
  <c r="J22" i="30"/>
  <c r="K22" i="30"/>
  <c r="L22" i="30"/>
  <c r="M19" i="30"/>
  <c r="N19" i="30" s="1"/>
  <c r="K164" i="30"/>
  <c r="M164" i="30" s="1"/>
  <c r="N164" i="30" s="1"/>
  <c r="L159" i="30"/>
  <c r="M159" i="30" s="1"/>
  <c r="N159" i="30" s="1"/>
  <c r="L156" i="30"/>
  <c r="M156" i="30" s="1"/>
  <c r="N156" i="30" s="1"/>
  <c r="L136" i="30"/>
  <c r="L125" i="30"/>
  <c r="L122" i="30"/>
  <c r="L113" i="30"/>
  <c r="L101" i="30"/>
  <c r="J129" i="30"/>
  <c r="K129" i="30"/>
  <c r="J110" i="30"/>
  <c r="K110" i="30"/>
  <c r="J62" i="30"/>
  <c r="K62" i="30"/>
  <c r="L62" i="30"/>
  <c r="M62" i="30" s="1"/>
  <c r="N62" i="30" s="1"/>
  <c r="J50" i="30"/>
  <c r="M50" i="30" s="1"/>
  <c r="N50" i="30" s="1"/>
  <c r="K50" i="30"/>
  <c r="L50" i="30"/>
  <c r="J147" i="30"/>
  <c r="M147" i="30" s="1"/>
  <c r="N147" i="30" s="1"/>
  <c r="J135" i="30"/>
  <c r="J123" i="30"/>
  <c r="M123" i="30" s="1"/>
  <c r="N123" i="30" s="1"/>
  <c r="K123" i="30"/>
  <c r="J111" i="30"/>
  <c r="K111" i="30"/>
  <c r="J99" i="30"/>
  <c r="L99" i="30"/>
  <c r="K99" i="30"/>
  <c r="M96" i="30"/>
  <c r="N96" i="30" s="1"/>
  <c r="J87" i="30"/>
  <c r="K87" i="30"/>
  <c r="L87" i="30"/>
  <c r="M84" i="30"/>
  <c r="N84" i="30" s="1"/>
  <c r="J75" i="30"/>
  <c r="K75" i="30"/>
  <c r="L75" i="30"/>
  <c r="M72" i="30"/>
  <c r="N72" i="30" s="1"/>
  <c r="J63" i="30"/>
  <c r="K63" i="30"/>
  <c r="L63" i="30"/>
  <c r="M60" i="30"/>
  <c r="N60" i="30" s="1"/>
  <c r="J51" i="30"/>
  <c r="K51" i="30"/>
  <c r="L51" i="30"/>
  <c r="M48" i="30"/>
  <c r="N48" i="30" s="1"/>
  <c r="J39" i="30"/>
  <c r="K39" i="30"/>
  <c r="L39" i="30"/>
  <c r="M36" i="30"/>
  <c r="N36" i="30" s="1"/>
  <c r="J27" i="30"/>
  <c r="K27" i="30"/>
  <c r="L27" i="30"/>
  <c r="M24" i="30"/>
  <c r="N24" i="30" s="1"/>
  <c r="J15" i="30"/>
  <c r="K15" i="30"/>
  <c r="L15" i="30"/>
  <c r="L165" i="30"/>
  <c r="K159" i="30"/>
  <c r="K156" i="30"/>
  <c r="L162" i="30"/>
  <c r="J38" i="30"/>
  <c r="K38" i="30"/>
  <c r="L38" i="30"/>
  <c r="M38" i="30" s="1"/>
  <c r="N38" i="30" s="1"/>
  <c r="J152" i="30"/>
  <c r="J140" i="30"/>
  <c r="J128" i="30"/>
  <c r="K128" i="30"/>
  <c r="J116" i="30"/>
  <c r="K116" i="30"/>
  <c r="M116" i="30" s="1"/>
  <c r="N116" i="30" s="1"/>
  <c r="J104" i="30"/>
  <c r="K104" i="30"/>
  <c r="J92" i="30"/>
  <c r="L92" i="30"/>
  <c r="K92" i="30"/>
  <c r="M89" i="30"/>
  <c r="N89" i="30" s="1"/>
  <c r="J80" i="30"/>
  <c r="K80" i="30"/>
  <c r="L80" i="30"/>
  <c r="M77" i="30"/>
  <c r="N77" i="30" s="1"/>
  <c r="J68" i="30"/>
  <c r="K68" i="30"/>
  <c r="L68" i="30"/>
  <c r="M65" i="30"/>
  <c r="N65" i="30" s="1"/>
  <c r="J56" i="30"/>
  <c r="K56" i="30"/>
  <c r="L56" i="30"/>
  <c r="M53" i="30"/>
  <c r="N53" i="30" s="1"/>
  <c r="J44" i="30"/>
  <c r="K44" i="30"/>
  <c r="L44" i="30"/>
  <c r="M41" i="30"/>
  <c r="N41" i="30" s="1"/>
  <c r="J32" i="30"/>
  <c r="K32" i="30"/>
  <c r="L32" i="30"/>
  <c r="M29" i="30"/>
  <c r="N29" i="30" s="1"/>
  <c r="J20" i="30"/>
  <c r="K20" i="30"/>
  <c r="L20" i="30"/>
  <c r="M17" i="30"/>
  <c r="N17" i="30" s="1"/>
  <c r="L179" i="30"/>
  <c r="M179" i="30" s="1"/>
  <c r="N179" i="30" s="1"/>
  <c r="L178" i="30"/>
  <c r="M178" i="30" s="1"/>
  <c r="N178" i="30" s="1"/>
  <c r="L177" i="30"/>
  <c r="M177" i="30" s="1"/>
  <c r="N177" i="30" s="1"/>
  <c r="L176" i="30"/>
  <c r="M176" i="30" s="1"/>
  <c r="N176" i="30" s="1"/>
  <c r="L175" i="30"/>
  <c r="M175" i="30" s="1"/>
  <c r="N175" i="30" s="1"/>
  <c r="L174" i="30"/>
  <c r="M174" i="30" s="1"/>
  <c r="N174" i="30" s="1"/>
  <c r="L173" i="30"/>
  <c r="L172" i="30"/>
  <c r="L171" i="30"/>
  <c r="L170" i="30"/>
  <c r="L169" i="30"/>
  <c r="L168" i="30"/>
  <c r="L167" i="30"/>
  <c r="L166" i="30"/>
  <c r="K165" i="30"/>
  <c r="M165" i="30" s="1"/>
  <c r="N165" i="30" s="1"/>
  <c r="L138" i="30"/>
  <c r="J81" i="30"/>
  <c r="K81" i="30"/>
  <c r="L81" i="30"/>
  <c r="M81" i="30" s="1"/>
  <c r="N81" i="30" s="1"/>
  <c r="J21" i="30"/>
  <c r="K21" i="30"/>
  <c r="M21" i="30" s="1"/>
  <c r="N21" i="30" s="1"/>
  <c r="L21" i="30"/>
  <c r="J26" i="30"/>
  <c r="M26" i="30" s="1"/>
  <c r="N26" i="30" s="1"/>
  <c r="K26" i="30"/>
  <c r="L26" i="30"/>
  <c r="J121" i="30"/>
  <c r="M121" i="30" s="1"/>
  <c r="N121" i="30" s="1"/>
  <c r="K121" i="30"/>
  <c r="J109" i="30"/>
  <c r="K109" i="30"/>
  <c r="J97" i="30"/>
  <c r="M97" i="30" s="1"/>
  <c r="N97" i="30" s="1"/>
  <c r="L97" i="30"/>
  <c r="K97" i="30"/>
  <c r="M94" i="30"/>
  <c r="N94" i="30" s="1"/>
  <c r="J85" i="30"/>
  <c r="K85" i="30"/>
  <c r="L85" i="30"/>
  <c r="M82" i="30"/>
  <c r="N82" i="30" s="1"/>
  <c r="J73" i="30"/>
  <c r="K73" i="30"/>
  <c r="L73" i="30"/>
  <c r="M70" i="30"/>
  <c r="N70" i="30" s="1"/>
  <c r="J61" i="30"/>
  <c r="K61" i="30"/>
  <c r="L61" i="30"/>
  <c r="M58" i="30"/>
  <c r="N58" i="30" s="1"/>
  <c r="J49" i="30"/>
  <c r="K49" i="30"/>
  <c r="L49" i="30"/>
  <c r="M46" i="30"/>
  <c r="N46" i="30" s="1"/>
  <c r="J37" i="30"/>
  <c r="K37" i="30"/>
  <c r="L37" i="30"/>
  <c r="M34" i="30"/>
  <c r="N34" i="30" s="1"/>
  <c r="J25" i="30"/>
  <c r="K25" i="30"/>
  <c r="L25" i="30"/>
  <c r="M22" i="30"/>
  <c r="N22" i="30" s="1"/>
  <c r="K179" i="30"/>
  <c r="K178" i="30"/>
  <c r="K177" i="30"/>
  <c r="K176" i="30"/>
  <c r="K175" i="30"/>
  <c r="K174" i="30"/>
  <c r="K173" i="30"/>
  <c r="M173" i="30" s="1"/>
  <c r="N173" i="30" s="1"/>
  <c r="K172" i="30"/>
  <c r="M172" i="30" s="1"/>
  <c r="N172" i="30" s="1"/>
  <c r="K171" i="30"/>
  <c r="K170" i="30"/>
  <c r="K169" i="30"/>
  <c r="K168" i="30"/>
  <c r="K167" i="30"/>
  <c r="K166" i="30"/>
  <c r="M166" i="30" s="1"/>
  <c r="N166" i="30" s="1"/>
  <c r="L160" i="30"/>
  <c r="L154" i="30"/>
  <c r="M154" i="30" s="1"/>
  <c r="N154" i="30" s="1"/>
  <c r="L152" i="30"/>
  <c r="M152" i="30" s="1"/>
  <c r="N152" i="30" s="1"/>
  <c r="L148" i="30"/>
  <c r="L146" i="30"/>
  <c r="L144" i="30"/>
  <c r="L142" i="30"/>
  <c r="L140" i="30"/>
  <c r="L133" i="30"/>
  <c r="M133" i="30" s="1"/>
  <c r="N133" i="30" s="1"/>
  <c r="M59" i="30"/>
  <c r="N59" i="30" s="1"/>
  <c r="J150" i="30"/>
  <c r="J138" i="30"/>
  <c r="J126" i="30"/>
  <c r="K126" i="30"/>
  <c r="J114" i="30"/>
  <c r="K114" i="30"/>
  <c r="M114" i="30" s="1"/>
  <c r="N114" i="30" s="1"/>
  <c r="J102" i="30"/>
  <c r="K102" i="30"/>
  <c r="M99" i="30"/>
  <c r="N99" i="30" s="1"/>
  <c r="J90" i="30"/>
  <c r="L90" i="30"/>
  <c r="K90" i="30"/>
  <c r="M90" i="30" s="1"/>
  <c r="N90" i="30" s="1"/>
  <c r="M87" i="30"/>
  <c r="N87" i="30" s="1"/>
  <c r="J78" i="30"/>
  <c r="K78" i="30"/>
  <c r="L78" i="30"/>
  <c r="M78" i="30" s="1"/>
  <c r="N78" i="30" s="1"/>
  <c r="M75" i="30"/>
  <c r="N75" i="30" s="1"/>
  <c r="J66" i="30"/>
  <c r="K66" i="30"/>
  <c r="M66" i="30" s="1"/>
  <c r="N66" i="30" s="1"/>
  <c r="L66" i="30"/>
  <c r="M63" i="30"/>
  <c r="N63" i="30" s="1"/>
  <c r="J54" i="30"/>
  <c r="K54" i="30"/>
  <c r="L54" i="30"/>
  <c r="M54" i="30" s="1"/>
  <c r="N54" i="30" s="1"/>
  <c r="M51" i="30"/>
  <c r="N51" i="30" s="1"/>
  <c r="J42" i="30"/>
  <c r="K42" i="30"/>
  <c r="M42" i="30" s="1"/>
  <c r="N42" i="30" s="1"/>
  <c r="L42" i="30"/>
  <c r="M39" i="30"/>
  <c r="N39" i="30" s="1"/>
  <c r="J30" i="30"/>
  <c r="K30" i="30"/>
  <c r="L30" i="30"/>
  <c r="M30" i="30" s="1"/>
  <c r="N30" i="30" s="1"/>
  <c r="M27" i="30"/>
  <c r="N27" i="30" s="1"/>
  <c r="J18" i="30"/>
  <c r="K18" i="30"/>
  <c r="M18" i="30" s="1"/>
  <c r="N18" i="30" s="1"/>
  <c r="L18" i="30"/>
  <c r="M15" i="30"/>
  <c r="N15" i="30" s="1"/>
  <c r="K160" i="30"/>
  <c r="M160" i="30" s="1"/>
  <c r="N160" i="30" s="1"/>
  <c r="L157" i="30"/>
  <c r="M157" i="30" s="1"/>
  <c r="N157" i="30" s="1"/>
  <c r="K154" i="30"/>
  <c r="K152" i="30"/>
  <c r="K150" i="30"/>
  <c r="K146" i="30"/>
  <c r="K144" i="30"/>
  <c r="K142" i="30"/>
  <c r="M142" i="30" s="1"/>
  <c r="N142" i="30" s="1"/>
  <c r="K140" i="30"/>
  <c r="M140" i="30" s="1"/>
  <c r="N140" i="30" s="1"/>
  <c r="K133" i="30"/>
  <c r="L130" i="30"/>
  <c r="M130" i="30" s="1"/>
  <c r="N130" i="30" s="1"/>
  <c r="L127" i="30"/>
  <c r="M127" i="30" s="1"/>
  <c r="N127" i="30" s="1"/>
  <c r="L121" i="30"/>
  <c r="L118" i="30"/>
  <c r="L115" i="30"/>
  <c r="L109" i="30"/>
  <c r="M109" i="30" s="1"/>
  <c r="N109" i="30" s="1"/>
  <c r="L106" i="30"/>
  <c r="M106" i="30" s="1"/>
  <c r="N106" i="30" s="1"/>
  <c r="L103" i="30"/>
  <c r="M103" i="30" s="1"/>
  <c r="N103" i="30" s="1"/>
  <c r="J131" i="30"/>
  <c r="K131" i="30"/>
  <c r="J119" i="30"/>
  <c r="M119" i="30" s="1"/>
  <c r="N119" i="30" s="1"/>
  <c r="K119" i="30"/>
  <c r="J107" i="30"/>
  <c r="K107" i="30"/>
  <c r="J95" i="30"/>
  <c r="M95" i="30" s="1"/>
  <c r="N95" i="30" s="1"/>
  <c r="L95" i="30"/>
  <c r="K95" i="30"/>
  <c r="M80" i="30"/>
  <c r="N80" i="30" s="1"/>
  <c r="J71" i="30"/>
  <c r="M71" i="30" s="1"/>
  <c r="N71" i="30" s="1"/>
  <c r="K71" i="30"/>
  <c r="L71" i="30"/>
  <c r="M56" i="30"/>
  <c r="N56" i="30" s="1"/>
  <c r="J47" i="30"/>
  <c r="M47" i="30" s="1"/>
  <c r="N47" i="30" s="1"/>
  <c r="K47" i="30"/>
  <c r="L47" i="30"/>
  <c r="M44" i="30"/>
  <c r="N44" i="30" s="1"/>
  <c r="J35" i="30"/>
  <c r="K35" i="30"/>
  <c r="L35" i="30"/>
  <c r="M35" i="30" s="1"/>
  <c r="N35" i="30" s="1"/>
  <c r="J23" i="30"/>
  <c r="M23" i="30" s="1"/>
  <c r="N23" i="30" s="1"/>
  <c r="K23" i="30"/>
  <c r="L23" i="30"/>
  <c r="M20" i="30"/>
  <c r="N20" i="30" s="1"/>
  <c r="L161" i="30"/>
  <c r="K157" i="30"/>
  <c r="L135" i="30"/>
  <c r="M135" i="30" s="1"/>
  <c r="N135" i="30" s="1"/>
  <c r="M92" i="30"/>
  <c r="N92" i="30" s="1"/>
  <c r="J83" i="30"/>
  <c r="K83" i="30"/>
  <c r="L83" i="30"/>
  <c r="M83" i="30" s="1"/>
  <c r="N83" i="30" s="1"/>
  <c r="M68" i="30"/>
  <c r="N68" i="30" s="1"/>
  <c r="J59" i="30"/>
  <c r="K59" i="30"/>
  <c r="L59" i="30"/>
  <c r="M32" i="30"/>
  <c r="N32" i="30" s="1"/>
  <c r="J148" i="30"/>
  <c r="J136" i="30"/>
  <c r="J124" i="30"/>
  <c r="K124" i="30"/>
  <c r="M124" i="30" s="1"/>
  <c r="N124" i="30" s="1"/>
  <c r="J112" i="30"/>
  <c r="K112" i="30"/>
  <c r="M112" i="30" s="1"/>
  <c r="N112" i="30" s="1"/>
  <c r="J100" i="30"/>
  <c r="K100" i="30"/>
  <c r="M100" i="30" s="1"/>
  <c r="N100" i="30" s="1"/>
  <c r="J88" i="30"/>
  <c r="L88" i="30"/>
  <c r="M85" i="30"/>
  <c r="N85" i="30" s="1"/>
  <c r="J76" i="30"/>
  <c r="K76" i="30"/>
  <c r="M76" i="30" s="1"/>
  <c r="N76" i="30" s="1"/>
  <c r="L76" i="30"/>
  <c r="M73" i="30"/>
  <c r="N73" i="30" s="1"/>
  <c r="J64" i="30"/>
  <c r="K64" i="30"/>
  <c r="M64" i="30" s="1"/>
  <c r="N64" i="30" s="1"/>
  <c r="L64" i="30"/>
  <c r="M61" i="30"/>
  <c r="N61" i="30" s="1"/>
  <c r="J52" i="30"/>
  <c r="K52" i="30"/>
  <c r="M52" i="30" s="1"/>
  <c r="N52" i="30" s="1"/>
  <c r="L52" i="30"/>
  <c r="M49" i="30"/>
  <c r="N49" i="30" s="1"/>
  <c r="J40" i="30"/>
  <c r="K40" i="30"/>
  <c r="M40" i="30" s="1"/>
  <c r="N40" i="30" s="1"/>
  <c r="L40" i="30"/>
  <c r="M37" i="30"/>
  <c r="N37" i="30" s="1"/>
  <c r="J28" i="30"/>
  <c r="K28" i="30"/>
  <c r="M28" i="30" s="1"/>
  <c r="N28" i="30" s="1"/>
  <c r="L28" i="30"/>
  <c r="M25" i="30"/>
  <c r="N25" i="30" s="1"/>
  <c r="J16" i="30"/>
  <c r="K16" i="30"/>
  <c r="M16" i="30" s="1"/>
  <c r="N16" i="30" s="1"/>
  <c r="L16" i="30"/>
  <c r="K135" i="30"/>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AD111" i="3" l="1"/>
  <c r="AF111" i="3"/>
  <c r="AD120" i="3"/>
  <c r="AF120" i="3"/>
  <c r="AD153" i="3"/>
  <c r="AF153" i="3"/>
  <c r="AF162" i="3"/>
  <c r="AD162" i="3"/>
  <c r="AF147" i="3"/>
  <c r="AD147" i="3"/>
  <c r="AD150" i="3"/>
  <c r="AF150" i="3"/>
  <c r="AD96" i="3"/>
  <c r="AF96" i="3"/>
  <c r="AD132" i="3"/>
  <c r="AF132" i="3"/>
  <c r="AD87" i="3"/>
  <c r="AF87" i="3"/>
  <c r="AD174" i="3"/>
  <c r="AF174" i="3"/>
  <c r="AD99" i="3"/>
  <c r="AF99" i="3"/>
  <c r="AD126" i="3"/>
  <c r="AF126" i="3"/>
  <c r="AD117" i="3"/>
  <c r="AF117" i="3"/>
  <c r="AD165" i="3"/>
  <c r="AF165" i="3"/>
  <c r="AD105" i="3"/>
  <c r="AF105" i="3"/>
  <c r="AD102" i="3"/>
  <c r="AF102" i="3"/>
  <c r="AD93" i="3"/>
  <c r="AF93" i="3"/>
  <c r="AD81" i="3"/>
  <c r="AF81" i="3"/>
  <c r="AF84" i="3"/>
  <c r="AD84" i="3"/>
  <c r="AD17" i="3"/>
  <c r="AF17" i="3"/>
  <c r="AD156" i="3"/>
  <c r="AF156" i="3"/>
  <c r="AD129" i="3"/>
  <c r="AF129" i="3"/>
  <c r="AD135" i="3"/>
  <c r="AF135" i="3"/>
  <c r="AD11" i="3"/>
  <c r="AF11" i="3"/>
  <c r="AD123" i="3"/>
  <c r="AF123" i="3"/>
  <c r="AD144" i="3"/>
  <c r="AF144" i="3"/>
  <c r="AD138" i="3"/>
  <c r="AF138" i="3"/>
  <c r="AD90" i="3"/>
  <c r="AF90" i="3"/>
  <c r="AD141" i="3"/>
  <c r="AF141" i="3"/>
  <c r="AD168" i="3"/>
  <c r="AF168" i="3"/>
  <c r="AD114" i="3"/>
  <c r="AF114" i="3"/>
  <c r="AD108" i="3"/>
  <c r="AF108" i="3"/>
  <c r="AF159" i="3"/>
  <c r="AD159" i="3"/>
  <c r="AD171" i="3"/>
  <c r="AF171" i="3"/>
  <c r="AD14" i="3"/>
  <c r="AF14" i="3"/>
  <c r="N12" i="25"/>
  <c r="Q12" i="25"/>
  <c r="N13" i="25"/>
  <c r="Q13" i="25"/>
  <c r="N14" i="25"/>
  <c r="Q14" i="25"/>
  <c r="N15" i="25"/>
  <c r="Q15" i="25"/>
  <c r="N16" i="25"/>
  <c r="Q16" i="25"/>
  <c r="N17" i="25"/>
  <c r="Q17" i="25"/>
  <c r="N18" i="25"/>
  <c r="Q18" i="25"/>
  <c r="N19" i="25"/>
  <c r="Q19" i="25"/>
  <c r="N20" i="25"/>
  <c r="Q20" i="25"/>
  <c r="N21" i="25"/>
  <c r="Q21" i="25"/>
  <c r="N22" i="25"/>
  <c r="Q22" i="25"/>
  <c r="N23" i="25"/>
  <c r="Q23" i="25"/>
  <c r="N24" i="25"/>
  <c r="Q24" i="25"/>
  <c r="N25" i="25"/>
  <c r="Q25" i="25"/>
  <c r="N26" i="25"/>
  <c r="Q26" i="25"/>
  <c r="N27" i="25"/>
  <c r="Q27" i="25"/>
  <c r="B12" i="25"/>
  <c r="C12" i="25"/>
  <c r="D12" i="25"/>
  <c r="E12" i="25"/>
  <c r="F12" i="25"/>
  <c r="G12" i="25"/>
  <c r="B13" i="25"/>
  <c r="C13" i="25"/>
  <c r="D13" i="25"/>
  <c r="L13" i="25" s="1"/>
  <c r="E13" i="25"/>
  <c r="F13" i="25"/>
  <c r="G13" i="25"/>
  <c r="B14" i="25"/>
  <c r="C14" i="25"/>
  <c r="D14" i="25"/>
  <c r="E14" i="25"/>
  <c r="L14" i="25" s="1"/>
  <c r="S14" i="25" s="1"/>
  <c r="F14" i="25"/>
  <c r="G14" i="25"/>
  <c r="B15" i="25"/>
  <c r="C15" i="25"/>
  <c r="D15" i="25"/>
  <c r="E15" i="25"/>
  <c r="F15" i="25"/>
  <c r="G15" i="25"/>
  <c r="B16" i="25"/>
  <c r="C16" i="25"/>
  <c r="D16" i="25"/>
  <c r="E16" i="25"/>
  <c r="F16" i="25"/>
  <c r="G16" i="25"/>
  <c r="B17" i="25"/>
  <c r="C17" i="25"/>
  <c r="D17" i="25"/>
  <c r="E17" i="25"/>
  <c r="F17" i="25"/>
  <c r="G17" i="25"/>
  <c r="B18" i="25"/>
  <c r="C18" i="25"/>
  <c r="D18" i="25"/>
  <c r="E18" i="25"/>
  <c r="L18" i="25" s="1"/>
  <c r="S18" i="25" s="1"/>
  <c r="F18" i="25"/>
  <c r="G18" i="25"/>
  <c r="B19" i="25"/>
  <c r="C19" i="25"/>
  <c r="D19" i="25"/>
  <c r="E19" i="25"/>
  <c r="F19" i="25"/>
  <c r="G19" i="25"/>
  <c r="B20" i="25"/>
  <c r="C20" i="25"/>
  <c r="D20" i="25"/>
  <c r="E20" i="25"/>
  <c r="L20" i="25" s="1"/>
  <c r="F20" i="25"/>
  <c r="G20" i="25"/>
  <c r="B21" i="25"/>
  <c r="C21" i="25"/>
  <c r="D21" i="25"/>
  <c r="E21" i="25"/>
  <c r="F21" i="25"/>
  <c r="G21" i="25"/>
  <c r="B22" i="25"/>
  <c r="C22" i="25"/>
  <c r="D22" i="25"/>
  <c r="E22" i="25"/>
  <c r="L22" i="25" s="1"/>
  <c r="F22" i="25"/>
  <c r="G22" i="25"/>
  <c r="B23" i="25"/>
  <c r="C23" i="25"/>
  <c r="D23" i="25"/>
  <c r="E23" i="25"/>
  <c r="F23" i="25"/>
  <c r="G23" i="25"/>
  <c r="B24" i="25"/>
  <c r="C24" i="25"/>
  <c r="D24" i="25"/>
  <c r="E24" i="25"/>
  <c r="F24" i="25"/>
  <c r="G24" i="25"/>
  <c r="B25" i="25"/>
  <c r="C25" i="25"/>
  <c r="D25" i="25"/>
  <c r="E25" i="25"/>
  <c r="F25" i="25"/>
  <c r="G25" i="25"/>
  <c r="B26" i="25"/>
  <c r="C26" i="25"/>
  <c r="D26" i="25"/>
  <c r="E26" i="25"/>
  <c r="L26" i="25" s="1"/>
  <c r="S26" i="25" s="1"/>
  <c r="F26" i="25"/>
  <c r="G26" i="25"/>
  <c r="B27" i="25"/>
  <c r="C27" i="25"/>
  <c r="D27" i="25"/>
  <c r="E27" i="25"/>
  <c r="F27" i="25"/>
  <c r="G27" i="25"/>
  <c r="B10" i="5"/>
  <c r="C10" i="5"/>
  <c r="D10" i="5"/>
  <c r="E10" i="5"/>
  <c r="K10" i="5" s="1"/>
  <c r="L10" i="5" s="1"/>
  <c r="F10" i="5"/>
  <c r="G10" i="5"/>
  <c r="B11" i="5"/>
  <c r="C11" i="5"/>
  <c r="D11" i="5"/>
  <c r="E11" i="5"/>
  <c r="F11" i="5"/>
  <c r="G11" i="5"/>
  <c r="B12" i="5"/>
  <c r="C12" i="5"/>
  <c r="D12" i="5"/>
  <c r="E12" i="5"/>
  <c r="F12" i="5"/>
  <c r="G12" i="5"/>
  <c r="I12" i="5" s="1"/>
  <c r="J12" i="5" s="1"/>
  <c r="B13" i="5"/>
  <c r="C13" i="5"/>
  <c r="D13" i="5"/>
  <c r="E13" i="5"/>
  <c r="F13" i="5"/>
  <c r="G13" i="5"/>
  <c r="I13" i="5" s="1"/>
  <c r="J13" i="5" s="1"/>
  <c r="B14" i="5"/>
  <c r="C14" i="5"/>
  <c r="D14" i="5"/>
  <c r="E14" i="5"/>
  <c r="K14" i="5" s="1"/>
  <c r="F14" i="5"/>
  <c r="G14" i="5"/>
  <c r="I14" i="5" s="1"/>
  <c r="J14" i="5" s="1"/>
  <c r="B15" i="5"/>
  <c r="C15" i="5"/>
  <c r="D15" i="5"/>
  <c r="E15" i="5"/>
  <c r="F15" i="5"/>
  <c r="G15" i="5"/>
  <c r="I15" i="5" s="1"/>
  <c r="J15" i="5" s="1"/>
  <c r="B16" i="5"/>
  <c r="C16" i="5"/>
  <c r="D16" i="5"/>
  <c r="E16" i="5"/>
  <c r="K16" i="5" s="1"/>
  <c r="F16" i="5"/>
  <c r="G16" i="5"/>
  <c r="I16" i="5" s="1"/>
  <c r="J16" i="5" s="1"/>
  <c r="B17" i="5"/>
  <c r="C17" i="5"/>
  <c r="D17" i="5"/>
  <c r="E17" i="5"/>
  <c r="F17" i="5"/>
  <c r="G17" i="5"/>
  <c r="I17" i="5" s="1"/>
  <c r="J17" i="5" s="1"/>
  <c r="B18" i="5"/>
  <c r="C18" i="5"/>
  <c r="D18" i="5"/>
  <c r="E18" i="5"/>
  <c r="F18" i="5"/>
  <c r="G18" i="5"/>
  <c r="I18" i="5" s="1"/>
  <c r="J18" i="5" s="1"/>
  <c r="B19" i="5"/>
  <c r="C19" i="5"/>
  <c r="D19" i="5"/>
  <c r="E19" i="5"/>
  <c r="F19" i="5"/>
  <c r="G19" i="5"/>
  <c r="I19" i="5" s="1"/>
  <c r="J19" i="5" s="1"/>
  <c r="B20" i="5"/>
  <c r="C20" i="5"/>
  <c r="D20" i="5"/>
  <c r="E20" i="5"/>
  <c r="F20" i="5"/>
  <c r="G20" i="5"/>
  <c r="I20" i="5" s="1"/>
  <c r="J20" i="5" s="1"/>
  <c r="B21" i="5"/>
  <c r="C21" i="5"/>
  <c r="D21" i="5"/>
  <c r="E21" i="5"/>
  <c r="K21" i="5" s="1"/>
  <c r="M21" i="5" s="1"/>
  <c r="F21" i="5"/>
  <c r="G21" i="5"/>
  <c r="I21" i="5" s="1"/>
  <c r="J21" i="5" s="1"/>
  <c r="B22" i="5"/>
  <c r="C22" i="5"/>
  <c r="D22" i="5"/>
  <c r="E22" i="5"/>
  <c r="K22" i="5" s="1"/>
  <c r="L22" i="5" s="1"/>
  <c r="F22" i="5"/>
  <c r="G22" i="5"/>
  <c r="I22" i="5" s="1"/>
  <c r="J22" i="5" s="1"/>
  <c r="B23" i="5"/>
  <c r="C23" i="5"/>
  <c r="D23" i="5"/>
  <c r="E23" i="5"/>
  <c r="F23" i="5"/>
  <c r="G23" i="5"/>
  <c r="I23" i="5" s="1"/>
  <c r="J23" i="5" s="1"/>
  <c r="B24" i="5"/>
  <c r="C24" i="5"/>
  <c r="D24" i="5"/>
  <c r="E24" i="5"/>
  <c r="F24" i="5"/>
  <c r="G24" i="5"/>
  <c r="I24" i="5"/>
  <c r="J24" i="5" s="1"/>
  <c r="B25" i="5"/>
  <c r="C25" i="5"/>
  <c r="D25" i="5"/>
  <c r="E25" i="5"/>
  <c r="F25" i="5"/>
  <c r="G25" i="5"/>
  <c r="I25" i="5" s="1"/>
  <c r="J25" i="5"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41" i="28"/>
  <c r="C41" i="28"/>
  <c r="D41" i="28"/>
  <c r="E41" i="28"/>
  <c r="F41" i="28"/>
  <c r="G41" i="28"/>
  <c r="I41" i="28" s="1"/>
  <c r="K41" i="28" s="1"/>
  <c r="L41" i="28" s="1"/>
  <c r="M41" i="28" s="1"/>
  <c r="B42" i="28"/>
  <c r="C42" i="28"/>
  <c r="D42" i="28"/>
  <c r="E42" i="28"/>
  <c r="F42" i="28"/>
  <c r="G42" i="28"/>
  <c r="I42" i="28" s="1"/>
  <c r="K42" i="28" s="1"/>
  <c r="L42" i="28" s="1"/>
  <c r="M42" i="28" s="1"/>
  <c r="B43" i="28"/>
  <c r="C43" i="28"/>
  <c r="D43" i="28"/>
  <c r="E43" i="28"/>
  <c r="F43" i="28"/>
  <c r="G43" i="28"/>
  <c r="I43" i="28" s="1"/>
  <c r="K43" i="28" s="1"/>
  <c r="L43" i="28" s="1"/>
  <c r="M43" i="28" s="1"/>
  <c r="B44" i="28"/>
  <c r="C44" i="28"/>
  <c r="D44" i="28"/>
  <c r="E44" i="28"/>
  <c r="F44" i="28"/>
  <c r="G44" i="28"/>
  <c r="I44" i="28" s="1"/>
  <c r="K44" i="28" s="1"/>
  <c r="L44" i="28" s="1"/>
  <c r="M44" i="28" s="1"/>
  <c r="B45" i="28"/>
  <c r="C45" i="28"/>
  <c r="D45" i="28"/>
  <c r="E45" i="28"/>
  <c r="F45" i="28"/>
  <c r="G45" i="28"/>
  <c r="I45" i="28" s="1"/>
  <c r="K45" i="28" s="1"/>
  <c r="L45" i="28" s="1"/>
  <c r="M45" i="28" s="1"/>
  <c r="B46" i="28"/>
  <c r="C46" i="28"/>
  <c r="D46" i="28"/>
  <c r="E46" i="28"/>
  <c r="F46" i="28"/>
  <c r="G46" i="28"/>
  <c r="I46" i="28" s="1"/>
  <c r="K46" i="28" s="1"/>
  <c r="L46" i="28" s="1"/>
  <c r="M46" i="28" s="1"/>
  <c r="B47" i="28"/>
  <c r="C47" i="28"/>
  <c r="D47" i="28"/>
  <c r="E47" i="28"/>
  <c r="F47" i="28"/>
  <c r="G47" i="28"/>
  <c r="I47" i="28" s="1"/>
  <c r="K47" i="28" s="1"/>
  <c r="L47" i="28" s="1"/>
  <c r="M47" i="28" s="1"/>
  <c r="B48" i="28"/>
  <c r="C48" i="28"/>
  <c r="D48" i="28"/>
  <c r="E48" i="28"/>
  <c r="F48" i="28"/>
  <c r="G48" i="28"/>
  <c r="I48" i="28" s="1"/>
  <c r="K48" i="28" s="1"/>
  <c r="L48" i="28" s="1"/>
  <c r="M48" i="28" s="1"/>
  <c r="B49" i="28"/>
  <c r="C49" i="28"/>
  <c r="D49" i="28"/>
  <c r="E49" i="28"/>
  <c r="F49" i="28"/>
  <c r="G49" i="28"/>
  <c r="I49" i="28" s="1"/>
  <c r="K49" i="28" s="1"/>
  <c r="L49" i="28" s="1"/>
  <c r="M49" i="28" s="1"/>
  <c r="B50" i="28"/>
  <c r="C50" i="28"/>
  <c r="D50" i="28"/>
  <c r="E50" i="28"/>
  <c r="F50" i="28"/>
  <c r="G50" i="28"/>
  <c r="I50" i="28" s="1"/>
  <c r="K50" i="28" s="1"/>
  <c r="L50" i="28" s="1"/>
  <c r="M50" i="28" s="1"/>
  <c r="B51" i="28"/>
  <c r="C51" i="28"/>
  <c r="D51" i="28"/>
  <c r="E51" i="28"/>
  <c r="F51" i="28"/>
  <c r="G51" i="28"/>
  <c r="I51" i="28" s="1"/>
  <c r="K51" i="28" s="1"/>
  <c r="L51" i="28" s="1"/>
  <c r="M51" i="28" s="1"/>
  <c r="B10" i="4"/>
  <c r="C10" i="4"/>
  <c r="D10" i="4"/>
  <c r="E10" i="4"/>
  <c r="F10" i="4"/>
  <c r="G10" i="4"/>
  <c r="O10" i="4"/>
  <c r="B11" i="4"/>
  <c r="C11" i="4"/>
  <c r="D11" i="4"/>
  <c r="I11" i="4" s="1"/>
  <c r="E11" i="4"/>
  <c r="F11" i="4"/>
  <c r="G11" i="4"/>
  <c r="O11" i="4"/>
  <c r="B12" i="4"/>
  <c r="C12" i="4"/>
  <c r="D12" i="4"/>
  <c r="E12" i="4"/>
  <c r="F12" i="4"/>
  <c r="G12" i="4"/>
  <c r="O12" i="4"/>
  <c r="B13" i="4"/>
  <c r="C13" i="4"/>
  <c r="D13" i="4"/>
  <c r="E13" i="4"/>
  <c r="F13" i="4"/>
  <c r="G13" i="4"/>
  <c r="O13" i="4"/>
  <c r="B14" i="4"/>
  <c r="C14" i="4"/>
  <c r="D14" i="4"/>
  <c r="E14" i="4"/>
  <c r="F14" i="4"/>
  <c r="G14" i="4"/>
  <c r="O14" i="4"/>
  <c r="B15" i="4"/>
  <c r="C15" i="4"/>
  <c r="D15" i="4"/>
  <c r="E15" i="4"/>
  <c r="J15" i="4" s="1"/>
  <c r="F15" i="4"/>
  <c r="G15" i="4"/>
  <c r="O15" i="4"/>
  <c r="B16" i="4"/>
  <c r="C16" i="4"/>
  <c r="D16" i="4"/>
  <c r="E16" i="4"/>
  <c r="F16" i="4"/>
  <c r="G16" i="4"/>
  <c r="O16" i="4"/>
  <c r="B17" i="4"/>
  <c r="C17" i="4"/>
  <c r="D17" i="4"/>
  <c r="J17" i="4" s="1"/>
  <c r="E17" i="4"/>
  <c r="F17" i="4"/>
  <c r="G17" i="4"/>
  <c r="O17" i="4"/>
  <c r="B18" i="4"/>
  <c r="C18" i="4"/>
  <c r="D18" i="4"/>
  <c r="E18" i="4"/>
  <c r="F18" i="4"/>
  <c r="G18" i="4"/>
  <c r="O18" i="4"/>
  <c r="B19" i="4"/>
  <c r="C19" i="4"/>
  <c r="D19" i="4"/>
  <c r="E19" i="4"/>
  <c r="F19" i="4"/>
  <c r="G19" i="4"/>
  <c r="O19" i="4"/>
  <c r="B20" i="4"/>
  <c r="C20" i="4"/>
  <c r="D20" i="4"/>
  <c r="E20" i="4"/>
  <c r="F20" i="4"/>
  <c r="G20" i="4"/>
  <c r="O20" i="4"/>
  <c r="B21" i="4"/>
  <c r="C21" i="4"/>
  <c r="D21" i="4"/>
  <c r="E21" i="4"/>
  <c r="J21" i="4" s="1"/>
  <c r="F21" i="4"/>
  <c r="G21" i="4"/>
  <c r="O21" i="4"/>
  <c r="B22" i="4"/>
  <c r="C22" i="4"/>
  <c r="D22" i="4"/>
  <c r="E22" i="4"/>
  <c r="J22" i="4" s="1"/>
  <c r="M22" i="4" s="1"/>
  <c r="F22" i="4"/>
  <c r="G22" i="4"/>
  <c r="O22" i="4"/>
  <c r="B23" i="4"/>
  <c r="C23" i="4"/>
  <c r="D23" i="4"/>
  <c r="I23" i="4" s="1"/>
  <c r="E23" i="4"/>
  <c r="F23" i="4"/>
  <c r="G23" i="4"/>
  <c r="O23" i="4"/>
  <c r="B24" i="4"/>
  <c r="C24" i="4"/>
  <c r="D24" i="4"/>
  <c r="E24" i="4"/>
  <c r="F24" i="4"/>
  <c r="G24" i="4"/>
  <c r="O24" i="4"/>
  <c r="B25" i="4"/>
  <c r="C25" i="4"/>
  <c r="D25" i="4"/>
  <c r="E25" i="4"/>
  <c r="F25" i="4"/>
  <c r="G25" i="4"/>
  <c r="O25" i="4"/>
  <c r="P15" i="32"/>
  <c r="P16" i="32"/>
  <c r="P17" i="32"/>
  <c r="P18" i="32"/>
  <c r="P19" i="32"/>
  <c r="P20" i="32"/>
  <c r="P21" i="32"/>
  <c r="P22" i="32"/>
  <c r="P23" i="32"/>
  <c r="P24" i="32"/>
  <c r="M25" i="32"/>
  <c r="O25" i="32" s="1"/>
  <c r="P25" i="32"/>
  <c r="P26" i="32"/>
  <c r="P27" i="32"/>
  <c r="P28" i="32"/>
  <c r="P29" i="32"/>
  <c r="P30" i="32"/>
  <c r="B15" i="32"/>
  <c r="C15" i="32"/>
  <c r="D15" i="32"/>
  <c r="E15" i="32"/>
  <c r="F15" i="32"/>
  <c r="G15" i="32"/>
  <c r="I15" i="32" s="1"/>
  <c r="B16" i="32"/>
  <c r="C16" i="32"/>
  <c r="D16" i="32"/>
  <c r="E16" i="32"/>
  <c r="F16" i="32"/>
  <c r="G16" i="32"/>
  <c r="B17" i="32"/>
  <c r="C17" i="32"/>
  <c r="D17" i="32"/>
  <c r="E17" i="32"/>
  <c r="F17" i="32"/>
  <c r="G17" i="32"/>
  <c r="I17" i="32" s="1"/>
  <c r="B18" i="32"/>
  <c r="C18" i="32"/>
  <c r="D18" i="32"/>
  <c r="E18" i="32"/>
  <c r="F18" i="32"/>
  <c r="G18" i="32"/>
  <c r="I18" i="32" s="1"/>
  <c r="B19" i="32"/>
  <c r="C19" i="32"/>
  <c r="D19" i="32"/>
  <c r="L19" i="32" s="1"/>
  <c r="E19" i="32"/>
  <c r="F19" i="32"/>
  <c r="G19" i="32"/>
  <c r="I19" i="32" s="1"/>
  <c r="B20" i="32"/>
  <c r="C20" i="32"/>
  <c r="D20" i="32"/>
  <c r="E20" i="32"/>
  <c r="F20" i="32"/>
  <c r="G20" i="32"/>
  <c r="I20" i="32" s="1"/>
  <c r="B21" i="32"/>
  <c r="C21" i="32"/>
  <c r="D21" i="32"/>
  <c r="E21" i="32"/>
  <c r="F21" i="32"/>
  <c r="G21" i="32"/>
  <c r="I21" i="32" s="1"/>
  <c r="B22" i="32"/>
  <c r="C22" i="32"/>
  <c r="D22" i="32"/>
  <c r="E22" i="32"/>
  <c r="F22" i="32"/>
  <c r="G22" i="32"/>
  <c r="B23" i="32"/>
  <c r="C23" i="32"/>
  <c r="D23" i="32"/>
  <c r="L23" i="32" s="1"/>
  <c r="E23" i="32"/>
  <c r="F23" i="32"/>
  <c r="G23" i="32"/>
  <c r="I23" i="32" s="1"/>
  <c r="B24" i="32"/>
  <c r="C24" i="32"/>
  <c r="D24" i="32"/>
  <c r="E24" i="32"/>
  <c r="F24" i="32"/>
  <c r="G24" i="32"/>
  <c r="I24" i="32" s="1"/>
  <c r="B25" i="32"/>
  <c r="C25" i="32"/>
  <c r="D25" i="32"/>
  <c r="E25" i="32"/>
  <c r="F25" i="32"/>
  <c r="G25" i="32"/>
  <c r="B26" i="32"/>
  <c r="C26" i="32"/>
  <c r="D26" i="32"/>
  <c r="E26" i="32"/>
  <c r="F26" i="32"/>
  <c r="G26" i="32"/>
  <c r="I26" i="32" s="1"/>
  <c r="B27" i="32"/>
  <c r="C27" i="32"/>
  <c r="D27" i="32"/>
  <c r="E27" i="32"/>
  <c r="F27" i="32"/>
  <c r="G27" i="32"/>
  <c r="I27" i="32" s="1"/>
  <c r="B28" i="32"/>
  <c r="C28" i="32"/>
  <c r="D28" i="32"/>
  <c r="E28" i="32"/>
  <c r="F28" i="32"/>
  <c r="G28" i="32"/>
  <c r="B29" i="32"/>
  <c r="C29" i="32"/>
  <c r="D29" i="32"/>
  <c r="E29" i="32"/>
  <c r="F29" i="32"/>
  <c r="G29" i="32"/>
  <c r="I29" i="32" s="1"/>
  <c r="B30" i="32"/>
  <c r="C30" i="32"/>
  <c r="D30" i="32"/>
  <c r="E30" i="32"/>
  <c r="F30" i="32"/>
  <c r="G30" i="32"/>
  <c r="I30" i="32" s="1"/>
  <c r="P15" i="31"/>
  <c r="Q15" i="31" s="1"/>
  <c r="P16" i="31"/>
  <c r="Q16" i="31" s="1"/>
  <c r="P17" i="31"/>
  <c r="Q17" i="31" s="1"/>
  <c r="P18" i="31"/>
  <c r="Q18" i="31" s="1"/>
  <c r="P19" i="31"/>
  <c r="Q19" i="31" s="1"/>
  <c r="P20" i="31"/>
  <c r="Q20" i="31" s="1"/>
  <c r="P21" i="31"/>
  <c r="Q21" i="31" s="1"/>
  <c r="P22" i="31"/>
  <c r="Q22" i="31" s="1"/>
  <c r="P23" i="31"/>
  <c r="Q23" i="31" s="1"/>
  <c r="P24" i="31"/>
  <c r="Q24" i="31" s="1"/>
  <c r="P25" i="31"/>
  <c r="Q25" i="31" s="1"/>
  <c r="P26" i="31"/>
  <c r="Q26" i="31" s="1"/>
  <c r="P27" i="31"/>
  <c r="Q27" i="31" s="1"/>
  <c r="P28" i="31"/>
  <c r="Q28" i="31" s="1"/>
  <c r="P29" i="31"/>
  <c r="Q29" i="31" s="1"/>
  <c r="P30" i="31"/>
  <c r="Q30" i="31"/>
  <c r="B15" i="31"/>
  <c r="C15" i="31"/>
  <c r="D15" i="31"/>
  <c r="E15" i="31"/>
  <c r="F15" i="31"/>
  <c r="G15" i="31"/>
  <c r="I15" i="31" s="1"/>
  <c r="B16" i="31"/>
  <c r="C16" i="31"/>
  <c r="D16" i="31"/>
  <c r="E16" i="31"/>
  <c r="F16" i="31"/>
  <c r="G16" i="31"/>
  <c r="B17" i="31"/>
  <c r="C17" i="31"/>
  <c r="D17" i="31"/>
  <c r="E17" i="31"/>
  <c r="F17" i="31"/>
  <c r="G17" i="31"/>
  <c r="I17" i="31" s="1"/>
  <c r="B18" i="31"/>
  <c r="C18" i="31"/>
  <c r="D18" i="31"/>
  <c r="E18" i="31"/>
  <c r="F18" i="31"/>
  <c r="G18" i="31"/>
  <c r="I18" i="31" s="1"/>
  <c r="B19" i="31"/>
  <c r="C19" i="31"/>
  <c r="D19" i="31"/>
  <c r="E19" i="31"/>
  <c r="F19" i="31"/>
  <c r="G19" i="31"/>
  <c r="B20" i="31"/>
  <c r="C20" i="31"/>
  <c r="D20" i="31"/>
  <c r="E20" i="31"/>
  <c r="F20" i="31"/>
  <c r="G20" i="31"/>
  <c r="I20" i="31" s="1"/>
  <c r="B21" i="31"/>
  <c r="C21" i="31"/>
  <c r="D21" i="31"/>
  <c r="E21" i="31"/>
  <c r="F21" i="31"/>
  <c r="G21" i="31"/>
  <c r="I21" i="31" s="1"/>
  <c r="B22" i="31"/>
  <c r="C22" i="31"/>
  <c r="D22" i="31"/>
  <c r="L22" i="31" s="1"/>
  <c r="E22" i="31"/>
  <c r="F22" i="31"/>
  <c r="G22" i="31"/>
  <c r="B23" i="31"/>
  <c r="C23" i="31"/>
  <c r="D23" i="31"/>
  <c r="E23" i="31"/>
  <c r="F23" i="31"/>
  <c r="G23" i="31"/>
  <c r="I23" i="31" s="1"/>
  <c r="B24" i="31"/>
  <c r="C24" i="31"/>
  <c r="D24" i="31"/>
  <c r="E24" i="31"/>
  <c r="F24" i="31"/>
  <c r="G24" i="31"/>
  <c r="I24" i="31" s="1"/>
  <c r="B25" i="31"/>
  <c r="C25" i="31"/>
  <c r="D25" i="31"/>
  <c r="E25" i="31"/>
  <c r="M25" i="31" s="1"/>
  <c r="F25" i="31"/>
  <c r="G25" i="31"/>
  <c r="I25" i="31" s="1"/>
  <c r="B26" i="31"/>
  <c r="C26" i="31"/>
  <c r="D26" i="31"/>
  <c r="E26" i="31"/>
  <c r="F26" i="31"/>
  <c r="G26" i="31"/>
  <c r="I26" i="31" s="1"/>
  <c r="B27" i="31"/>
  <c r="C27" i="31"/>
  <c r="D27" i="31"/>
  <c r="E27" i="31"/>
  <c r="F27" i="31"/>
  <c r="G27" i="31"/>
  <c r="I27" i="31" s="1"/>
  <c r="B28" i="31"/>
  <c r="C28" i="31"/>
  <c r="D28" i="31"/>
  <c r="E28" i="31"/>
  <c r="F28" i="31"/>
  <c r="G28" i="31"/>
  <c r="B29" i="31"/>
  <c r="C29" i="31"/>
  <c r="D29" i="31"/>
  <c r="E29" i="31"/>
  <c r="F29" i="31"/>
  <c r="G29" i="31"/>
  <c r="I29" i="31" s="1"/>
  <c r="B30" i="31"/>
  <c r="C30" i="31"/>
  <c r="D30" i="31"/>
  <c r="E30" i="31"/>
  <c r="F30" i="31"/>
  <c r="G30" i="31"/>
  <c r="I30" i="31" s="1"/>
  <c r="L25" i="3"/>
  <c r="L24" i="3"/>
  <c r="L23" i="3"/>
  <c r="L22" i="3"/>
  <c r="L21" i="3"/>
  <c r="L20" i="3"/>
  <c r="L19" i="3"/>
  <c r="L18" i="3"/>
  <c r="L17" i="3"/>
  <c r="L16" i="3"/>
  <c r="L15" i="3"/>
  <c r="J25" i="3"/>
  <c r="J24" i="3"/>
  <c r="J23" i="3"/>
  <c r="J22" i="3"/>
  <c r="J21" i="3"/>
  <c r="J20" i="3"/>
  <c r="J19" i="3"/>
  <c r="J18" i="3"/>
  <c r="J17" i="3"/>
  <c r="J16" i="3"/>
  <c r="J15" i="3"/>
  <c r="J13" i="25"/>
  <c r="J16" i="25"/>
  <c r="J25" i="25"/>
  <c r="K30" i="31" l="1"/>
  <c r="M28" i="31"/>
  <c r="K26" i="31"/>
  <c r="K24" i="31"/>
  <c r="K22" i="31"/>
  <c r="K20" i="31"/>
  <c r="K18" i="31"/>
  <c r="M16" i="31"/>
  <c r="K23" i="31"/>
  <c r="K21" i="31"/>
  <c r="M19" i="31"/>
  <c r="K19" i="31"/>
  <c r="K17" i="31"/>
  <c r="K23" i="5"/>
  <c r="L21" i="5"/>
  <c r="I22" i="4"/>
  <c r="K17" i="5"/>
  <c r="K13" i="5"/>
  <c r="K11" i="5"/>
  <c r="L27" i="25"/>
  <c r="L23" i="25"/>
  <c r="P23" i="25" s="1"/>
  <c r="K26" i="25"/>
  <c r="K14" i="25"/>
  <c r="K27" i="31"/>
  <c r="K29" i="32"/>
  <c r="K25" i="32"/>
  <c r="N25" i="32" s="1"/>
  <c r="K21" i="32"/>
  <c r="M19" i="32"/>
  <c r="O19" i="32" s="1"/>
  <c r="K17" i="32"/>
  <c r="K15" i="32"/>
  <c r="L25" i="32"/>
  <c r="I17" i="4"/>
  <c r="I14" i="4"/>
  <c r="J16" i="4"/>
  <c r="L16" i="31"/>
  <c r="O27" i="25"/>
  <c r="R27" i="25" s="1"/>
  <c r="L19" i="25"/>
  <c r="L17" i="25"/>
  <c r="P17" i="25" s="1"/>
  <c r="L15" i="25"/>
  <c r="S15" i="25" s="1"/>
  <c r="I25" i="4"/>
  <c r="I10" i="4"/>
  <c r="K27" i="25"/>
  <c r="K25" i="25"/>
  <c r="K23" i="25"/>
  <c r="K19" i="25"/>
  <c r="K15" i="25"/>
  <c r="K13" i="25"/>
  <c r="M28" i="32"/>
  <c r="O28" i="32" s="1"/>
  <c r="K26" i="32"/>
  <c r="K22" i="32"/>
  <c r="K20" i="32"/>
  <c r="K18" i="32"/>
  <c r="J23" i="4"/>
  <c r="L23" i="4" s="1"/>
  <c r="L28" i="31"/>
  <c r="I16" i="4"/>
  <c r="O22" i="25"/>
  <c r="R22" i="25" s="1"/>
  <c r="L19" i="31"/>
  <c r="N19" i="31" s="1"/>
  <c r="O19" i="31" s="1"/>
  <c r="R19" i="31" s="1"/>
  <c r="L17" i="4"/>
  <c r="M17" i="4"/>
  <c r="K17" i="4"/>
  <c r="N17" i="4" s="1"/>
  <c r="L16" i="32"/>
  <c r="M16" i="32"/>
  <c r="O16" i="32" s="1"/>
  <c r="K16" i="25"/>
  <c r="K29" i="31"/>
  <c r="K30" i="32"/>
  <c r="K25" i="5"/>
  <c r="L25" i="5" s="1"/>
  <c r="K15" i="5"/>
  <c r="M15" i="5" s="1"/>
  <c r="L11" i="5"/>
  <c r="M10" i="5"/>
  <c r="I18" i="4"/>
  <c r="K17" i="25"/>
  <c r="K21" i="25"/>
  <c r="M22" i="31"/>
  <c r="K23" i="32"/>
  <c r="I24" i="4"/>
  <c r="I13" i="4"/>
  <c r="J27" i="25"/>
  <c r="J24" i="25"/>
  <c r="J21" i="25"/>
  <c r="J15" i="25"/>
  <c r="J12" i="25"/>
  <c r="L27" i="31"/>
  <c r="K15" i="31"/>
  <c r="K28" i="32"/>
  <c r="K16" i="32"/>
  <c r="L28" i="32"/>
  <c r="O26" i="25"/>
  <c r="R26" i="25" s="1"/>
  <c r="L16" i="25"/>
  <c r="O16" i="25" s="1"/>
  <c r="R16" i="25" s="1"/>
  <c r="O14" i="25"/>
  <c r="R14" i="25" s="1"/>
  <c r="K19" i="5"/>
  <c r="L19" i="5" s="1"/>
  <c r="L13" i="5"/>
  <c r="K12" i="5"/>
  <c r="L21" i="25"/>
  <c r="S21" i="25" s="1"/>
  <c r="N22" i="31"/>
  <c r="O22" i="31" s="1"/>
  <c r="R22" i="31" s="1"/>
  <c r="K22" i="25"/>
  <c r="K24" i="32"/>
  <c r="K19" i="32"/>
  <c r="N19" i="32" s="1"/>
  <c r="I19" i="4"/>
  <c r="L24" i="25"/>
  <c r="O24" i="25" s="1"/>
  <c r="R24" i="25" s="1"/>
  <c r="L12" i="25"/>
  <c r="P12" i="25" s="1"/>
  <c r="K12" i="25"/>
  <c r="N16" i="32"/>
  <c r="L23" i="5"/>
  <c r="M22" i="5"/>
  <c r="L21" i="32"/>
  <c r="N21" i="32" s="1"/>
  <c r="K20" i="25"/>
  <c r="K28" i="31"/>
  <c r="N23" i="31"/>
  <c r="O23" i="31" s="1"/>
  <c r="R23" i="31" s="1"/>
  <c r="K16" i="31"/>
  <c r="L17" i="32"/>
  <c r="N17" i="32" s="1"/>
  <c r="I20" i="4"/>
  <c r="J11" i="4"/>
  <c r="J10" i="4"/>
  <c r="K20" i="5"/>
  <c r="M20" i="5" s="1"/>
  <c r="S22" i="25"/>
  <c r="O20" i="25"/>
  <c r="R20" i="25" s="1"/>
  <c r="K24" i="25"/>
  <c r="L26" i="31"/>
  <c r="K27" i="32"/>
  <c r="L22" i="32"/>
  <c r="L29" i="32"/>
  <c r="L25" i="31"/>
  <c r="N28" i="32"/>
  <c r="J20" i="25"/>
  <c r="J17" i="25"/>
  <c r="J14" i="25"/>
  <c r="K18" i="25"/>
  <c r="N28" i="31"/>
  <c r="O28" i="31" s="1"/>
  <c r="R28" i="31" s="1"/>
  <c r="N16" i="31"/>
  <c r="O16" i="31" s="1"/>
  <c r="R16" i="31" s="1"/>
  <c r="K24" i="5"/>
  <c r="L24" i="5" s="1"/>
  <c r="I11" i="5"/>
  <c r="J11" i="5" s="1"/>
  <c r="I10" i="5"/>
  <c r="J10" i="5" s="1"/>
  <c r="N22" i="32"/>
  <c r="L26" i="32"/>
  <c r="I12" i="4"/>
  <c r="K18" i="5"/>
  <c r="L25" i="25"/>
  <c r="S25" i="25" s="1"/>
  <c r="O19" i="25"/>
  <c r="R19" i="25" s="1"/>
  <c r="P13" i="25"/>
  <c r="O13" i="25"/>
  <c r="R13" i="25" s="1"/>
  <c r="S13" i="25"/>
  <c r="O18" i="25"/>
  <c r="R18" i="25" s="1"/>
  <c r="S27" i="25"/>
  <c r="T27" i="25" s="1"/>
  <c r="U27" i="25" s="1"/>
  <c r="V27" i="25" s="1"/>
  <c r="P26" i="25"/>
  <c r="T26" i="25" s="1"/>
  <c r="U26" i="25" s="1"/>
  <c r="V26" i="25" s="1"/>
  <c r="P22" i="25"/>
  <c r="T22" i="25" s="1"/>
  <c r="U22" i="25" s="1"/>
  <c r="V22" i="25" s="1"/>
  <c r="S19" i="25"/>
  <c r="P18" i="25"/>
  <c r="P14" i="25"/>
  <c r="P27" i="25"/>
  <c r="S24" i="25"/>
  <c r="S20" i="25"/>
  <c r="P19" i="25"/>
  <c r="S16" i="25"/>
  <c r="P15" i="25"/>
  <c r="S12" i="25"/>
  <c r="P24" i="25"/>
  <c r="P20" i="25"/>
  <c r="L17" i="5"/>
  <c r="M17" i="5"/>
  <c r="L16" i="5"/>
  <c r="M16" i="5"/>
  <c r="L20" i="5"/>
  <c r="M14" i="5"/>
  <c r="L14" i="5"/>
  <c r="M13" i="5"/>
  <c r="M24" i="5"/>
  <c r="M23" i="5"/>
  <c r="M11" i="5"/>
  <c r="N36" i="28"/>
  <c r="O36" i="28"/>
  <c r="N48" i="28"/>
  <c r="O48" i="28"/>
  <c r="N44" i="28"/>
  <c r="O44" i="28"/>
  <c r="N40" i="28"/>
  <c r="O40" i="28"/>
  <c r="N49" i="28"/>
  <c r="O49" i="28"/>
  <c r="N41" i="28"/>
  <c r="O41" i="28"/>
  <c r="N37" i="28"/>
  <c r="O37" i="28"/>
  <c r="N45" i="28"/>
  <c r="O45" i="28"/>
  <c r="N50" i="28"/>
  <c r="O50" i="28"/>
  <c r="N46" i="28"/>
  <c r="O46" i="28"/>
  <c r="N42" i="28"/>
  <c r="O42" i="28"/>
  <c r="N38" i="28"/>
  <c r="O38" i="28"/>
  <c r="N51" i="28"/>
  <c r="O51" i="28"/>
  <c r="N47" i="28"/>
  <c r="O47" i="28"/>
  <c r="N43" i="28"/>
  <c r="O43" i="28"/>
  <c r="N39" i="28"/>
  <c r="O39" i="28"/>
  <c r="M23" i="4"/>
  <c r="AM17" i="4"/>
  <c r="Q17" i="4"/>
  <c r="V17" i="4" s="1"/>
  <c r="AC17" i="4"/>
  <c r="X17" i="4"/>
  <c r="S17" i="4"/>
  <c r="AK17" i="4" s="1"/>
  <c r="T17" i="4"/>
  <c r="AF17" i="4" s="1"/>
  <c r="AR17" i="4"/>
  <c r="AH17" i="4"/>
  <c r="K15" i="4"/>
  <c r="N15" i="4" s="1"/>
  <c r="L15" i="4"/>
  <c r="M15" i="4"/>
  <c r="K21" i="4"/>
  <c r="N21" i="4" s="1"/>
  <c r="L21" i="4"/>
  <c r="M21" i="4"/>
  <c r="L22" i="4"/>
  <c r="K22" i="4"/>
  <c r="I21" i="4"/>
  <c r="I15" i="4"/>
  <c r="J24" i="4"/>
  <c r="J18" i="4"/>
  <c r="J12" i="4"/>
  <c r="J25" i="4"/>
  <c r="J19" i="4"/>
  <c r="R17" i="4"/>
  <c r="J13" i="4"/>
  <c r="N22" i="4"/>
  <c r="T22" i="4" s="1"/>
  <c r="AF22" i="4" s="1"/>
  <c r="J20" i="4"/>
  <c r="P17" i="4"/>
  <c r="J14" i="4"/>
  <c r="N23" i="32"/>
  <c r="M29" i="32"/>
  <c r="O29" i="32" s="1"/>
  <c r="I28" i="32"/>
  <c r="M26" i="32"/>
  <c r="O26" i="32" s="1"/>
  <c r="I25" i="32"/>
  <c r="M23" i="32"/>
  <c r="O23" i="32" s="1"/>
  <c r="I22" i="32"/>
  <c r="M20" i="32"/>
  <c r="O20" i="32" s="1"/>
  <c r="M17" i="32"/>
  <c r="O17" i="32" s="1"/>
  <c r="I16" i="32"/>
  <c r="L20" i="32"/>
  <c r="N20" i="32" s="1"/>
  <c r="M30" i="32"/>
  <c r="O30" i="32" s="1"/>
  <c r="M27" i="32"/>
  <c r="O27" i="32" s="1"/>
  <c r="M24" i="32"/>
  <c r="O24" i="32" s="1"/>
  <c r="M21" i="32"/>
  <c r="O21" i="32" s="1"/>
  <c r="M18" i="32"/>
  <c r="O18" i="32" s="1"/>
  <c r="M15" i="32"/>
  <c r="O15" i="32" s="1"/>
  <c r="M22" i="32"/>
  <c r="O22" i="32" s="1"/>
  <c r="L30" i="32"/>
  <c r="L27" i="32"/>
  <c r="L24" i="32"/>
  <c r="L18" i="32"/>
  <c r="N18" i="32" s="1"/>
  <c r="L15" i="32"/>
  <c r="K25" i="31"/>
  <c r="M29" i="31"/>
  <c r="I28" i="31"/>
  <c r="M26" i="31"/>
  <c r="N26" i="31" s="1"/>
  <c r="O26" i="31" s="1"/>
  <c r="R26" i="31" s="1"/>
  <c r="M23" i="31"/>
  <c r="I22" i="31"/>
  <c r="M20" i="31"/>
  <c r="I19" i="31"/>
  <c r="M17" i="31"/>
  <c r="I16" i="31"/>
  <c r="L29" i="31"/>
  <c r="L23" i="31"/>
  <c r="L20" i="31"/>
  <c r="N20" i="31" s="1"/>
  <c r="O20" i="31" s="1"/>
  <c r="R20" i="31" s="1"/>
  <c r="L17" i="31"/>
  <c r="N17" i="31" s="1"/>
  <c r="O17" i="31" s="1"/>
  <c r="R17" i="31" s="1"/>
  <c r="M30" i="31"/>
  <c r="N30" i="31" s="1"/>
  <c r="O30" i="31" s="1"/>
  <c r="R30" i="31" s="1"/>
  <c r="M27" i="31"/>
  <c r="N27" i="31" s="1"/>
  <c r="O27" i="31" s="1"/>
  <c r="R27" i="31" s="1"/>
  <c r="M24" i="31"/>
  <c r="M21" i="31"/>
  <c r="M18" i="31"/>
  <c r="M15" i="31"/>
  <c r="L30" i="31"/>
  <c r="L24" i="31"/>
  <c r="N24" i="31" s="1"/>
  <c r="O24" i="31" s="1"/>
  <c r="R24" i="31" s="1"/>
  <c r="L21" i="31"/>
  <c r="N21" i="31" s="1"/>
  <c r="O21" i="31" s="1"/>
  <c r="R21" i="31" s="1"/>
  <c r="L18" i="31"/>
  <c r="N18" i="31" s="1"/>
  <c r="O18" i="31" s="1"/>
  <c r="R18" i="31" s="1"/>
  <c r="L15" i="31"/>
  <c r="J23" i="25"/>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M12" i="5" l="1"/>
  <c r="L12" i="5"/>
  <c r="O21" i="25"/>
  <c r="R21" i="25" s="1"/>
  <c r="M10" i="4"/>
  <c r="K10" i="4"/>
  <c r="N10" i="4" s="1"/>
  <c r="L10" i="4"/>
  <c r="M16" i="4"/>
  <c r="K16" i="4"/>
  <c r="N16" i="4" s="1"/>
  <c r="L18" i="5"/>
  <c r="M18" i="5"/>
  <c r="P21" i="25"/>
  <c r="L16" i="4"/>
  <c r="S23" i="25"/>
  <c r="O23" i="25"/>
  <c r="R23" i="25" s="1"/>
  <c r="M19" i="5"/>
  <c r="T20" i="25"/>
  <c r="U20" i="25" s="1"/>
  <c r="V20" i="25" s="1"/>
  <c r="K23" i="4"/>
  <c r="N23" i="4" s="1"/>
  <c r="N15" i="32"/>
  <c r="O12" i="25"/>
  <c r="R12" i="25" s="1"/>
  <c r="T12" i="25" s="1"/>
  <c r="U12" i="25" s="1"/>
  <c r="V12" i="25" s="1"/>
  <c r="N15" i="31"/>
  <c r="O15" i="31" s="1"/>
  <c r="R15" i="31" s="1"/>
  <c r="N24" i="32"/>
  <c r="O25" i="25"/>
  <c r="R25" i="25" s="1"/>
  <c r="N25" i="31"/>
  <c r="O25" i="31" s="1"/>
  <c r="R25" i="31" s="1"/>
  <c r="O15" i="25"/>
  <c r="R15" i="25" s="1"/>
  <c r="S17" i="25"/>
  <c r="O17" i="25"/>
  <c r="R17" i="25" s="1"/>
  <c r="P16" i="25"/>
  <c r="T16" i="25" s="1"/>
  <c r="U16" i="25" s="1"/>
  <c r="V16" i="25" s="1"/>
  <c r="T14" i="25"/>
  <c r="U14" i="25" s="1"/>
  <c r="V14" i="25" s="1"/>
  <c r="T21" i="25"/>
  <c r="U21" i="25" s="1"/>
  <c r="V21" i="25" s="1"/>
  <c r="AP17" i="4"/>
  <c r="N29" i="31"/>
  <c r="O29" i="31" s="1"/>
  <c r="R29" i="31" s="1"/>
  <c r="P21" i="4"/>
  <c r="Q21" i="4"/>
  <c r="V21" i="4" s="1"/>
  <c r="M25" i="5"/>
  <c r="AA17" i="4"/>
  <c r="P25" i="25"/>
  <c r="L15" i="5"/>
  <c r="J18" i="25"/>
  <c r="K11" i="4"/>
  <c r="N11" i="4" s="1"/>
  <c r="L11" i="4"/>
  <c r="M11" i="4"/>
  <c r="J26" i="25"/>
  <c r="J19" i="25"/>
  <c r="N26" i="32"/>
  <c r="J22" i="25"/>
  <c r="N29" i="32"/>
  <c r="T18" i="25"/>
  <c r="U18" i="25" s="1"/>
  <c r="V18" i="25" s="1"/>
  <c r="T19" i="25"/>
  <c r="U19" i="25" s="1"/>
  <c r="V19" i="25" s="1"/>
  <c r="T24" i="25"/>
  <c r="U24" i="25" s="1"/>
  <c r="V24" i="25" s="1"/>
  <c r="T13" i="25"/>
  <c r="U13" i="25" s="1"/>
  <c r="V13" i="25" s="1"/>
  <c r="T15" i="25"/>
  <c r="U15" i="25" s="1"/>
  <c r="V15" i="25" s="1"/>
  <c r="AH10" i="4"/>
  <c r="AM10" i="4"/>
  <c r="AC10" i="4"/>
  <c r="S10" i="4"/>
  <c r="T10" i="4"/>
  <c r="AF10" i="4" s="1"/>
  <c r="AR10" i="4"/>
  <c r="X10" i="4"/>
  <c r="R10" i="4"/>
  <c r="P10" i="4"/>
  <c r="Q10" i="4"/>
  <c r="V10" i="4" s="1"/>
  <c r="AM23" i="4"/>
  <c r="Q23" i="4"/>
  <c r="V23" i="4" s="1"/>
  <c r="AC23" i="4"/>
  <c r="S23" i="4"/>
  <c r="AR23" i="4"/>
  <c r="AH23" i="4"/>
  <c r="X23" i="4"/>
  <c r="R23" i="4"/>
  <c r="T23" i="4"/>
  <c r="AF23" i="4" s="1"/>
  <c r="P23" i="4"/>
  <c r="X15" i="4"/>
  <c r="AR15" i="4"/>
  <c r="AM15" i="4"/>
  <c r="T15" i="4"/>
  <c r="AF15" i="4" s="1"/>
  <c r="AC15" i="4"/>
  <c r="AH15" i="4"/>
  <c r="Q15" i="4"/>
  <c r="V15" i="4" s="1"/>
  <c r="R15" i="4"/>
  <c r="S15" i="4"/>
  <c r="P15" i="4"/>
  <c r="AH16" i="4"/>
  <c r="AM16" i="4"/>
  <c r="AC16" i="4"/>
  <c r="S16" i="4"/>
  <c r="AR16" i="4"/>
  <c r="X16" i="4"/>
  <c r="P16" i="4"/>
  <c r="R16" i="4"/>
  <c r="T16" i="4"/>
  <c r="AF16" i="4" s="1"/>
  <c r="Q16" i="4"/>
  <c r="V16" i="4" s="1"/>
  <c r="M12" i="4"/>
  <c r="K12" i="4"/>
  <c r="N12" i="4" s="1"/>
  <c r="L12" i="4"/>
  <c r="M18" i="4"/>
  <c r="K18" i="4"/>
  <c r="N18" i="4" s="1"/>
  <c r="L18" i="4"/>
  <c r="K25" i="4"/>
  <c r="N25" i="4" s="1"/>
  <c r="L25" i="4"/>
  <c r="M25" i="4"/>
  <c r="AM22" i="4"/>
  <c r="AC22" i="4"/>
  <c r="S22" i="4"/>
  <c r="AR22" i="4"/>
  <c r="X22" i="4"/>
  <c r="AH22" i="4"/>
  <c r="X21" i="4"/>
  <c r="S21" i="4"/>
  <c r="AM21" i="4"/>
  <c r="AC21" i="4"/>
  <c r="T21" i="4"/>
  <c r="AF21" i="4" s="1"/>
  <c r="AR21" i="4"/>
  <c r="AH21" i="4"/>
  <c r="K13" i="4"/>
  <c r="N13" i="4" s="1"/>
  <c r="L13" i="4"/>
  <c r="M13" i="4"/>
  <c r="R22" i="4"/>
  <c r="K19" i="4"/>
  <c r="N19" i="4" s="1"/>
  <c r="L19" i="4"/>
  <c r="M19" i="4"/>
  <c r="K20" i="4"/>
  <c r="N20" i="4" s="1"/>
  <c r="L20" i="4"/>
  <c r="M20" i="4"/>
  <c r="K14" i="4"/>
  <c r="L14" i="4"/>
  <c r="M14" i="4"/>
  <c r="N14" i="4"/>
  <c r="P22" i="4"/>
  <c r="Q22" i="4"/>
  <c r="V22" i="4" s="1"/>
  <c r="R21" i="4"/>
  <c r="M24" i="4"/>
  <c r="K24" i="4"/>
  <c r="N24" i="4" s="1"/>
  <c r="L24" i="4"/>
  <c r="N30" i="32"/>
  <c r="N27" i="32"/>
  <c r="S10" i="32"/>
  <c r="P14" i="32"/>
  <c r="G14" i="32"/>
  <c r="F14" i="32"/>
  <c r="E14" i="32"/>
  <c r="D14" i="32"/>
  <c r="C14" i="32"/>
  <c r="B14" i="32"/>
  <c r="D11" i="32"/>
  <c r="E11" i="32" s="1"/>
  <c r="D9" i="32"/>
  <c r="E9" i="32" s="1"/>
  <c r="S9" i="32"/>
  <c r="P7" i="32"/>
  <c r="P8" i="32" s="1"/>
  <c r="D7" i="32"/>
  <c r="E7" i="32" s="1"/>
  <c r="D6" i="32"/>
  <c r="E6" i="32" s="1"/>
  <c r="V5" i="32"/>
  <c r="V4" i="32"/>
  <c r="C4" i="32"/>
  <c r="B2" i="32"/>
  <c r="T23" i="25" l="1"/>
  <c r="U23" i="25" s="1"/>
  <c r="V23" i="25" s="1"/>
  <c r="T17" i="25"/>
  <c r="U17" i="25" s="1"/>
  <c r="V17" i="25" s="1"/>
  <c r="T25" i="25"/>
  <c r="U25" i="25" s="1"/>
  <c r="V25" i="25" s="1"/>
  <c r="Q23" i="32"/>
  <c r="R23" i="32" s="1"/>
  <c r="S23" i="32" s="1"/>
  <c r="X23" i="32" s="1"/>
  <c r="Q29" i="32"/>
  <c r="R29" i="32" s="1"/>
  <c r="S29" i="32" s="1"/>
  <c r="Q16" i="32"/>
  <c r="R16" i="32" s="1"/>
  <c r="S16" i="32" s="1"/>
  <c r="Q20" i="32"/>
  <c r="R20" i="32" s="1"/>
  <c r="S20" i="32" s="1"/>
  <c r="Q26" i="32"/>
  <c r="R26" i="32" s="1"/>
  <c r="S26" i="32" s="1"/>
  <c r="Q24" i="32"/>
  <c r="R24" i="32" s="1"/>
  <c r="S24" i="32" s="1"/>
  <c r="Q17" i="32"/>
  <c r="R17" i="32" s="1"/>
  <c r="S17" i="32" s="1"/>
  <c r="X17" i="32" s="1"/>
  <c r="Q21" i="32"/>
  <c r="R21" i="32" s="1"/>
  <c r="S21" i="32" s="1"/>
  <c r="Q15" i="32"/>
  <c r="R15" i="32" s="1"/>
  <c r="S15" i="32" s="1"/>
  <c r="X15" i="32" s="1"/>
  <c r="Q19" i="32"/>
  <c r="R19" i="32" s="1"/>
  <c r="S19" i="32" s="1"/>
  <c r="Q18" i="32"/>
  <c r="R18" i="32" s="1"/>
  <c r="S18" i="32" s="1"/>
  <c r="U18" i="32" s="1"/>
  <c r="Q30" i="32"/>
  <c r="R30" i="32" s="1"/>
  <c r="S30" i="32" s="1"/>
  <c r="Q22" i="32"/>
  <c r="R22" i="32" s="1"/>
  <c r="S22" i="32" s="1"/>
  <c r="Q27" i="32"/>
  <c r="R27" i="32" s="1"/>
  <c r="S27" i="32" s="1"/>
  <c r="Q25" i="32"/>
  <c r="R25" i="32" s="1"/>
  <c r="S25" i="32" s="1"/>
  <c r="X25" i="32" s="1"/>
  <c r="Q28" i="32"/>
  <c r="R28" i="32" s="1"/>
  <c r="S28" i="32" s="1"/>
  <c r="X29" i="32"/>
  <c r="Q11" i="4"/>
  <c r="V11" i="4" s="1"/>
  <c r="AC11" i="4"/>
  <c r="AM11" i="4"/>
  <c r="S11" i="4"/>
  <c r="T11" i="4"/>
  <c r="AF11" i="4" s="1"/>
  <c r="P11" i="4"/>
  <c r="AR11" i="4"/>
  <c r="X11" i="4"/>
  <c r="AH11" i="4"/>
  <c r="R11" i="4"/>
  <c r="H21" i="32"/>
  <c r="T21" i="32" s="1"/>
  <c r="U21" i="32" s="1"/>
  <c r="H20" i="32"/>
  <c r="T20" i="32" s="1"/>
  <c r="H27" i="32"/>
  <c r="T27" i="32" s="1"/>
  <c r="H25" i="32"/>
  <c r="T25" i="32" s="1"/>
  <c r="H30" i="32"/>
  <c r="T30" i="32" s="1"/>
  <c r="V30" i="32" s="1"/>
  <c r="Y30" i="32" s="1"/>
  <c r="H29" i="32"/>
  <c r="T29" i="32" s="1"/>
  <c r="H26" i="32"/>
  <c r="T26" i="32" s="1"/>
  <c r="H28" i="32"/>
  <c r="T28" i="32" s="1"/>
  <c r="H24" i="32"/>
  <c r="T24" i="32" s="1"/>
  <c r="H23" i="32"/>
  <c r="T23" i="32" s="1"/>
  <c r="V23" i="32" s="1"/>
  <c r="Y23" i="32" s="1"/>
  <c r="H22" i="32"/>
  <c r="T22" i="32" s="1"/>
  <c r="AC18" i="4"/>
  <c r="S18" i="4"/>
  <c r="AR18" i="4"/>
  <c r="AH18" i="4"/>
  <c r="X18" i="4"/>
  <c r="AM18" i="4"/>
  <c r="P18" i="4"/>
  <c r="Q18" i="4"/>
  <c r="V18" i="4" s="1"/>
  <c r="T18" i="4"/>
  <c r="AF18" i="4" s="1"/>
  <c r="R18" i="4"/>
  <c r="AC20" i="4"/>
  <c r="R20" i="4"/>
  <c r="AH20" i="4"/>
  <c r="X20" i="4"/>
  <c r="AM20" i="4"/>
  <c r="Q20" i="4"/>
  <c r="V20" i="4" s="1"/>
  <c r="S20" i="4"/>
  <c r="AR20" i="4"/>
  <c r="P20" i="4"/>
  <c r="T20" i="4"/>
  <c r="AF20" i="4" s="1"/>
  <c r="S13" i="4"/>
  <c r="AR13" i="4"/>
  <c r="AH13" i="4"/>
  <c r="AM13" i="4"/>
  <c r="P13" i="4"/>
  <c r="X13" i="4"/>
  <c r="Q13" i="4"/>
  <c r="V13" i="4" s="1"/>
  <c r="AC13" i="4"/>
  <c r="R13" i="4"/>
  <c r="T13" i="4"/>
  <c r="AF13" i="4" s="1"/>
  <c r="AA22" i="4"/>
  <c r="AK22" i="4"/>
  <c r="AP22" i="4"/>
  <c r="AP15" i="4"/>
  <c r="AK15" i="4"/>
  <c r="AA15" i="4"/>
  <c r="AP10" i="4"/>
  <c r="AK10" i="4"/>
  <c r="AA10" i="4"/>
  <c r="AK21" i="4"/>
  <c r="AP21" i="4"/>
  <c r="AA21" i="4"/>
  <c r="AC12" i="4"/>
  <c r="S12" i="4"/>
  <c r="AR12" i="4"/>
  <c r="AH12" i="4"/>
  <c r="X12" i="4"/>
  <c r="AM12" i="4"/>
  <c r="P12" i="4"/>
  <c r="Q12" i="4"/>
  <c r="V12" i="4" s="1"/>
  <c r="R12" i="4"/>
  <c r="T12" i="4"/>
  <c r="AF12" i="4" s="1"/>
  <c r="AC14" i="4"/>
  <c r="R14" i="4"/>
  <c r="AH14" i="4"/>
  <c r="X14" i="4"/>
  <c r="Q14" i="4"/>
  <c r="V14" i="4" s="1"/>
  <c r="AM14" i="4"/>
  <c r="S14" i="4"/>
  <c r="AR14" i="4"/>
  <c r="T14" i="4"/>
  <c r="AF14" i="4" s="1"/>
  <c r="P14" i="4"/>
  <c r="AA16" i="4"/>
  <c r="AP16" i="4"/>
  <c r="AK16" i="4"/>
  <c r="S25" i="4"/>
  <c r="T25" i="4"/>
  <c r="AF25" i="4" s="1"/>
  <c r="AR25" i="4"/>
  <c r="AH25" i="4"/>
  <c r="AM25" i="4"/>
  <c r="X25" i="4"/>
  <c r="P25" i="4"/>
  <c r="Q25" i="4"/>
  <c r="V25" i="4" s="1"/>
  <c r="AC25" i="4"/>
  <c r="R25" i="4"/>
  <c r="AK23" i="4"/>
  <c r="AP23" i="4"/>
  <c r="AA23" i="4"/>
  <c r="AC24" i="4"/>
  <c r="S24" i="4"/>
  <c r="AR24" i="4"/>
  <c r="AH24" i="4"/>
  <c r="X24" i="4"/>
  <c r="AM24" i="4"/>
  <c r="P24" i="4"/>
  <c r="R24" i="4"/>
  <c r="T24" i="4"/>
  <c r="AF24" i="4" s="1"/>
  <c r="Q24" i="4"/>
  <c r="V24" i="4" s="1"/>
  <c r="S19" i="4"/>
  <c r="T19" i="4"/>
  <c r="AF19" i="4" s="1"/>
  <c r="AR19" i="4"/>
  <c r="AH19" i="4"/>
  <c r="P19" i="4"/>
  <c r="X19" i="4"/>
  <c r="AM19" i="4"/>
  <c r="Q19" i="4"/>
  <c r="V19" i="4" s="1"/>
  <c r="AC19" i="4"/>
  <c r="R19" i="4"/>
  <c r="M14" i="32"/>
  <c r="O14" i="32" s="1"/>
  <c r="K14" i="32"/>
  <c r="L14" i="32"/>
  <c r="H15" i="32"/>
  <c r="T15" i="32" s="1"/>
  <c r="U15" i="32" s="1"/>
  <c r="H16" i="32"/>
  <c r="T16" i="32" s="1"/>
  <c r="H14" i="32"/>
  <c r="T14" i="32" s="1"/>
  <c r="H17" i="32"/>
  <c r="T17" i="32" s="1"/>
  <c r="H18" i="32"/>
  <c r="T18" i="32" s="1"/>
  <c r="H19" i="32"/>
  <c r="T19" i="32" s="1"/>
  <c r="F11" i="32"/>
  <c r="N14" i="32"/>
  <c r="I14" i="32"/>
  <c r="V21" i="32" l="1"/>
  <c r="Y21" i="32" s="1"/>
  <c r="U26" i="32"/>
  <c r="W28" i="32"/>
  <c r="V20" i="32"/>
  <c r="Y20" i="32" s="1"/>
  <c r="V29" i="32"/>
  <c r="Y29" i="32" s="1"/>
  <c r="V22" i="32"/>
  <c r="Y22" i="32" s="1"/>
  <c r="W30" i="32"/>
  <c r="X30" i="32"/>
  <c r="X21" i="32"/>
  <c r="V17" i="32"/>
  <c r="Y17" i="32" s="1"/>
  <c r="V28" i="32"/>
  <c r="Y28" i="32" s="1"/>
  <c r="U20" i="32"/>
  <c r="W20" i="32"/>
  <c r="AA11" i="4"/>
  <c r="AP11" i="4"/>
  <c r="AK11" i="4"/>
  <c r="W25" i="32"/>
  <c r="W16" i="32"/>
  <c r="U24" i="32"/>
  <c r="W24" i="32"/>
  <c r="U27" i="32"/>
  <c r="W27" i="32"/>
  <c r="U29" i="32"/>
  <c r="Z29" i="32" s="1"/>
  <c r="W29" i="32"/>
  <c r="X20" i="32"/>
  <c r="W22" i="32"/>
  <c r="U23" i="32"/>
  <c r="W23" i="32"/>
  <c r="X18" i="32"/>
  <c r="U25" i="32"/>
  <c r="V26" i="32"/>
  <c r="Y26" i="32" s="1"/>
  <c r="W26" i="32"/>
  <c r="U16" i="32"/>
  <c r="V25" i="32"/>
  <c r="Y25" i="32" s="1"/>
  <c r="X28" i="32"/>
  <c r="W18" i="32"/>
  <c r="X27" i="32"/>
  <c r="X26" i="32"/>
  <c r="V15" i="32"/>
  <c r="Y15" i="32" s="1"/>
  <c r="V16" i="32"/>
  <c r="Y16" i="32" s="1"/>
  <c r="W19" i="32"/>
  <c r="V27" i="32"/>
  <c r="Y27" i="32" s="1"/>
  <c r="V19" i="32"/>
  <c r="Y19" i="32" s="1"/>
  <c r="X24" i="32"/>
  <c r="U30" i="32"/>
  <c r="Z30" i="32" s="1"/>
  <c r="AA30" i="32" s="1"/>
  <c r="W15" i="32"/>
  <c r="U19" i="32"/>
  <c r="U28" i="32"/>
  <c r="V24" i="32"/>
  <c r="Y24" i="32" s="1"/>
  <c r="X16" i="32"/>
  <c r="W21" i="32"/>
  <c r="V18" i="32"/>
  <c r="Y18" i="32" s="1"/>
  <c r="U22" i="32"/>
  <c r="U17" i="32"/>
  <c r="W17" i="32"/>
  <c r="X19" i="32"/>
  <c r="X22" i="32"/>
  <c r="AA13" i="4"/>
  <c r="AK13" i="4"/>
  <c r="AP13" i="4"/>
  <c r="AA14" i="4"/>
  <c r="AP14" i="4"/>
  <c r="AK14" i="4"/>
  <c r="AK25" i="4"/>
  <c r="AP25" i="4"/>
  <c r="AA25" i="4"/>
  <c r="AP20" i="4"/>
  <c r="AA20" i="4"/>
  <c r="AK20" i="4"/>
  <c r="AA12" i="4"/>
  <c r="AK12" i="4"/>
  <c r="AP12" i="4"/>
  <c r="AK19" i="4"/>
  <c r="AP19" i="4"/>
  <c r="AA19" i="4"/>
  <c r="AK18" i="4"/>
  <c r="AA18" i="4"/>
  <c r="AP18" i="4"/>
  <c r="AK24" i="4"/>
  <c r="AA24" i="4"/>
  <c r="AP24" i="4"/>
  <c r="Q14" i="32"/>
  <c r="R14" i="32" s="1"/>
  <c r="S14" i="32" s="1"/>
  <c r="W14" i="32" s="1"/>
  <c r="Z25" i="32" l="1"/>
  <c r="Z21" i="32"/>
  <c r="Z20" i="32"/>
  <c r="Z26" i="32"/>
  <c r="Z27" i="32"/>
  <c r="AA27" i="32" s="1"/>
  <c r="Z18" i="32"/>
  <c r="AB29" i="32"/>
  <c r="AA29" i="32"/>
  <c r="AK20" i="9" s="1"/>
  <c r="AA25" i="32"/>
  <c r="AK16" i="9" s="1"/>
  <c r="AB25" i="32"/>
  <c r="AA18" i="32"/>
  <c r="AK9" i="9" s="1"/>
  <c r="AB18" i="32"/>
  <c r="Z23" i="32"/>
  <c r="Z17" i="32"/>
  <c r="AC17" i="32" s="1"/>
  <c r="AB8" i="9" s="1"/>
  <c r="Z28" i="32"/>
  <c r="AA20" i="32"/>
  <c r="AK11" i="9" s="1"/>
  <c r="AB20" i="32"/>
  <c r="AB30" i="32"/>
  <c r="Z16" i="32"/>
  <c r="AA21" i="32"/>
  <c r="AK12" i="9" s="1"/>
  <c r="AB21" i="32"/>
  <c r="AB27" i="32"/>
  <c r="Z22" i="32"/>
  <c r="Z15" i="32"/>
  <c r="AC15" i="32" s="1"/>
  <c r="AB6" i="9" s="1"/>
  <c r="Z19" i="32"/>
  <c r="AC19" i="32" s="1"/>
  <c r="AB10" i="9" s="1"/>
  <c r="Z24" i="32"/>
  <c r="AA26" i="32"/>
  <c r="AK17" i="9" s="1"/>
  <c r="AB26" i="32"/>
  <c r="X14" i="32"/>
  <c r="AK18" i="9"/>
  <c r="AK21" i="9"/>
  <c r="AC18" i="32"/>
  <c r="AB9" i="9" s="1"/>
  <c r="AC16" i="32"/>
  <c r="AB7" i="9" s="1"/>
  <c r="O9" i="9"/>
  <c r="O7" i="9"/>
  <c r="V14" i="32"/>
  <c r="Y14" i="32" s="1"/>
  <c r="U14" i="32"/>
  <c r="O6" i="9" l="1"/>
  <c r="O10" i="9"/>
  <c r="O8" i="9"/>
  <c r="AA24" i="32"/>
  <c r="AK15" i="9" s="1"/>
  <c r="AB24" i="32"/>
  <c r="AB19" i="32"/>
  <c r="AA19" i="32"/>
  <c r="AK10" i="9" s="1"/>
  <c r="AA28" i="32"/>
  <c r="AK19" i="9" s="1"/>
  <c r="AB28" i="32"/>
  <c r="AB17" i="32"/>
  <c r="AA17" i="32"/>
  <c r="AK8" i="9" s="1"/>
  <c r="AB16" i="32"/>
  <c r="AA16" i="32"/>
  <c r="AK7" i="9" s="1"/>
  <c r="AA22" i="32"/>
  <c r="AK13" i="9" s="1"/>
  <c r="AB22" i="32"/>
  <c r="AB23" i="32"/>
  <c r="AA23" i="32"/>
  <c r="AK14" i="9" s="1"/>
  <c r="AA15" i="32"/>
  <c r="AK6" i="9" s="1"/>
  <c r="AB15" i="32"/>
  <c r="Z14" i="32"/>
  <c r="AC14" i="32" s="1"/>
  <c r="AB5" i="9" s="1"/>
  <c r="P14" i="31"/>
  <c r="Q14" i="31" s="1"/>
  <c r="AB14" i="32" l="1"/>
  <c r="O5" i="9"/>
  <c r="AA14" i="32"/>
  <c r="AK5" i="9" s="1"/>
  <c r="G14" i="31"/>
  <c r="F14" i="31"/>
  <c r="E14" i="31"/>
  <c r="D14" i="31"/>
  <c r="C14" i="31"/>
  <c r="B14" i="31"/>
  <c r="P7" i="31"/>
  <c r="P8" i="31" s="1"/>
  <c r="L14" i="31" l="1"/>
  <c r="M14" i="31"/>
  <c r="K14" i="31"/>
  <c r="I14" i="31"/>
  <c r="N14" i="31"/>
  <c r="O14" i="31" s="1"/>
  <c r="R14" i="31" s="1"/>
  <c r="D11" i="31" l="1"/>
  <c r="E11" i="31" s="1"/>
  <c r="D9" i="31"/>
  <c r="E9" i="31" s="1"/>
  <c r="D7" i="31"/>
  <c r="E7" i="31" s="1"/>
  <c r="D6" i="31"/>
  <c r="E6" i="31" s="1"/>
  <c r="C4" i="31"/>
  <c r="B2" i="31"/>
  <c r="W25" i="31" l="1"/>
  <c r="W23" i="31"/>
  <c r="W21" i="31"/>
  <c r="T26" i="31"/>
  <c r="W22" i="31"/>
  <c r="U17" i="31"/>
  <c r="X17" i="31" s="1"/>
  <c r="W16" i="31"/>
  <c r="W15" i="31"/>
  <c r="W17" i="31"/>
  <c r="W27" i="31"/>
  <c r="W26" i="31"/>
  <c r="W30" i="31"/>
  <c r="W28" i="31"/>
  <c r="W19" i="31"/>
  <c r="W29" i="31"/>
  <c r="W18" i="31"/>
  <c r="W24" i="31"/>
  <c r="T27" i="31"/>
  <c r="W20" i="31"/>
  <c r="H21" i="31"/>
  <c r="S21" i="31" s="1"/>
  <c r="V21" i="31" s="1"/>
  <c r="H17" i="31"/>
  <c r="S17" i="31" s="1"/>
  <c r="V17" i="31" s="1"/>
  <c r="H22" i="31"/>
  <c r="S22" i="31" s="1"/>
  <c r="V22" i="31" s="1"/>
  <c r="H16" i="31"/>
  <c r="S16" i="31" s="1"/>
  <c r="V16" i="31" s="1"/>
  <c r="H20" i="31"/>
  <c r="S20" i="31" s="1"/>
  <c r="V20" i="31" s="1"/>
  <c r="H18" i="31"/>
  <c r="S18" i="31" s="1"/>
  <c r="V18" i="31" s="1"/>
  <c r="H14" i="31"/>
  <c r="S14" i="31" s="1"/>
  <c r="V14" i="31" s="1"/>
  <c r="H19" i="31"/>
  <c r="S19" i="31" s="1"/>
  <c r="V19" i="31" s="1"/>
  <c r="H26" i="31"/>
  <c r="S26" i="31" s="1"/>
  <c r="V26" i="31" s="1"/>
  <c r="H30" i="31"/>
  <c r="S30" i="31" s="1"/>
  <c r="V30" i="31" s="1"/>
  <c r="H29" i="31"/>
  <c r="S29" i="31" s="1"/>
  <c r="V29" i="31" s="1"/>
  <c r="H23" i="31"/>
  <c r="S23" i="31" s="1"/>
  <c r="V23" i="31" s="1"/>
  <c r="H28" i="31"/>
  <c r="S28" i="31" s="1"/>
  <c r="V28" i="31" s="1"/>
  <c r="H15" i="31"/>
  <c r="S15" i="31" s="1"/>
  <c r="V15" i="31" s="1"/>
  <c r="H27" i="31"/>
  <c r="S27" i="31" s="1"/>
  <c r="V27" i="31" s="1"/>
  <c r="H25" i="31"/>
  <c r="S25" i="31" s="1"/>
  <c r="V25" i="31" s="1"/>
  <c r="H24" i="31"/>
  <c r="S24" i="31" s="1"/>
  <c r="V24" i="31" s="1"/>
  <c r="W14" i="31"/>
  <c r="F11" i="31"/>
  <c r="T25" i="31" l="1"/>
  <c r="U28" i="31"/>
  <c r="X28" i="31" s="1"/>
  <c r="T22" i="31"/>
  <c r="T21" i="31"/>
  <c r="U27" i="31"/>
  <c r="X27" i="31" s="1"/>
  <c r="T15" i="31"/>
  <c r="U21" i="31"/>
  <c r="X21" i="31" s="1"/>
  <c r="T24" i="31"/>
  <c r="Y24" i="31" s="1"/>
  <c r="U24" i="31"/>
  <c r="X24" i="31" s="1"/>
  <c r="Y21" i="31"/>
  <c r="AB21" i="31" s="1"/>
  <c r="AA12" i="9" s="1"/>
  <c r="Y27" i="31"/>
  <c r="Z21" i="31"/>
  <c r="AJ12" i="9" s="1"/>
  <c r="U19" i="31"/>
  <c r="X19" i="31" s="1"/>
  <c r="T29" i="31"/>
  <c r="Y29" i="31" s="1"/>
  <c r="U23" i="31"/>
  <c r="X23" i="31" s="1"/>
  <c r="T16" i="31"/>
  <c r="Y16" i="31" s="1"/>
  <c r="U20" i="31"/>
  <c r="X20" i="31" s="1"/>
  <c r="U15" i="31"/>
  <c r="X15" i="31" s="1"/>
  <c r="T23" i="31"/>
  <c r="Y23" i="31" s="1"/>
  <c r="U22" i="31"/>
  <c r="X22" i="31" s="1"/>
  <c r="U26" i="31"/>
  <c r="X26" i="31" s="1"/>
  <c r="U25" i="31"/>
  <c r="X25" i="31" s="1"/>
  <c r="U29" i="31"/>
  <c r="X29" i="31" s="1"/>
  <c r="T30" i="31"/>
  <c r="T19" i="31"/>
  <c r="Y19" i="31" s="1"/>
  <c r="T18" i="31"/>
  <c r="T28" i="31"/>
  <c r="Y28" i="31" s="1"/>
  <c r="U16" i="31"/>
  <c r="X16" i="31" s="1"/>
  <c r="U18" i="31"/>
  <c r="X18" i="31" s="1"/>
  <c r="U30" i="31"/>
  <c r="X30" i="31" s="1"/>
  <c r="T17" i="31"/>
  <c r="Y17" i="31" s="1"/>
  <c r="T20" i="31"/>
  <c r="U14" i="31"/>
  <c r="X14" i="31" s="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30" i="31" l="1"/>
  <c r="N12" i="9"/>
  <c r="AA21" i="31"/>
  <c r="Y20" i="31"/>
  <c r="AB20" i="31" s="1"/>
  <c r="AA11" i="9" s="1"/>
  <c r="Y25" i="31"/>
  <c r="N16" i="9" s="1"/>
  <c r="AB23" i="31"/>
  <c r="AA14" i="9" s="1"/>
  <c r="AA23" i="31"/>
  <c r="Z23" i="31"/>
  <c r="AJ14" i="9" s="1"/>
  <c r="N14" i="9"/>
  <c r="Z20" i="31"/>
  <c r="AJ11" i="9" s="1"/>
  <c r="AA20" i="31"/>
  <c r="N11" i="9"/>
  <c r="Z28" i="31"/>
  <c r="AJ19" i="9" s="1"/>
  <c r="AA28" i="31"/>
  <c r="AB28" i="31"/>
  <c r="AA19" i="9" s="1"/>
  <c r="N19" i="9"/>
  <c r="AB30" i="31"/>
  <c r="AA21" i="9" s="1"/>
  <c r="AA30" i="31"/>
  <c r="Z30" i="31"/>
  <c r="AJ21" i="9" s="1"/>
  <c r="N21" i="9"/>
  <c r="Y18" i="31"/>
  <c r="Y15" i="31"/>
  <c r="AB17" i="31"/>
  <c r="AA8" i="9" s="1"/>
  <c r="Z17" i="31"/>
  <c r="AJ8" i="9" s="1"/>
  <c r="AA17" i="31"/>
  <c r="N8" i="9"/>
  <c r="Z29" i="31"/>
  <c r="AJ20" i="9" s="1"/>
  <c r="AA29" i="31"/>
  <c r="AB29" i="31"/>
  <c r="AA20" i="9" s="1"/>
  <c r="N20" i="9"/>
  <c r="Z19" i="31"/>
  <c r="AJ10" i="9" s="1"/>
  <c r="AB19" i="31"/>
  <c r="AA10" i="9" s="1"/>
  <c r="AA19" i="31"/>
  <c r="N10" i="9"/>
  <c r="Y22" i="31"/>
  <c r="AA16" i="31"/>
  <c r="AB16" i="31"/>
  <c r="AA7" i="9" s="1"/>
  <c r="Z16" i="31"/>
  <c r="AJ7" i="9" s="1"/>
  <c r="N7" i="9"/>
  <c r="Z24" i="31"/>
  <c r="AJ15" i="9" s="1"/>
  <c r="AA24" i="31"/>
  <c r="AB24" i="31"/>
  <c r="AA15" i="9" s="1"/>
  <c r="N15" i="9"/>
  <c r="AA27" i="31"/>
  <c r="Z27" i="31"/>
  <c r="AJ18" i="9" s="1"/>
  <c r="AB27" i="31"/>
  <c r="AA18" i="9" s="1"/>
  <c r="N18" i="9"/>
  <c r="Y26" i="31"/>
  <c r="Y14" i="31"/>
  <c r="AB14" i="31" s="1"/>
  <c r="AA5" i="9" s="1"/>
  <c r="T17" i="19"/>
  <c r="T15" i="19"/>
  <c r="Q7" i="28"/>
  <c r="P7" i="28"/>
  <c r="AB25" i="31" l="1"/>
  <c r="AA16" i="9" s="1"/>
  <c r="AA25" i="31"/>
  <c r="Z25" i="31"/>
  <c r="AJ16" i="9" s="1"/>
  <c r="Z15" i="31"/>
  <c r="AJ6" i="9" s="1"/>
  <c r="AB15" i="31"/>
  <c r="AA6" i="9" s="1"/>
  <c r="AA15" i="31"/>
  <c r="N6" i="9"/>
  <c r="Z18" i="31"/>
  <c r="AJ9" i="9" s="1"/>
  <c r="AB18" i="31"/>
  <c r="AA9" i="9" s="1"/>
  <c r="AA18" i="31"/>
  <c r="N9" i="9"/>
  <c r="AB26" i="31"/>
  <c r="AA17" i="9" s="1"/>
  <c r="Z26" i="31"/>
  <c r="AJ17" i="9" s="1"/>
  <c r="AA26" i="31"/>
  <c r="N17" i="9"/>
  <c r="AB22" i="31"/>
  <c r="AA13" i="9" s="1"/>
  <c r="Z22" i="31"/>
  <c r="AJ13" i="9" s="1"/>
  <c r="AA22" i="31"/>
  <c r="N13" i="9"/>
  <c r="Z14" i="31"/>
  <c r="AJ5" i="9" s="1"/>
  <c r="N5" i="9"/>
  <c r="AA14" i="31"/>
  <c r="D11" i="8"/>
  <c r="D9" i="8"/>
  <c r="D7" i="8"/>
  <c r="D6" i="8"/>
  <c r="D11" i="30"/>
  <c r="D9" i="30"/>
  <c r="D7" i="30"/>
  <c r="D6" i="30"/>
  <c r="Q139" i="30" l="1"/>
  <c r="Q77" i="30"/>
  <c r="Q87" i="30"/>
  <c r="Q104" i="30"/>
  <c r="Q105" i="30"/>
  <c r="Q158" i="30"/>
  <c r="Q27" i="30"/>
  <c r="Q80" i="30"/>
  <c r="Q155" i="30"/>
  <c r="Q146" i="30"/>
  <c r="Q86" i="30"/>
  <c r="Q19" i="30"/>
  <c r="Q102" i="30"/>
  <c r="Q132" i="30"/>
  <c r="Q51" i="30"/>
  <c r="Q149" i="30"/>
  <c r="Q138" i="30"/>
  <c r="Q111" i="30"/>
  <c r="Q171" i="30"/>
  <c r="Q43" i="30"/>
  <c r="Q161" i="30"/>
  <c r="Q29" i="30"/>
  <c r="Q162" i="30"/>
  <c r="Q150" i="30"/>
  <c r="Q75" i="30"/>
  <c r="Q128" i="30"/>
  <c r="Q170" i="30"/>
  <c r="Q107" i="30"/>
  <c r="Q15" i="30"/>
  <c r="Q148" i="30"/>
  <c r="Q169" i="30"/>
  <c r="Q74" i="30"/>
  <c r="Q137" i="30"/>
  <c r="Q99" i="30"/>
  <c r="Q91" i="30"/>
  <c r="Q61" i="30"/>
  <c r="Q168" i="30"/>
  <c r="Q129" i="30"/>
  <c r="Q110" i="30"/>
  <c r="Q67" i="30"/>
  <c r="Q108" i="30"/>
  <c r="Q53" i="30"/>
  <c r="Q39" i="30"/>
  <c r="Q136" i="30"/>
  <c r="Q167" i="30"/>
  <c r="Q126" i="30"/>
  <c r="Q143" i="30"/>
  <c r="Q147" i="30"/>
  <c r="Q85" i="30"/>
  <c r="Q151" i="30"/>
  <c r="Q131" i="30"/>
  <c r="Q63" i="30"/>
  <c r="Q68" i="30"/>
  <c r="Q32" i="30"/>
  <c r="Q145" i="30"/>
  <c r="Q37" i="30"/>
  <c r="Q92" i="30"/>
  <c r="Q56" i="30"/>
  <c r="Q44" i="30"/>
  <c r="Q174" i="30"/>
  <c r="Q112" i="30"/>
  <c r="Q73" i="30"/>
  <c r="Q41" i="30"/>
  <c r="Q113" i="30"/>
  <c r="Q54" i="30"/>
  <c r="Q178" i="30"/>
  <c r="Q52" i="30"/>
  <c r="Q66" i="30"/>
  <c r="Q57" i="30"/>
  <c r="Q96" i="30"/>
  <c r="Q55" i="30"/>
  <c r="Q121" i="30"/>
  <c r="Q140" i="30"/>
  <c r="Q90" i="30"/>
  <c r="Q173" i="30"/>
  <c r="Q116" i="30"/>
  <c r="Q17" i="30"/>
  <c r="Q89" i="30"/>
  <c r="Q153" i="30"/>
  <c r="Q119" i="30"/>
  <c r="Q142" i="30"/>
  <c r="Q133" i="30"/>
  <c r="Q115" i="30"/>
  <c r="Q134" i="30"/>
  <c r="Q21" i="30"/>
  <c r="Q28" i="30"/>
  <c r="Q22" i="30"/>
  <c r="Q88" i="30"/>
  <c r="Q31" i="30"/>
  <c r="Q114" i="30"/>
  <c r="Q101" i="30"/>
  <c r="Q46" i="30"/>
  <c r="Q141" i="30"/>
  <c r="Q45" i="30"/>
  <c r="Q130" i="30"/>
  <c r="Q159" i="30"/>
  <c r="Q26" i="30"/>
  <c r="Q76" i="30"/>
  <c r="Q81" i="30"/>
  <c r="Q97" i="30"/>
  <c r="Q152" i="30"/>
  <c r="Q18" i="30"/>
  <c r="Q70" i="30"/>
  <c r="Q34" i="30"/>
  <c r="Q25" i="30"/>
  <c r="Q20" i="30"/>
  <c r="Q60" i="30"/>
  <c r="Q164" i="30"/>
  <c r="Q175" i="30"/>
  <c r="Q165" i="30"/>
  <c r="Q179" i="30"/>
  <c r="Q93" i="30"/>
  <c r="Q58" i="30"/>
  <c r="Q163" i="30"/>
  <c r="Q49" i="30"/>
  <c r="Q127" i="30"/>
  <c r="Q42" i="30"/>
  <c r="Q156" i="30"/>
  <c r="Q78" i="30"/>
  <c r="Q23" i="30"/>
  <c r="Q172" i="30"/>
  <c r="Q16" i="30"/>
  <c r="Q120" i="30"/>
  <c r="Q59" i="30"/>
  <c r="Q65" i="30"/>
  <c r="Q118" i="30"/>
  <c r="Q124" i="30"/>
  <c r="Q83" i="30"/>
  <c r="Q50" i="30"/>
  <c r="Q35" i="30"/>
  <c r="Q40" i="30"/>
  <c r="Q69" i="30"/>
  <c r="Q100" i="30"/>
  <c r="Q166" i="30"/>
  <c r="Q125" i="30"/>
  <c r="Q95" i="30"/>
  <c r="Q177" i="30"/>
  <c r="Q47" i="30"/>
  <c r="Q64" i="30"/>
  <c r="Q82" i="30"/>
  <c r="Q94" i="30"/>
  <c r="Q135" i="30"/>
  <c r="Q144" i="30"/>
  <c r="Q38" i="30"/>
  <c r="Q160" i="30"/>
  <c r="Q62" i="30"/>
  <c r="Q24" i="30"/>
  <c r="Q106" i="30"/>
  <c r="Q84" i="30"/>
  <c r="Q123" i="30"/>
  <c r="Q33" i="30"/>
  <c r="Q30" i="30"/>
  <c r="Q48" i="30"/>
  <c r="Q36" i="30"/>
  <c r="Q79" i="30"/>
  <c r="Q117" i="30"/>
  <c r="Q71" i="30"/>
  <c r="Q98" i="30"/>
  <c r="Q122" i="30"/>
  <c r="Q176" i="30"/>
  <c r="Q103" i="30"/>
  <c r="Q109" i="30"/>
  <c r="Q154" i="30"/>
  <c r="Q157" i="30"/>
  <c r="Q72" i="30"/>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K16" i="6" s="1"/>
  <c r="T16" i="6" s="1"/>
  <c r="J14" i="6"/>
  <c r="K14" i="6" s="1"/>
  <c r="T14" i="6" s="1"/>
  <c r="K15" i="6"/>
  <c r="T15" i="6" s="1"/>
  <c r="J17" i="6"/>
  <c r="K17" i="6" s="1"/>
  <c r="T17" i="6" s="1"/>
  <c r="T10" i="9" l="1"/>
  <c r="T11" i="9"/>
  <c r="T12" i="9"/>
  <c r="T13" i="9"/>
  <c r="T14" i="9"/>
  <c r="T15" i="9"/>
  <c r="T16" i="9"/>
  <c r="T17" i="9"/>
  <c r="T18" i="9"/>
  <c r="T19" i="9"/>
  <c r="T20" i="9"/>
  <c r="T21" i="9"/>
  <c r="T22" i="9"/>
  <c r="T23" i="9"/>
  <c r="T24" i="9"/>
  <c r="J10" i="3"/>
  <c r="J11" i="3"/>
  <c r="J12" i="3"/>
  <c r="J13" i="3"/>
  <c r="J9" i="3"/>
  <c r="T8" i="9" l="1"/>
  <c r="T7" i="9"/>
  <c r="T9" i="9"/>
  <c r="T6" i="9"/>
  <c r="D14" i="30"/>
  <c r="G14" i="30" l="1"/>
  <c r="F14" i="30"/>
  <c r="E14" i="30"/>
  <c r="C14" i="30"/>
  <c r="B14" i="30"/>
  <c r="E11" i="30"/>
  <c r="E9" i="30"/>
  <c r="E7" i="30"/>
  <c r="E6" i="30"/>
  <c r="C4" i="30"/>
  <c r="B2" i="30"/>
  <c r="H168" i="30" l="1"/>
  <c r="O168" i="30" s="1"/>
  <c r="P168" i="30" s="1"/>
  <c r="H156" i="30"/>
  <c r="O156" i="30" s="1"/>
  <c r="P156" i="30" s="1"/>
  <c r="H144" i="30"/>
  <c r="O144" i="30" s="1"/>
  <c r="P144" i="30" s="1"/>
  <c r="H132" i="30"/>
  <c r="O132" i="30" s="1"/>
  <c r="P132" i="30" s="1"/>
  <c r="H120" i="30"/>
  <c r="O120" i="30" s="1"/>
  <c r="P120" i="30" s="1"/>
  <c r="H108" i="30"/>
  <c r="O108" i="30" s="1"/>
  <c r="P108" i="30" s="1"/>
  <c r="H96" i="30"/>
  <c r="O96" i="30" s="1"/>
  <c r="P96" i="30" s="1"/>
  <c r="H84" i="30"/>
  <c r="O84" i="30" s="1"/>
  <c r="P84" i="30" s="1"/>
  <c r="H72" i="30"/>
  <c r="O72" i="30" s="1"/>
  <c r="P72" i="30" s="1"/>
  <c r="H60" i="30"/>
  <c r="O60" i="30" s="1"/>
  <c r="P60" i="30" s="1"/>
  <c r="H48" i="30"/>
  <c r="O48" i="30" s="1"/>
  <c r="P48" i="30" s="1"/>
  <c r="H36" i="30"/>
  <c r="O36" i="30" s="1"/>
  <c r="P36" i="30" s="1"/>
  <c r="H179" i="30"/>
  <c r="O179" i="30" s="1"/>
  <c r="P179" i="30" s="1"/>
  <c r="H167" i="30"/>
  <c r="O167" i="30" s="1"/>
  <c r="P167" i="30" s="1"/>
  <c r="H155" i="30"/>
  <c r="O155" i="30" s="1"/>
  <c r="P155" i="30" s="1"/>
  <c r="H143" i="30"/>
  <c r="O143" i="30" s="1"/>
  <c r="P143" i="30" s="1"/>
  <c r="H131" i="30"/>
  <c r="O131" i="30" s="1"/>
  <c r="P131" i="30" s="1"/>
  <c r="H119" i="30"/>
  <c r="O119" i="30" s="1"/>
  <c r="P119" i="30" s="1"/>
  <c r="H107" i="30"/>
  <c r="O107" i="30" s="1"/>
  <c r="P107" i="30" s="1"/>
  <c r="H95" i="30"/>
  <c r="O95" i="30" s="1"/>
  <c r="P95" i="30" s="1"/>
  <c r="H83" i="30"/>
  <c r="O83" i="30" s="1"/>
  <c r="P83" i="30" s="1"/>
  <c r="H71" i="30"/>
  <c r="O71" i="30" s="1"/>
  <c r="P71" i="30" s="1"/>
  <c r="H59" i="30"/>
  <c r="O59" i="30" s="1"/>
  <c r="P59" i="30" s="1"/>
  <c r="H47" i="30"/>
  <c r="O47" i="30" s="1"/>
  <c r="P47" i="30" s="1"/>
  <c r="H35" i="30"/>
  <c r="O35" i="30" s="1"/>
  <c r="P35" i="30" s="1"/>
  <c r="H177" i="30"/>
  <c r="O177" i="30" s="1"/>
  <c r="P177" i="30" s="1"/>
  <c r="H165" i="30"/>
  <c r="O165" i="30" s="1"/>
  <c r="P165" i="30" s="1"/>
  <c r="H153" i="30"/>
  <c r="O153" i="30" s="1"/>
  <c r="P153" i="30" s="1"/>
  <c r="H141" i="30"/>
  <c r="O141" i="30" s="1"/>
  <c r="P141" i="30" s="1"/>
  <c r="H129" i="30"/>
  <c r="O129" i="30" s="1"/>
  <c r="P129" i="30" s="1"/>
  <c r="H117" i="30"/>
  <c r="O117" i="30" s="1"/>
  <c r="P117" i="30" s="1"/>
  <c r="H105" i="30"/>
  <c r="O105" i="30" s="1"/>
  <c r="P105" i="30" s="1"/>
  <c r="H93" i="30"/>
  <c r="O93" i="30" s="1"/>
  <c r="P93" i="30" s="1"/>
  <c r="H81" i="30"/>
  <c r="O81" i="30" s="1"/>
  <c r="P81" i="30" s="1"/>
  <c r="H69" i="30"/>
  <c r="O69" i="30" s="1"/>
  <c r="P69" i="30" s="1"/>
  <c r="H57" i="30"/>
  <c r="O57" i="30" s="1"/>
  <c r="P57" i="30" s="1"/>
  <c r="H45" i="30"/>
  <c r="O45" i="30" s="1"/>
  <c r="P45" i="30" s="1"/>
  <c r="H33" i="30"/>
  <c r="O33" i="30" s="1"/>
  <c r="P33" i="30" s="1"/>
  <c r="H174" i="30"/>
  <c r="O174" i="30" s="1"/>
  <c r="P174" i="30" s="1"/>
  <c r="H162" i="30"/>
  <c r="O162" i="30" s="1"/>
  <c r="P162" i="30" s="1"/>
  <c r="H150" i="30"/>
  <c r="O150" i="30" s="1"/>
  <c r="P150" i="30" s="1"/>
  <c r="H138" i="30"/>
  <c r="O138" i="30" s="1"/>
  <c r="P138" i="30" s="1"/>
  <c r="H126" i="30"/>
  <c r="O126" i="30" s="1"/>
  <c r="P126" i="30" s="1"/>
  <c r="H114" i="30"/>
  <c r="O114" i="30" s="1"/>
  <c r="P114" i="30" s="1"/>
  <c r="H102" i="30"/>
  <c r="O102" i="30" s="1"/>
  <c r="P102" i="30" s="1"/>
  <c r="H90" i="30"/>
  <c r="O90" i="30" s="1"/>
  <c r="P90" i="30" s="1"/>
  <c r="H78" i="30"/>
  <c r="O78" i="30" s="1"/>
  <c r="P78" i="30" s="1"/>
  <c r="H66" i="30"/>
  <c r="O66" i="30" s="1"/>
  <c r="P66" i="30" s="1"/>
  <c r="H54" i="30"/>
  <c r="O54" i="30" s="1"/>
  <c r="P54" i="30" s="1"/>
  <c r="H42" i="30"/>
  <c r="O42" i="30" s="1"/>
  <c r="P42" i="30" s="1"/>
  <c r="H173" i="30"/>
  <c r="O173" i="30" s="1"/>
  <c r="P173" i="30" s="1"/>
  <c r="H161" i="30"/>
  <c r="O161" i="30" s="1"/>
  <c r="P161" i="30" s="1"/>
  <c r="H149" i="30"/>
  <c r="O149" i="30" s="1"/>
  <c r="P149" i="30" s="1"/>
  <c r="H137" i="30"/>
  <c r="O137" i="30" s="1"/>
  <c r="P137" i="30" s="1"/>
  <c r="H125" i="30"/>
  <c r="O125" i="30" s="1"/>
  <c r="P125" i="30" s="1"/>
  <c r="H113" i="30"/>
  <c r="O113" i="30" s="1"/>
  <c r="P113" i="30" s="1"/>
  <c r="H101" i="30"/>
  <c r="O101" i="30" s="1"/>
  <c r="P101" i="30" s="1"/>
  <c r="H89" i="30"/>
  <c r="O89" i="30" s="1"/>
  <c r="P89" i="30" s="1"/>
  <c r="H77" i="30"/>
  <c r="O77" i="30" s="1"/>
  <c r="P77" i="30" s="1"/>
  <c r="H65" i="30"/>
  <c r="O65" i="30" s="1"/>
  <c r="P65" i="30" s="1"/>
  <c r="H53" i="30"/>
  <c r="O53" i="30" s="1"/>
  <c r="P53" i="30" s="1"/>
  <c r="H41" i="30"/>
  <c r="O41" i="30" s="1"/>
  <c r="P41" i="30" s="1"/>
  <c r="H175" i="30"/>
  <c r="O175" i="30" s="1"/>
  <c r="P175" i="30" s="1"/>
  <c r="H154" i="30"/>
  <c r="O154" i="30" s="1"/>
  <c r="P154" i="30" s="1"/>
  <c r="H134" i="30"/>
  <c r="O134" i="30" s="1"/>
  <c r="P134" i="30" s="1"/>
  <c r="H112" i="30"/>
  <c r="O112" i="30" s="1"/>
  <c r="P112" i="30" s="1"/>
  <c r="H92" i="30"/>
  <c r="O92" i="30" s="1"/>
  <c r="P92" i="30" s="1"/>
  <c r="H73" i="30"/>
  <c r="O73" i="30" s="1"/>
  <c r="P73" i="30" s="1"/>
  <c r="H51" i="30"/>
  <c r="O51" i="30" s="1"/>
  <c r="P51" i="30" s="1"/>
  <c r="H31" i="30"/>
  <c r="O31" i="30" s="1"/>
  <c r="P31" i="30" s="1"/>
  <c r="H172" i="30"/>
  <c r="O172" i="30" s="1"/>
  <c r="P172" i="30" s="1"/>
  <c r="H152" i="30"/>
  <c r="O152" i="30" s="1"/>
  <c r="P152" i="30" s="1"/>
  <c r="H133" i="30"/>
  <c r="O133" i="30" s="1"/>
  <c r="P133" i="30" s="1"/>
  <c r="H111" i="30"/>
  <c r="O111" i="30" s="1"/>
  <c r="P111" i="30" s="1"/>
  <c r="H91" i="30"/>
  <c r="O91" i="30" s="1"/>
  <c r="P91" i="30" s="1"/>
  <c r="H70" i="30"/>
  <c r="O70" i="30" s="1"/>
  <c r="P70" i="30" s="1"/>
  <c r="H50" i="30"/>
  <c r="O50" i="30" s="1"/>
  <c r="P50" i="30" s="1"/>
  <c r="H171" i="30"/>
  <c r="O171" i="30" s="1"/>
  <c r="P171" i="30" s="1"/>
  <c r="H151" i="30"/>
  <c r="O151" i="30" s="1"/>
  <c r="P151" i="30" s="1"/>
  <c r="H130" i="30"/>
  <c r="O130" i="30" s="1"/>
  <c r="P130" i="30" s="1"/>
  <c r="H110" i="30"/>
  <c r="O110" i="30" s="1"/>
  <c r="P110" i="30" s="1"/>
  <c r="H88" i="30"/>
  <c r="O88" i="30" s="1"/>
  <c r="P88" i="30" s="1"/>
  <c r="H68" i="30"/>
  <c r="O68" i="30" s="1"/>
  <c r="P68" i="30" s="1"/>
  <c r="H49" i="30"/>
  <c r="O49" i="30" s="1"/>
  <c r="P49" i="30" s="1"/>
  <c r="H170" i="30"/>
  <c r="O170" i="30" s="1"/>
  <c r="P170" i="30" s="1"/>
  <c r="H148" i="30"/>
  <c r="O148" i="30" s="1"/>
  <c r="P148" i="30" s="1"/>
  <c r="H128" i="30"/>
  <c r="O128" i="30" s="1"/>
  <c r="P128" i="30" s="1"/>
  <c r="H109" i="30"/>
  <c r="O109" i="30" s="1"/>
  <c r="P109" i="30" s="1"/>
  <c r="H87" i="30"/>
  <c r="O87" i="30" s="1"/>
  <c r="P87" i="30" s="1"/>
  <c r="H67" i="30"/>
  <c r="O67" i="30" s="1"/>
  <c r="P67" i="30" s="1"/>
  <c r="H46" i="30"/>
  <c r="O46" i="30" s="1"/>
  <c r="P46" i="30" s="1"/>
  <c r="H169" i="30"/>
  <c r="O169" i="30" s="1"/>
  <c r="P169" i="30" s="1"/>
  <c r="H147" i="30"/>
  <c r="O147" i="30" s="1"/>
  <c r="P147" i="30" s="1"/>
  <c r="H127" i="30"/>
  <c r="O127" i="30" s="1"/>
  <c r="P127" i="30" s="1"/>
  <c r="H106" i="30"/>
  <c r="O106" i="30" s="1"/>
  <c r="P106" i="30" s="1"/>
  <c r="H86" i="30"/>
  <c r="O86" i="30" s="1"/>
  <c r="P86" i="30" s="1"/>
  <c r="H64" i="30"/>
  <c r="O64" i="30" s="1"/>
  <c r="P64" i="30" s="1"/>
  <c r="H44" i="30"/>
  <c r="O44" i="30" s="1"/>
  <c r="P44" i="30" s="1"/>
  <c r="H166" i="30"/>
  <c r="O166" i="30" s="1"/>
  <c r="P166" i="30" s="1"/>
  <c r="H146" i="30"/>
  <c r="O146" i="30" s="1"/>
  <c r="P146" i="30" s="1"/>
  <c r="H124" i="30"/>
  <c r="O124" i="30" s="1"/>
  <c r="P124" i="30" s="1"/>
  <c r="H104" i="30"/>
  <c r="O104" i="30" s="1"/>
  <c r="P104" i="30" s="1"/>
  <c r="H85" i="30"/>
  <c r="O85" i="30" s="1"/>
  <c r="P85" i="30" s="1"/>
  <c r="H63" i="30"/>
  <c r="O63" i="30" s="1"/>
  <c r="P63" i="30" s="1"/>
  <c r="H43" i="30"/>
  <c r="O43" i="30" s="1"/>
  <c r="P43" i="30" s="1"/>
  <c r="H164" i="30"/>
  <c r="O164" i="30" s="1"/>
  <c r="P164" i="30" s="1"/>
  <c r="H145" i="30"/>
  <c r="O145" i="30" s="1"/>
  <c r="P145" i="30" s="1"/>
  <c r="H123" i="30"/>
  <c r="O123" i="30" s="1"/>
  <c r="P123" i="30" s="1"/>
  <c r="H103" i="30"/>
  <c r="O103" i="30" s="1"/>
  <c r="P103" i="30" s="1"/>
  <c r="H82" i="30"/>
  <c r="O82" i="30" s="1"/>
  <c r="P82" i="30" s="1"/>
  <c r="H62" i="30"/>
  <c r="O62" i="30" s="1"/>
  <c r="P62" i="30" s="1"/>
  <c r="H40" i="30"/>
  <c r="O40" i="30" s="1"/>
  <c r="P40" i="30" s="1"/>
  <c r="H163" i="30"/>
  <c r="O163" i="30" s="1"/>
  <c r="P163" i="30" s="1"/>
  <c r="H142" i="30"/>
  <c r="O142" i="30" s="1"/>
  <c r="P142" i="30" s="1"/>
  <c r="H122" i="30"/>
  <c r="O122" i="30" s="1"/>
  <c r="P122" i="30" s="1"/>
  <c r="H100" i="30"/>
  <c r="O100" i="30" s="1"/>
  <c r="P100" i="30" s="1"/>
  <c r="H80" i="30"/>
  <c r="O80" i="30" s="1"/>
  <c r="P80" i="30" s="1"/>
  <c r="H61" i="30"/>
  <c r="O61" i="30" s="1"/>
  <c r="P61" i="30" s="1"/>
  <c r="H39" i="30"/>
  <c r="O39" i="30" s="1"/>
  <c r="P39" i="30" s="1"/>
  <c r="H160" i="30"/>
  <c r="O160" i="30" s="1"/>
  <c r="P160" i="30" s="1"/>
  <c r="H140" i="30"/>
  <c r="O140" i="30" s="1"/>
  <c r="P140" i="30" s="1"/>
  <c r="H121" i="30"/>
  <c r="O121" i="30" s="1"/>
  <c r="P121" i="30" s="1"/>
  <c r="H99" i="30"/>
  <c r="O99" i="30" s="1"/>
  <c r="P99" i="30" s="1"/>
  <c r="H79" i="30"/>
  <c r="O79" i="30" s="1"/>
  <c r="P79" i="30" s="1"/>
  <c r="H58" i="30"/>
  <c r="O58" i="30" s="1"/>
  <c r="P58" i="30" s="1"/>
  <c r="H38" i="30"/>
  <c r="O38" i="30" s="1"/>
  <c r="P38" i="30" s="1"/>
  <c r="H159" i="30"/>
  <c r="O159" i="30" s="1"/>
  <c r="P159" i="30" s="1"/>
  <c r="H139" i="30"/>
  <c r="O139" i="30" s="1"/>
  <c r="P139" i="30" s="1"/>
  <c r="H118" i="30"/>
  <c r="O118" i="30" s="1"/>
  <c r="P118" i="30" s="1"/>
  <c r="H98" i="30"/>
  <c r="O98" i="30" s="1"/>
  <c r="P98" i="30" s="1"/>
  <c r="H76" i="30"/>
  <c r="O76" i="30" s="1"/>
  <c r="P76" i="30" s="1"/>
  <c r="H56" i="30"/>
  <c r="O56" i="30" s="1"/>
  <c r="P56" i="30" s="1"/>
  <c r="H37" i="30"/>
  <c r="O37" i="30" s="1"/>
  <c r="P37" i="30" s="1"/>
  <c r="H178" i="30"/>
  <c r="O178" i="30" s="1"/>
  <c r="P178" i="30" s="1"/>
  <c r="H158" i="30"/>
  <c r="O158" i="30" s="1"/>
  <c r="P158" i="30" s="1"/>
  <c r="H136" i="30"/>
  <c r="O136" i="30" s="1"/>
  <c r="P136" i="30" s="1"/>
  <c r="H116" i="30"/>
  <c r="O116" i="30" s="1"/>
  <c r="P116" i="30" s="1"/>
  <c r="H97" i="30"/>
  <c r="O97" i="30" s="1"/>
  <c r="P97" i="30" s="1"/>
  <c r="H75" i="30"/>
  <c r="O75" i="30" s="1"/>
  <c r="P75" i="30" s="1"/>
  <c r="H55" i="30"/>
  <c r="O55" i="30" s="1"/>
  <c r="P55" i="30" s="1"/>
  <c r="H34" i="30"/>
  <c r="O34" i="30" s="1"/>
  <c r="P34" i="30" s="1"/>
  <c r="H176" i="30"/>
  <c r="O176" i="30" s="1"/>
  <c r="P176" i="30" s="1"/>
  <c r="H157" i="30"/>
  <c r="O157" i="30" s="1"/>
  <c r="P157" i="30" s="1"/>
  <c r="H135" i="30"/>
  <c r="O135" i="30" s="1"/>
  <c r="P135" i="30" s="1"/>
  <c r="H115" i="30"/>
  <c r="O115" i="30" s="1"/>
  <c r="P115" i="30" s="1"/>
  <c r="H94" i="30"/>
  <c r="O94" i="30" s="1"/>
  <c r="P94" i="30" s="1"/>
  <c r="H74" i="30"/>
  <c r="O74" i="30" s="1"/>
  <c r="P74" i="30" s="1"/>
  <c r="H52" i="30"/>
  <c r="O52" i="30" s="1"/>
  <c r="P52" i="30" s="1"/>
  <c r="H32" i="30"/>
  <c r="O32" i="30" s="1"/>
  <c r="P32" i="30" s="1"/>
  <c r="H25" i="30"/>
  <c r="O25" i="30" s="1"/>
  <c r="P25" i="30" s="1"/>
  <c r="H24" i="30"/>
  <c r="O24" i="30" s="1"/>
  <c r="P24" i="30" s="1"/>
  <c r="H20" i="30"/>
  <c r="O20" i="30" s="1"/>
  <c r="P20" i="30" s="1"/>
  <c r="H23" i="30"/>
  <c r="O23" i="30" s="1"/>
  <c r="P23" i="30" s="1"/>
  <c r="H22" i="30"/>
  <c r="O22" i="30" s="1"/>
  <c r="P22" i="30" s="1"/>
  <c r="H21" i="30"/>
  <c r="O21" i="30" s="1"/>
  <c r="P21" i="30" s="1"/>
  <c r="H29" i="30"/>
  <c r="O29" i="30" s="1"/>
  <c r="P29" i="30" s="1"/>
  <c r="H28" i="30"/>
  <c r="O28" i="30" s="1"/>
  <c r="P28" i="30" s="1"/>
  <c r="H26" i="30"/>
  <c r="O26" i="30" s="1"/>
  <c r="P26" i="30" s="1"/>
  <c r="H27" i="30"/>
  <c r="O27" i="30" s="1"/>
  <c r="P27" i="30" s="1"/>
  <c r="H30" i="30"/>
  <c r="O30" i="30" s="1"/>
  <c r="P30" i="30" s="1"/>
  <c r="H15" i="30"/>
  <c r="O15" i="30" s="1"/>
  <c r="P15" i="30" s="1"/>
  <c r="H17" i="30"/>
  <c r="O17" i="30" s="1"/>
  <c r="P17" i="30" s="1"/>
  <c r="H16" i="30"/>
  <c r="O16" i="30" s="1"/>
  <c r="P16" i="30" s="1"/>
  <c r="H18" i="30"/>
  <c r="O18" i="30" s="1"/>
  <c r="P18" i="30" s="1"/>
  <c r="H19" i="30"/>
  <c r="O19" i="30" s="1"/>
  <c r="P19" i="30" s="1"/>
  <c r="H14" i="30"/>
  <c r="O14" i="30" s="1"/>
  <c r="L14" i="30"/>
  <c r="K14" i="30"/>
  <c r="J14" i="30"/>
  <c r="F11" i="30"/>
  <c r="R152" i="30" l="1"/>
  <c r="T152" i="30"/>
  <c r="S152" i="30"/>
  <c r="R106" i="30"/>
  <c r="T106" i="30"/>
  <c r="S106" i="30"/>
  <c r="R176" i="30"/>
  <c r="T176" i="30"/>
  <c r="S176" i="30"/>
  <c r="T98" i="30"/>
  <c r="R98" i="30"/>
  <c r="S98" i="30"/>
  <c r="R61" i="30"/>
  <c r="T61" i="30"/>
  <c r="S61" i="30"/>
  <c r="T164" i="30"/>
  <c r="R164" i="30"/>
  <c r="S164" i="30"/>
  <c r="R127" i="30"/>
  <c r="T127" i="30"/>
  <c r="S127" i="30"/>
  <c r="R88" i="30"/>
  <c r="T88" i="30"/>
  <c r="S88" i="30"/>
  <c r="T31" i="30"/>
  <c r="Z22" i="9" s="1"/>
  <c r="R31" i="30"/>
  <c r="AI22" i="9" s="1"/>
  <c r="S31" i="30"/>
  <c r="AQ22" i="9" s="1"/>
  <c r="M22" i="9"/>
  <c r="T89" i="30"/>
  <c r="R89" i="30"/>
  <c r="S89" i="30"/>
  <c r="R90" i="30"/>
  <c r="T90" i="30"/>
  <c r="S90" i="30"/>
  <c r="R81" i="30"/>
  <c r="T81" i="30"/>
  <c r="S81" i="30"/>
  <c r="R71" i="30"/>
  <c r="T71" i="30"/>
  <c r="S71" i="30"/>
  <c r="R60" i="30"/>
  <c r="T60" i="30"/>
  <c r="S60" i="30"/>
  <c r="R86" i="30"/>
  <c r="T86" i="30"/>
  <c r="S86" i="30"/>
  <c r="T157" i="30"/>
  <c r="R157" i="30"/>
  <c r="S157" i="30"/>
  <c r="R68" i="30"/>
  <c r="T68" i="30"/>
  <c r="S68" i="30"/>
  <c r="R34" i="30"/>
  <c r="T34" i="30"/>
  <c r="S34" i="30"/>
  <c r="R118" i="30"/>
  <c r="T118" i="30"/>
  <c r="S118" i="30"/>
  <c r="R80" i="30"/>
  <c r="T80" i="30"/>
  <c r="S80" i="30"/>
  <c r="R43" i="30"/>
  <c r="T43" i="30"/>
  <c r="S43" i="30"/>
  <c r="T147" i="30"/>
  <c r="R147" i="30"/>
  <c r="S147" i="30"/>
  <c r="R110" i="30"/>
  <c r="T110" i="30"/>
  <c r="S110" i="30"/>
  <c r="R51" i="30"/>
  <c r="T51" i="30"/>
  <c r="S51" i="30"/>
  <c r="T101" i="30"/>
  <c r="R101" i="30"/>
  <c r="S101" i="30"/>
  <c r="R102" i="30"/>
  <c r="T102" i="30"/>
  <c r="S102" i="30"/>
  <c r="R93" i="30"/>
  <c r="T93" i="30"/>
  <c r="S93" i="30"/>
  <c r="T83" i="30"/>
  <c r="R83" i="30"/>
  <c r="S83" i="30"/>
  <c r="R72" i="30"/>
  <c r="T72" i="30"/>
  <c r="S72" i="30"/>
  <c r="R135" i="30"/>
  <c r="T135" i="30"/>
  <c r="S135" i="30"/>
  <c r="R57" i="30"/>
  <c r="T57" i="30"/>
  <c r="S57" i="30"/>
  <c r="T77" i="30"/>
  <c r="R77" i="30"/>
  <c r="S77" i="30"/>
  <c r="T23" i="30"/>
  <c r="R23" i="30"/>
  <c r="S23" i="30"/>
  <c r="T20" i="30"/>
  <c r="R20" i="30"/>
  <c r="S20" i="30"/>
  <c r="T55" i="30"/>
  <c r="R55" i="30"/>
  <c r="S55" i="30"/>
  <c r="T139" i="30"/>
  <c r="R139" i="30"/>
  <c r="S139" i="30"/>
  <c r="T100" i="30"/>
  <c r="R100" i="30"/>
  <c r="S100" i="30"/>
  <c r="R63" i="30"/>
  <c r="T63" i="30"/>
  <c r="S63" i="30"/>
  <c r="T169" i="30"/>
  <c r="R169" i="30"/>
  <c r="S169" i="30"/>
  <c r="T130" i="30"/>
  <c r="R130" i="30"/>
  <c r="S130" i="30"/>
  <c r="R73" i="30"/>
  <c r="T73" i="30"/>
  <c r="S73" i="30"/>
  <c r="R113" i="30"/>
  <c r="T113" i="30"/>
  <c r="S113" i="30"/>
  <c r="R114" i="30"/>
  <c r="T114" i="30"/>
  <c r="S114" i="30"/>
  <c r="R105" i="30"/>
  <c r="T105" i="30"/>
  <c r="S105" i="30"/>
  <c r="T95" i="30"/>
  <c r="R95" i="30"/>
  <c r="S95" i="30"/>
  <c r="R84" i="30"/>
  <c r="T84" i="30"/>
  <c r="S84" i="30"/>
  <c r="R29" i="30"/>
  <c r="T29" i="30"/>
  <c r="S29" i="30"/>
  <c r="R65" i="30"/>
  <c r="T65" i="30"/>
  <c r="S65" i="30"/>
  <c r="R59" i="30"/>
  <c r="T59" i="30"/>
  <c r="S59" i="30"/>
  <c r="T16" i="30"/>
  <c r="R16" i="30"/>
  <c r="S16" i="30"/>
  <c r="R24" i="30"/>
  <c r="T24" i="30"/>
  <c r="S24" i="30"/>
  <c r="AQ15" i="9" s="1"/>
  <c r="R75" i="30"/>
  <c r="T75" i="30"/>
  <c r="S75" i="30"/>
  <c r="R159" i="30"/>
  <c r="T159" i="30"/>
  <c r="S159" i="30"/>
  <c r="R122" i="30"/>
  <c r="T122" i="30"/>
  <c r="S122" i="30"/>
  <c r="R85" i="30"/>
  <c r="T85" i="30"/>
  <c r="S85" i="30"/>
  <c r="T46" i="30"/>
  <c r="R46" i="30"/>
  <c r="S46" i="30"/>
  <c r="R151" i="30"/>
  <c r="T151" i="30"/>
  <c r="S151" i="30"/>
  <c r="R92" i="30"/>
  <c r="T92" i="30"/>
  <c r="S92" i="30"/>
  <c r="R125" i="30"/>
  <c r="T125" i="30"/>
  <c r="S125" i="30"/>
  <c r="R126" i="30"/>
  <c r="T126" i="30"/>
  <c r="S126" i="30"/>
  <c r="R117" i="30"/>
  <c r="T117" i="30"/>
  <c r="S117" i="30"/>
  <c r="R107" i="30"/>
  <c r="T107" i="30"/>
  <c r="S107" i="30"/>
  <c r="R96" i="30"/>
  <c r="T96" i="30"/>
  <c r="S96" i="30"/>
  <c r="R123" i="30"/>
  <c r="T123" i="30"/>
  <c r="S123" i="30"/>
  <c r="T76" i="30"/>
  <c r="R76" i="30"/>
  <c r="S76" i="30"/>
  <c r="T78" i="30"/>
  <c r="R78" i="30"/>
  <c r="S78" i="30"/>
  <c r="T17" i="30"/>
  <c r="R17" i="30"/>
  <c r="S17" i="30"/>
  <c r="R25" i="30"/>
  <c r="AI16" i="9" s="1"/>
  <c r="T25" i="30"/>
  <c r="Z16" i="9" s="1"/>
  <c r="S25" i="30"/>
  <c r="R97" i="30"/>
  <c r="T97" i="30"/>
  <c r="S97" i="30"/>
  <c r="T38" i="30"/>
  <c r="R38" i="30"/>
  <c r="S38" i="30"/>
  <c r="R142" i="30"/>
  <c r="T142" i="30"/>
  <c r="S142" i="30"/>
  <c r="R104" i="30"/>
  <c r="T104" i="30"/>
  <c r="S104" i="30"/>
  <c r="R67" i="30"/>
  <c r="T67" i="30"/>
  <c r="S67" i="30"/>
  <c r="T171" i="30"/>
  <c r="R171" i="30"/>
  <c r="S171" i="30"/>
  <c r="R112" i="30"/>
  <c r="T112" i="30"/>
  <c r="S112" i="30"/>
  <c r="T137" i="30"/>
  <c r="R137" i="30"/>
  <c r="S137" i="30"/>
  <c r="R138" i="30"/>
  <c r="T138" i="30"/>
  <c r="S138" i="30"/>
  <c r="R129" i="30"/>
  <c r="T129" i="30"/>
  <c r="S129" i="30"/>
  <c r="T119" i="30"/>
  <c r="R119" i="30"/>
  <c r="S119" i="30"/>
  <c r="R108" i="30"/>
  <c r="T108" i="30"/>
  <c r="S108" i="30"/>
  <c r="R160" i="30"/>
  <c r="T160" i="30"/>
  <c r="S160" i="30"/>
  <c r="R21" i="30"/>
  <c r="T21" i="30"/>
  <c r="S21" i="30"/>
  <c r="R69" i="30"/>
  <c r="T69" i="30"/>
  <c r="S69" i="30"/>
  <c r="R15" i="30"/>
  <c r="AI6" i="9" s="1"/>
  <c r="T15" i="30"/>
  <c r="Z6" i="9" s="1"/>
  <c r="S15" i="30"/>
  <c r="R116" i="30"/>
  <c r="T116" i="30"/>
  <c r="S116" i="30"/>
  <c r="R58" i="30"/>
  <c r="T58" i="30"/>
  <c r="S58" i="30"/>
  <c r="R163" i="30"/>
  <c r="T163" i="30"/>
  <c r="S163" i="30"/>
  <c r="T124" i="30"/>
  <c r="R124" i="30"/>
  <c r="S124" i="30"/>
  <c r="R87" i="30"/>
  <c r="T87" i="30"/>
  <c r="S87" i="30"/>
  <c r="T50" i="30"/>
  <c r="R50" i="30"/>
  <c r="S50" i="30"/>
  <c r="R134" i="30"/>
  <c r="T134" i="30"/>
  <c r="S134" i="30"/>
  <c r="R149" i="30"/>
  <c r="T149" i="30"/>
  <c r="S149" i="30"/>
  <c r="R150" i="30"/>
  <c r="T150" i="30"/>
  <c r="S150" i="30"/>
  <c r="R141" i="30"/>
  <c r="T141" i="30"/>
  <c r="S141" i="30"/>
  <c r="R131" i="30"/>
  <c r="T131" i="30"/>
  <c r="S131" i="30"/>
  <c r="R120" i="30"/>
  <c r="T120" i="30"/>
  <c r="S120" i="30"/>
  <c r="R49" i="30"/>
  <c r="T49" i="30"/>
  <c r="S49" i="30"/>
  <c r="R39" i="30"/>
  <c r="T39" i="30"/>
  <c r="S39" i="30"/>
  <c r="T48" i="30"/>
  <c r="R48" i="30"/>
  <c r="S48" i="30"/>
  <c r="T18" i="30"/>
  <c r="Z9" i="9" s="1"/>
  <c r="R18" i="30"/>
  <c r="S18" i="30"/>
  <c r="R32" i="30"/>
  <c r="AI23" i="9" s="1"/>
  <c r="T32" i="30"/>
  <c r="Z23" i="9" s="1"/>
  <c r="S32" i="30"/>
  <c r="AQ23" i="9" s="1"/>
  <c r="M23" i="9"/>
  <c r="R30" i="30"/>
  <c r="T30" i="30"/>
  <c r="S30" i="30"/>
  <c r="T52" i="30"/>
  <c r="R52" i="30"/>
  <c r="S52" i="30"/>
  <c r="R136" i="30"/>
  <c r="T136" i="30"/>
  <c r="S136" i="30"/>
  <c r="T79" i="30"/>
  <c r="R79" i="30"/>
  <c r="S79" i="30"/>
  <c r="R40" i="30"/>
  <c r="T40" i="30"/>
  <c r="S40" i="30"/>
  <c r="T146" i="30"/>
  <c r="R146" i="30"/>
  <c r="S146" i="30"/>
  <c r="R109" i="30"/>
  <c r="T109" i="30"/>
  <c r="S109" i="30"/>
  <c r="R70" i="30"/>
  <c r="T70" i="30"/>
  <c r="S70" i="30"/>
  <c r="R154" i="30"/>
  <c r="T154" i="30"/>
  <c r="S154" i="30"/>
  <c r="T161" i="30"/>
  <c r="R161" i="30"/>
  <c r="S161" i="30"/>
  <c r="R162" i="30"/>
  <c r="T162" i="30"/>
  <c r="S162" i="30"/>
  <c r="T153" i="30"/>
  <c r="R153" i="30"/>
  <c r="S153" i="30"/>
  <c r="R143" i="30"/>
  <c r="T143" i="30"/>
  <c r="S143" i="30"/>
  <c r="R132" i="30"/>
  <c r="T132" i="30"/>
  <c r="S132" i="30"/>
  <c r="R47" i="30"/>
  <c r="T47" i="30"/>
  <c r="S47" i="30"/>
  <c r="T172" i="30"/>
  <c r="R172" i="30"/>
  <c r="S172" i="30"/>
  <c r="R19" i="30"/>
  <c r="T19" i="30"/>
  <c r="S19" i="30"/>
  <c r="R27" i="30"/>
  <c r="T27" i="30"/>
  <c r="Z18" i="9" s="1"/>
  <c r="S27" i="30"/>
  <c r="AQ18" i="9" s="1"/>
  <c r="R74" i="30"/>
  <c r="T74" i="30"/>
  <c r="S74" i="30"/>
  <c r="R158" i="30"/>
  <c r="T158" i="30"/>
  <c r="S158" i="30"/>
  <c r="R99" i="30"/>
  <c r="T99" i="30"/>
  <c r="S99" i="30"/>
  <c r="T62" i="30"/>
  <c r="R62" i="30"/>
  <c r="S62" i="30"/>
  <c r="R166" i="30"/>
  <c r="T166" i="30"/>
  <c r="S166" i="30"/>
  <c r="R128" i="30"/>
  <c r="T128" i="30"/>
  <c r="S128" i="30"/>
  <c r="R91" i="30"/>
  <c r="T91" i="30"/>
  <c r="S91" i="30"/>
  <c r="T175" i="30"/>
  <c r="R175" i="30"/>
  <c r="S175" i="30"/>
  <c r="R173" i="30"/>
  <c r="T173" i="30"/>
  <c r="S173" i="30"/>
  <c r="T174" i="30"/>
  <c r="R174" i="30"/>
  <c r="S174" i="30"/>
  <c r="R165" i="30"/>
  <c r="T165" i="30"/>
  <c r="S165" i="30"/>
  <c r="T155" i="30"/>
  <c r="R155" i="30"/>
  <c r="S155" i="30"/>
  <c r="T144" i="30"/>
  <c r="R144" i="30"/>
  <c r="S144" i="30"/>
  <c r="R56" i="30"/>
  <c r="T56" i="30"/>
  <c r="S56" i="30"/>
  <c r="R36" i="30"/>
  <c r="T36" i="30"/>
  <c r="S36" i="30"/>
  <c r="R145" i="30"/>
  <c r="T145" i="30"/>
  <c r="S145" i="30"/>
  <c r="R22" i="30"/>
  <c r="AI13" i="9" s="1"/>
  <c r="T22" i="30"/>
  <c r="Z13" i="9" s="1"/>
  <c r="S22" i="30"/>
  <c r="T26" i="30"/>
  <c r="R26" i="30"/>
  <c r="AI17" i="9" s="1"/>
  <c r="S26" i="30"/>
  <c r="R94" i="30"/>
  <c r="T94" i="30"/>
  <c r="S94" i="30"/>
  <c r="R178" i="30"/>
  <c r="T178" i="30"/>
  <c r="S178" i="30"/>
  <c r="T121" i="30"/>
  <c r="R121" i="30"/>
  <c r="S121" i="30"/>
  <c r="R82" i="30"/>
  <c r="T82" i="30"/>
  <c r="S82" i="30"/>
  <c r="T44" i="30"/>
  <c r="R44" i="30"/>
  <c r="S44" i="30"/>
  <c r="T148" i="30"/>
  <c r="R148" i="30"/>
  <c r="S148" i="30"/>
  <c r="R111" i="30"/>
  <c r="T111" i="30"/>
  <c r="S111" i="30"/>
  <c r="R41" i="30"/>
  <c r="T41" i="30"/>
  <c r="S41" i="30"/>
  <c r="R42" i="30"/>
  <c r="T42" i="30"/>
  <c r="S42" i="30"/>
  <c r="R33" i="30"/>
  <c r="AI24" i="9" s="1"/>
  <c r="T33" i="30"/>
  <c r="Z24" i="9" s="1"/>
  <c r="S33" i="30"/>
  <c r="AQ24" i="9" s="1"/>
  <c r="M24" i="9"/>
  <c r="T177" i="30"/>
  <c r="R177" i="30"/>
  <c r="S177" i="30"/>
  <c r="R167" i="30"/>
  <c r="T167" i="30"/>
  <c r="S167" i="30"/>
  <c r="R156" i="30"/>
  <c r="T156" i="30"/>
  <c r="S156" i="30"/>
  <c r="T66" i="30"/>
  <c r="R66" i="30"/>
  <c r="S66" i="30"/>
  <c r="M14" i="30"/>
  <c r="N14" i="30" s="1"/>
  <c r="T28" i="30"/>
  <c r="R28" i="30"/>
  <c r="S28" i="30"/>
  <c r="AQ19" i="9" s="1"/>
  <c r="R115" i="30"/>
  <c r="T115" i="30"/>
  <c r="S115" i="30"/>
  <c r="R37" i="30"/>
  <c r="T37" i="30"/>
  <c r="S37" i="30"/>
  <c r="R140" i="30"/>
  <c r="T140" i="30"/>
  <c r="S140" i="30"/>
  <c r="R103" i="30"/>
  <c r="T103" i="30"/>
  <c r="S103" i="30"/>
  <c r="R64" i="30"/>
  <c r="T64" i="30"/>
  <c r="S64" i="30"/>
  <c r="T170" i="30"/>
  <c r="R170" i="30"/>
  <c r="S170" i="30"/>
  <c r="R133" i="30"/>
  <c r="T133" i="30"/>
  <c r="S133" i="30"/>
  <c r="R53" i="30"/>
  <c r="T53" i="30"/>
  <c r="S53" i="30"/>
  <c r="T54" i="30"/>
  <c r="R54" i="30"/>
  <c r="S54" i="30"/>
  <c r="R45" i="30"/>
  <c r="T45" i="30"/>
  <c r="S45" i="30"/>
  <c r="T35" i="30"/>
  <c r="R35" i="30"/>
  <c r="S35" i="30"/>
  <c r="T179" i="30"/>
  <c r="R179" i="30"/>
  <c r="S179" i="30"/>
  <c r="T168" i="30"/>
  <c r="R168" i="30"/>
  <c r="S168" i="30"/>
  <c r="Z20" i="9"/>
  <c r="AI20" i="9"/>
  <c r="AQ20" i="9"/>
  <c r="M20" i="9"/>
  <c r="Z12" i="9"/>
  <c r="AI12" i="9"/>
  <c r="AQ12" i="9"/>
  <c r="M12" i="9"/>
  <c r="Z17" i="9"/>
  <c r="AQ17" i="9"/>
  <c r="M17" i="9"/>
  <c r="AQ13" i="9"/>
  <c r="M13" i="9"/>
  <c r="AI19" i="9"/>
  <c r="Z19" i="9"/>
  <c r="M19" i="9"/>
  <c r="AI14" i="9"/>
  <c r="Z14" i="9"/>
  <c r="AQ14" i="9"/>
  <c r="M14" i="9"/>
  <c r="AI18" i="9"/>
  <c r="M18" i="9"/>
  <c r="AI9" i="9"/>
  <c r="AQ9" i="9"/>
  <c r="Z11" i="9"/>
  <c r="AI11" i="9"/>
  <c r="AQ11" i="9"/>
  <c r="M11" i="9"/>
  <c r="AI21" i="9"/>
  <c r="Z21" i="9"/>
  <c r="AQ21" i="9"/>
  <c r="M21" i="9"/>
  <c r="Z10" i="9"/>
  <c r="AI10" i="9"/>
  <c r="AQ10" i="9"/>
  <c r="AI7" i="9"/>
  <c r="AQ7" i="9"/>
  <c r="AI15" i="9"/>
  <c r="Z15" i="9"/>
  <c r="M15" i="9"/>
  <c r="M10" i="9"/>
  <c r="AI8" i="9"/>
  <c r="Z8" i="9"/>
  <c r="AQ8" i="9"/>
  <c r="AQ16" i="9"/>
  <c r="M16" i="9"/>
  <c r="AQ6" i="9"/>
  <c r="Z7"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s="1"/>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s="1"/>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C14" i="19"/>
  <c r="I14" i="19"/>
  <c r="D14" i="19"/>
  <c r="E14" i="19"/>
  <c r="P24" i="9"/>
  <c r="C5" i="4"/>
  <c r="Q24" i="9"/>
  <c r="R24" i="9"/>
  <c r="S24" i="9"/>
  <c r="C8" i="6"/>
  <c r="U24" i="9"/>
  <c r="C5" i="12"/>
  <c r="V24" i="9"/>
  <c r="AC24" i="9"/>
  <c r="AD24" i="9"/>
  <c r="AE24" i="9"/>
  <c r="AL24" i="9"/>
  <c r="AM24" i="9"/>
  <c r="AN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P23" i="9"/>
  <c r="Q23" i="9"/>
  <c r="R23" i="9"/>
  <c r="S23" i="9"/>
  <c r="U23" i="9"/>
  <c r="V23" i="9"/>
  <c r="AC23" i="9"/>
  <c r="AD23" i="9"/>
  <c r="AE23" i="9"/>
  <c r="AL23" i="9"/>
  <c r="AM23" i="9"/>
  <c r="AN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I178" i="30" l="1"/>
  <c r="I175" i="30"/>
  <c r="I172" i="30"/>
  <c r="I169" i="30"/>
  <c r="I166" i="30"/>
  <c r="I163" i="30"/>
  <c r="I160" i="30"/>
  <c r="I148" i="30"/>
  <c r="I136" i="30"/>
  <c r="I124" i="30"/>
  <c r="I112" i="30"/>
  <c r="I100" i="30"/>
  <c r="I88" i="30"/>
  <c r="I76" i="30"/>
  <c r="I64" i="30"/>
  <c r="I52" i="30"/>
  <c r="I40" i="30"/>
  <c r="I28" i="30"/>
  <c r="A39" i="30"/>
  <c r="A27" i="30"/>
  <c r="A178" i="30"/>
  <c r="A166" i="30"/>
  <c r="A154" i="30"/>
  <c r="A142" i="30"/>
  <c r="A130" i="30"/>
  <c r="A118" i="30"/>
  <c r="A106" i="30"/>
  <c r="A94" i="30"/>
  <c r="A82" i="30"/>
  <c r="A70" i="30"/>
  <c r="A58" i="30"/>
  <c r="A46" i="30"/>
  <c r="I163" i="3"/>
  <c r="I151" i="3"/>
  <c r="I139" i="3"/>
  <c r="I127" i="3"/>
  <c r="I115" i="3"/>
  <c r="I103" i="3"/>
  <c r="I173" i="3"/>
  <c r="I160" i="3"/>
  <c r="I147" i="3"/>
  <c r="I134" i="3"/>
  <c r="I121" i="3"/>
  <c r="I108" i="3"/>
  <c r="I95" i="3"/>
  <c r="I83" i="3"/>
  <c r="I71" i="3"/>
  <c r="I59" i="3"/>
  <c r="I47" i="3"/>
  <c r="I35" i="3"/>
  <c r="I171" i="3"/>
  <c r="I132" i="3"/>
  <c r="I93" i="3"/>
  <c r="I57" i="3"/>
  <c r="I90" i="3"/>
  <c r="I172" i="3"/>
  <c r="I159" i="3"/>
  <c r="I146" i="3"/>
  <c r="I133" i="3"/>
  <c r="I120" i="3"/>
  <c r="I107" i="3"/>
  <c r="I94" i="3"/>
  <c r="I82" i="3"/>
  <c r="I70" i="3"/>
  <c r="I58" i="3"/>
  <c r="I46" i="3"/>
  <c r="I34" i="3"/>
  <c r="I158" i="3"/>
  <c r="I106" i="3"/>
  <c r="I69" i="3"/>
  <c r="I33" i="3"/>
  <c r="I145" i="3"/>
  <c r="I119" i="3"/>
  <c r="I81" i="3"/>
  <c r="I45" i="3"/>
  <c r="I142" i="3"/>
  <c r="I170" i="3"/>
  <c r="I157" i="3"/>
  <c r="I144" i="3"/>
  <c r="I131" i="3"/>
  <c r="I118" i="3"/>
  <c r="I105" i="3"/>
  <c r="I92" i="3"/>
  <c r="I80" i="3"/>
  <c r="I68" i="3"/>
  <c r="I56" i="3"/>
  <c r="I44" i="3"/>
  <c r="I32" i="3"/>
  <c r="I42" i="3"/>
  <c r="I169" i="3"/>
  <c r="I156" i="3"/>
  <c r="I143" i="3"/>
  <c r="I130" i="3"/>
  <c r="I117" i="3"/>
  <c r="I104" i="3"/>
  <c r="I91" i="3"/>
  <c r="I79" i="3"/>
  <c r="I67" i="3"/>
  <c r="I55" i="3"/>
  <c r="I43" i="3"/>
  <c r="I31" i="3"/>
  <c r="I155" i="3"/>
  <c r="I168" i="3"/>
  <c r="I54" i="3"/>
  <c r="I167" i="3"/>
  <c r="I154" i="3"/>
  <c r="I141" i="3"/>
  <c r="I128" i="3"/>
  <c r="I114" i="3"/>
  <c r="I101" i="3"/>
  <c r="I89" i="3"/>
  <c r="I77" i="3"/>
  <c r="I65" i="3"/>
  <c r="I53" i="3"/>
  <c r="I41" i="3"/>
  <c r="I29" i="3"/>
  <c r="I27" i="3"/>
  <c r="I98" i="3"/>
  <c r="I50" i="3"/>
  <c r="I110" i="3"/>
  <c r="I49" i="3"/>
  <c r="I60" i="3"/>
  <c r="I102" i="3"/>
  <c r="I166" i="3"/>
  <c r="I153" i="3"/>
  <c r="I140" i="3"/>
  <c r="I126" i="3"/>
  <c r="I113" i="3"/>
  <c r="I100" i="3"/>
  <c r="I88" i="3"/>
  <c r="I76" i="3"/>
  <c r="I64" i="3"/>
  <c r="I52" i="3"/>
  <c r="I40" i="3"/>
  <c r="I28" i="3"/>
  <c r="I63" i="3"/>
  <c r="I39" i="3"/>
  <c r="I111" i="3"/>
  <c r="I62" i="3"/>
  <c r="I123" i="3"/>
  <c r="I61" i="3"/>
  <c r="I84" i="3"/>
  <c r="I36" i="3"/>
  <c r="I66" i="3"/>
  <c r="I165" i="3"/>
  <c r="I152" i="3"/>
  <c r="I138" i="3"/>
  <c r="I125" i="3"/>
  <c r="I112" i="3"/>
  <c r="I99" i="3"/>
  <c r="I87" i="3"/>
  <c r="I75" i="3"/>
  <c r="I51" i="3"/>
  <c r="I74" i="3"/>
  <c r="I26" i="3"/>
  <c r="I97" i="3"/>
  <c r="I37" i="3"/>
  <c r="I116" i="3"/>
  <c r="I164" i="3"/>
  <c r="I150" i="3"/>
  <c r="I137" i="3"/>
  <c r="I124" i="3"/>
  <c r="I86" i="3"/>
  <c r="I38" i="3"/>
  <c r="I85" i="3"/>
  <c r="I72" i="3"/>
  <c r="I78" i="3"/>
  <c r="I162" i="3"/>
  <c r="I149" i="3"/>
  <c r="I136" i="3"/>
  <c r="I73" i="3"/>
  <c r="I129" i="3"/>
  <c r="I30" i="3"/>
  <c r="I174" i="3"/>
  <c r="I161" i="3"/>
  <c r="I148" i="3"/>
  <c r="I135" i="3"/>
  <c r="I122" i="3"/>
  <c r="I109" i="3"/>
  <c r="I96" i="3"/>
  <c r="I48" i="3"/>
  <c r="I147" i="30"/>
  <c r="I135" i="30"/>
  <c r="I123" i="30"/>
  <c r="I111" i="30"/>
  <c r="I99" i="30"/>
  <c r="I87" i="30"/>
  <c r="I75" i="30"/>
  <c r="I63" i="30"/>
  <c r="I51" i="30"/>
  <c r="I39" i="30"/>
  <c r="I27" i="30"/>
  <c r="A38" i="30"/>
  <c r="A26" i="30"/>
  <c r="A177" i="30"/>
  <c r="A165" i="30"/>
  <c r="A153" i="30"/>
  <c r="A141" i="30"/>
  <c r="A129" i="30"/>
  <c r="A117" i="30"/>
  <c r="A105" i="30"/>
  <c r="A93" i="30"/>
  <c r="A81" i="30"/>
  <c r="A69" i="30"/>
  <c r="A57" i="30"/>
  <c r="A45" i="30"/>
  <c r="I158" i="30"/>
  <c r="I146" i="30"/>
  <c r="I134" i="30"/>
  <c r="I122" i="30"/>
  <c r="I110" i="30"/>
  <c r="I98" i="30"/>
  <c r="I86" i="30"/>
  <c r="I74" i="30"/>
  <c r="I62" i="30"/>
  <c r="I50" i="30"/>
  <c r="I38" i="30"/>
  <c r="I26" i="30"/>
  <c r="A37" i="30"/>
  <c r="A25" i="30"/>
  <c r="A176" i="30"/>
  <c r="A164" i="30"/>
  <c r="A152" i="30"/>
  <c r="A140" i="30"/>
  <c r="A128" i="30"/>
  <c r="A116" i="30"/>
  <c r="A104" i="30"/>
  <c r="A92" i="30"/>
  <c r="A80" i="30"/>
  <c r="A68" i="30"/>
  <c r="A56" i="30"/>
  <c r="A44" i="30"/>
  <c r="G10" i="16"/>
  <c r="I157" i="30"/>
  <c r="I145" i="30"/>
  <c r="I133" i="30"/>
  <c r="I121" i="30"/>
  <c r="I109" i="30"/>
  <c r="I97" i="30"/>
  <c r="I85" i="30"/>
  <c r="I73" i="30"/>
  <c r="I61" i="30"/>
  <c r="I49" i="30"/>
  <c r="I37" i="30"/>
  <c r="I25" i="30"/>
  <c r="A36" i="30"/>
  <c r="A24" i="30"/>
  <c r="A175" i="30"/>
  <c r="A163" i="30"/>
  <c r="A151" i="30"/>
  <c r="A139" i="30"/>
  <c r="A127" i="30"/>
  <c r="A115" i="30"/>
  <c r="A103" i="30"/>
  <c r="A91" i="30"/>
  <c r="A79" i="30"/>
  <c r="A67" i="30"/>
  <c r="A55" i="30"/>
  <c r="A43" i="30"/>
  <c r="I177" i="30"/>
  <c r="I174" i="30"/>
  <c r="I171" i="30"/>
  <c r="I168" i="30"/>
  <c r="I165" i="30"/>
  <c r="I162" i="30"/>
  <c r="I159" i="30"/>
  <c r="I156" i="30"/>
  <c r="I144" i="30"/>
  <c r="I132" i="30"/>
  <c r="I120" i="30"/>
  <c r="I108" i="30"/>
  <c r="I96" i="30"/>
  <c r="I84" i="30"/>
  <c r="I72" i="30"/>
  <c r="I60" i="30"/>
  <c r="I48" i="30"/>
  <c r="I36" i="30"/>
  <c r="I24" i="30"/>
  <c r="A35" i="30"/>
  <c r="A23" i="30"/>
  <c r="A174" i="30"/>
  <c r="A162" i="30"/>
  <c r="A150" i="30"/>
  <c r="A138" i="30"/>
  <c r="A126" i="30"/>
  <c r="A114" i="30"/>
  <c r="A102" i="30"/>
  <c r="A90" i="30"/>
  <c r="A78" i="30"/>
  <c r="A66" i="30"/>
  <c r="A54" i="30"/>
  <c r="A42" i="30"/>
  <c r="I155" i="30"/>
  <c r="I143" i="30"/>
  <c r="I131" i="30"/>
  <c r="I119" i="30"/>
  <c r="I107" i="30"/>
  <c r="I95" i="30"/>
  <c r="I83" i="30"/>
  <c r="I71" i="30"/>
  <c r="I59" i="30"/>
  <c r="I47" i="30"/>
  <c r="I35" i="30"/>
  <c r="I23" i="30"/>
  <c r="A34" i="30"/>
  <c r="A22" i="30"/>
  <c r="A173" i="30"/>
  <c r="A161" i="30"/>
  <c r="A149" i="30"/>
  <c r="A137" i="30"/>
  <c r="A125" i="30"/>
  <c r="A113" i="30"/>
  <c r="A101" i="30"/>
  <c r="A89" i="30"/>
  <c r="A77" i="30"/>
  <c r="A65" i="30"/>
  <c r="A53" i="30"/>
  <c r="A41" i="30"/>
  <c r="I154" i="30"/>
  <c r="I142" i="30"/>
  <c r="I130" i="30"/>
  <c r="I118" i="30"/>
  <c r="I106" i="30"/>
  <c r="I94" i="30"/>
  <c r="I82" i="30"/>
  <c r="I70" i="30"/>
  <c r="I58" i="30"/>
  <c r="I46" i="30"/>
  <c r="I34" i="30"/>
  <c r="I22" i="30"/>
  <c r="A33" i="30"/>
  <c r="A21" i="30"/>
  <c r="A172" i="30"/>
  <c r="A160" i="30"/>
  <c r="A148" i="30"/>
  <c r="A136" i="30"/>
  <c r="A124" i="30"/>
  <c r="A112" i="30"/>
  <c r="A100" i="30"/>
  <c r="A88" i="30"/>
  <c r="A76" i="30"/>
  <c r="A64" i="30"/>
  <c r="A52" i="30"/>
  <c r="A40" i="30"/>
  <c r="I20" i="30"/>
  <c r="I153" i="30"/>
  <c r="I141" i="30"/>
  <c r="I129" i="30"/>
  <c r="I117" i="30"/>
  <c r="I105" i="30"/>
  <c r="I93" i="30"/>
  <c r="I81" i="30"/>
  <c r="I69" i="30"/>
  <c r="I57" i="30"/>
  <c r="I45" i="30"/>
  <c r="I33" i="30"/>
  <c r="I21" i="30"/>
  <c r="A32" i="30"/>
  <c r="A20" i="30"/>
  <c r="A171" i="30"/>
  <c r="A159" i="30"/>
  <c r="A147" i="30"/>
  <c r="A135" i="30"/>
  <c r="A123" i="30"/>
  <c r="A111" i="30"/>
  <c r="A99" i="30"/>
  <c r="A87" i="30"/>
  <c r="A75" i="30"/>
  <c r="A63" i="30"/>
  <c r="A51" i="30"/>
  <c r="I19" i="30"/>
  <c r="I152" i="30"/>
  <c r="I140" i="30"/>
  <c r="I128" i="30"/>
  <c r="I116" i="30"/>
  <c r="I104" i="30"/>
  <c r="I92" i="30"/>
  <c r="I80" i="30"/>
  <c r="I68" i="30"/>
  <c r="I56" i="30"/>
  <c r="I44" i="30"/>
  <c r="I32" i="30"/>
  <c r="A31" i="30"/>
  <c r="A19" i="30"/>
  <c r="A170" i="30"/>
  <c r="A158" i="30"/>
  <c r="A146" i="30"/>
  <c r="A134" i="30"/>
  <c r="A122" i="30"/>
  <c r="A110" i="30"/>
  <c r="A98" i="30"/>
  <c r="A86" i="30"/>
  <c r="A74" i="30"/>
  <c r="A62" i="30"/>
  <c r="A50" i="30"/>
  <c r="I179" i="30"/>
  <c r="I176" i="30"/>
  <c r="I173" i="30"/>
  <c r="I170" i="30"/>
  <c r="I167" i="30"/>
  <c r="I164" i="30"/>
  <c r="I161" i="30"/>
  <c r="I18" i="30"/>
  <c r="I151" i="30"/>
  <c r="I139" i="30"/>
  <c r="I127" i="30"/>
  <c r="I115" i="30"/>
  <c r="I103" i="30"/>
  <c r="I91" i="30"/>
  <c r="I79" i="30"/>
  <c r="I67" i="30"/>
  <c r="I55" i="30"/>
  <c r="I43" i="30"/>
  <c r="I31" i="30"/>
  <c r="A15" i="30"/>
  <c r="A30" i="30"/>
  <c r="A18" i="30"/>
  <c r="A169" i="30"/>
  <c r="A157" i="30"/>
  <c r="A145" i="30"/>
  <c r="A133" i="30"/>
  <c r="A121" i="30"/>
  <c r="A109" i="30"/>
  <c r="A97" i="30"/>
  <c r="A85" i="30"/>
  <c r="A73" i="30"/>
  <c r="A61" i="30"/>
  <c r="A49" i="30"/>
  <c r="I17" i="30"/>
  <c r="H178" i="8"/>
  <c r="H166" i="8"/>
  <c r="H154" i="8"/>
  <c r="H142" i="8"/>
  <c r="H130" i="8"/>
  <c r="H118" i="8"/>
  <c r="H106" i="8"/>
  <c r="H94" i="8"/>
  <c r="H82" i="8"/>
  <c r="H70" i="8"/>
  <c r="H58" i="8"/>
  <c r="H46" i="8"/>
  <c r="H34" i="8"/>
  <c r="H45" i="8"/>
  <c r="H164" i="8"/>
  <c r="H128" i="8"/>
  <c r="H104" i="8"/>
  <c r="H68" i="8"/>
  <c r="H177" i="8"/>
  <c r="H165" i="8"/>
  <c r="H153" i="8"/>
  <c r="H141" i="8"/>
  <c r="H129" i="8"/>
  <c r="H117" i="8"/>
  <c r="H105" i="8"/>
  <c r="H93" i="8"/>
  <c r="H81" i="8"/>
  <c r="H69" i="8"/>
  <c r="H57" i="8"/>
  <c r="H33" i="8"/>
  <c r="H176" i="8"/>
  <c r="H116" i="8"/>
  <c r="H44" i="8"/>
  <c r="H175" i="8"/>
  <c r="H163" i="8"/>
  <c r="H151" i="8"/>
  <c r="H139" i="8"/>
  <c r="H127" i="8"/>
  <c r="H115" i="8"/>
  <c r="H103" i="8"/>
  <c r="H91" i="8"/>
  <c r="H79" i="8"/>
  <c r="H67" i="8"/>
  <c r="H55" i="8"/>
  <c r="H43" i="8"/>
  <c r="H31" i="8"/>
  <c r="H37" i="8"/>
  <c r="H174" i="8"/>
  <c r="H162" i="8"/>
  <c r="H150" i="8"/>
  <c r="H138" i="8"/>
  <c r="H126" i="8"/>
  <c r="H114" i="8"/>
  <c r="H102" i="8"/>
  <c r="H90" i="8"/>
  <c r="H78" i="8"/>
  <c r="H66" i="8"/>
  <c r="H54" i="8"/>
  <c r="H42" i="8"/>
  <c r="H173" i="8"/>
  <c r="H149" i="8"/>
  <c r="H125" i="8"/>
  <c r="H101" i="8"/>
  <c r="H89" i="8"/>
  <c r="H65" i="8"/>
  <c r="H41" i="8"/>
  <c r="H133" i="8"/>
  <c r="H61" i="8"/>
  <c r="H161" i="8"/>
  <c r="H137" i="8"/>
  <c r="H113" i="8"/>
  <c r="H77" i="8"/>
  <c r="H53" i="8"/>
  <c r="H85" i="8"/>
  <c r="H172" i="8"/>
  <c r="H160" i="8"/>
  <c r="H148" i="8"/>
  <c r="H136" i="8"/>
  <c r="H124" i="8"/>
  <c r="H112" i="8"/>
  <c r="H100" i="8"/>
  <c r="H88" i="8"/>
  <c r="H76" i="8"/>
  <c r="H64" i="8"/>
  <c r="H52" i="8"/>
  <c r="H40" i="8"/>
  <c r="H39" i="8"/>
  <c r="H110" i="8"/>
  <c r="H62" i="8"/>
  <c r="H38" i="8"/>
  <c r="H169" i="8"/>
  <c r="H145" i="8"/>
  <c r="H121" i="8"/>
  <c r="H49" i="8"/>
  <c r="H171" i="8"/>
  <c r="H159" i="8"/>
  <c r="H147" i="8"/>
  <c r="H135" i="8"/>
  <c r="H123" i="8"/>
  <c r="H111" i="8"/>
  <c r="H99" i="8"/>
  <c r="H87" i="8"/>
  <c r="H75" i="8"/>
  <c r="H63" i="8"/>
  <c r="H51" i="8"/>
  <c r="H170" i="8"/>
  <c r="H146" i="8"/>
  <c r="H122" i="8"/>
  <c r="H98" i="8"/>
  <c r="H74" i="8"/>
  <c r="H50" i="8"/>
  <c r="H97" i="8"/>
  <c r="H158" i="8"/>
  <c r="H134" i="8"/>
  <c r="H86" i="8"/>
  <c r="H73" i="8"/>
  <c r="H157" i="8"/>
  <c r="H109" i="8"/>
  <c r="H168" i="8"/>
  <c r="H156" i="8"/>
  <c r="H144" i="8"/>
  <c r="H132" i="8"/>
  <c r="H120" i="8"/>
  <c r="H108" i="8"/>
  <c r="H96" i="8"/>
  <c r="H84" i="8"/>
  <c r="H72" i="8"/>
  <c r="H60" i="8"/>
  <c r="H48" i="8"/>
  <c r="H36" i="8"/>
  <c r="H155" i="8"/>
  <c r="H131" i="8"/>
  <c r="H119" i="8"/>
  <c r="H95" i="8"/>
  <c r="H83" i="8"/>
  <c r="H71" i="8"/>
  <c r="H47" i="8"/>
  <c r="H35" i="8"/>
  <c r="H140" i="8"/>
  <c r="H80" i="8"/>
  <c r="H32" i="8"/>
  <c r="H179" i="8"/>
  <c r="H167" i="8"/>
  <c r="H143" i="8"/>
  <c r="H107" i="8"/>
  <c r="H59" i="8"/>
  <c r="H152" i="8"/>
  <c r="H92" i="8"/>
  <c r="H56" i="8"/>
  <c r="I150" i="30"/>
  <c r="I138" i="30"/>
  <c r="I126" i="30"/>
  <c r="I114" i="30"/>
  <c r="I102" i="30"/>
  <c r="I90" i="30"/>
  <c r="I78" i="30"/>
  <c r="I66" i="30"/>
  <c r="I54" i="30"/>
  <c r="I42" i="30"/>
  <c r="I30" i="30"/>
  <c r="A17" i="30"/>
  <c r="A29" i="30"/>
  <c r="A168" i="30"/>
  <c r="A156" i="30"/>
  <c r="A144" i="30"/>
  <c r="A132" i="30"/>
  <c r="A120" i="30"/>
  <c r="A108" i="30"/>
  <c r="A96" i="30"/>
  <c r="A84" i="30"/>
  <c r="A72" i="30"/>
  <c r="A60" i="30"/>
  <c r="A48" i="30"/>
  <c r="I16" i="30"/>
  <c r="I15" i="30"/>
  <c r="I149" i="30"/>
  <c r="I137" i="30"/>
  <c r="I125" i="30"/>
  <c r="I113" i="30"/>
  <c r="I101" i="30"/>
  <c r="I89" i="30"/>
  <c r="I77" i="30"/>
  <c r="I65" i="30"/>
  <c r="I53" i="30"/>
  <c r="I41" i="30"/>
  <c r="I29" i="30"/>
  <c r="A16" i="30"/>
  <c r="A28" i="30"/>
  <c r="A179" i="30"/>
  <c r="A167" i="30"/>
  <c r="A155" i="30"/>
  <c r="A143" i="30"/>
  <c r="A131" i="30"/>
  <c r="A119" i="30"/>
  <c r="A107" i="30"/>
  <c r="A95" i="30"/>
  <c r="A83" i="30"/>
  <c r="A71" i="30"/>
  <c r="A59" i="30"/>
  <c r="A47" i="30"/>
  <c r="I17" i="25"/>
  <c r="J20" i="32"/>
  <c r="H15" i="5"/>
  <c r="H41" i="28"/>
  <c r="H15" i="4"/>
  <c r="J20" i="31"/>
  <c r="J21" i="31"/>
  <c r="H16" i="4"/>
  <c r="H42" i="28"/>
  <c r="I18" i="25"/>
  <c r="J21" i="32"/>
  <c r="H16" i="5"/>
  <c r="A17" i="25"/>
  <c r="A41" i="28"/>
  <c r="A15" i="4"/>
  <c r="A20" i="31"/>
  <c r="A15" i="5"/>
  <c r="A20" i="32"/>
  <c r="H14" i="4"/>
  <c r="H40" i="28"/>
  <c r="H14" i="5"/>
  <c r="J19" i="32"/>
  <c r="J19" i="31"/>
  <c r="I16" i="25"/>
  <c r="A19" i="32"/>
  <c r="A40" i="28"/>
  <c r="A16" i="25"/>
  <c r="A14" i="4"/>
  <c r="A19" i="31"/>
  <c r="A14" i="5"/>
  <c r="J18" i="31"/>
  <c r="H13" i="4"/>
  <c r="I15" i="25"/>
  <c r="H39" i="28"/>
  <c r="J18" i="32"/>
  <c r="H13" i="5"/>
  <c r="A12" i="25"/>
  <c r="A36" i="28"/>
  <c r="A10" i="5"/>
  <c r="A15" i="31"/>
  <c r="A15" i="32"/>
  <c r="A10" i="4"/>
  <c r="A30" i="32"/>
  <c r="A30" i="31"/>
  <c r="A25" i="4"/>
  <c r="A25" i="5"/>
  <c r="A51" i="28"/>
  <c r="A27" i="25"/>
  <c r="A18" i="32"/>
  <c r="A13" i="5"/>
  <c r="A18" i="31"/>
  <c r="A15" i="25"/>
  <c r="A13" i="4"/>
  <c r="A39" i="28"/>
  <c r="I14" i="25"/>
  <c r="H12" i="4"/>
  <c r="H38" i="28"/>
  <c r="J17" i="31"/>
  <c r="H12" i="5"/>
  <c r="J17" i="32"/>
  <c r="H19" i="8"/>
  <c r="H27" i="8"/>
  <c r="H26" i="8"/>
  <c r="H25" i="8"/>
  <c r="H20" i="8"/>
  <c r="H24" i="8"/>
  <c r="H23" i="8"/>
  <c r="H22" i="8"/>
  <c r="H21" i="8"/>
  <c r="H30" i="8"/>
  <c r="H29" i="8"/>
  <c r="H28" i="8"/>
  <c r="H25" i="4"/>
  <c r="J30" i="31"/>
  <c r="H25" i="5"/>
  <c r="H51" i="28"/>
  <c r="J30" i="32"/>
  <c r="I27" i="25"/>
  <c r="A38" i="28"/>
  <c r="A17" i="32"/>
  <c r="A14" i="25"/>
  <c r="A12" i="5"/>
  <c r="A17" i="31"/>
  <c r="A12" i="4"/>
  <c r="A50" i="28"/>
  <c r="A29" i="32"/>
  <c r="A26" i="25"/>
  <c r="A24" i="4"/>
  <c r="A24" i="5"/>
  <c r="A29" i="31"/>
  <c r="H11" i="5"/>
  <c r="H11" i="4"/>
  <c r="J16" i="32"/>
  <c r="H37" i="28"/>
  <c r="I13" i="25"/>
  <c r="J16" i="31"/>
  <c r="H10" i="5"/>
  <c r="H10" i="4"/>
  <c r="J15" i="31"/>
  <c r="J15" i="32"/>
  <c r="I12" i="25"/>
  <c r="H36" i="28"/>
  <c r="J29" i="32"/>
  <c r="H24" i="4"/>
  <c r="H50" i="28"/>
  <c r="H24" i="5"/>
  <c r="I26" i="25"/>
  <c r="J29" i="31"/>
  <c r="A16" i="31"/>
  <c r="A37" i="28"/>
  <c r="A11" i="5"/>
  <c r="A16" i="32"/>
  <c r="A13" i="25"/>
  <c r="A11" i="4"/>
  <c r="A28" i="31"/>
  <c r="A49" i="28"/>
  <c r="A28" i="32"/>
  <c r="A25" i="25"/>
  <c r="A23" i="5"/>
  <c r="A23" i="4"/>
  <c r="J28" i="32"/>
  <c r="J28" i="31"/>
  <c r="I25" i="25"/>
  <c r="H23" i="4"/>
  <c r="H23" i="5"/>
  <c r="H49" i="28"/>
  <c r="A24" i="25"/>
  <c r="A48" i="28"/>
  <c r="A27" i="31"/>
  <c r="A22" i="5"/>
  <c r="A27" i="32"/>
  <c r="A22" i="4"/>
  <c r="I25" i="3"/>
  <c r="I24" i="3"/>
  <c r="I20" i="3"/>
  <c r="I23" i="3"/>
  <c r="I22" i="3"/>
  <c r="I18" i="3"/>
  <c r="I17" i="3"/>
  <c r="I15" i="3"/>
  <c r="I21" i="3"/>
  <c r="I16" i="3"/>
  <c r="I19" i="3"/>
  <c r="I24" i="25"/>
  <c r="H48" i="28"/>
  <c r="J27" i="31"/>
  <c r="H22" i="4"/>
  <c r="H22" i="5"/>
  <c r="J27" i="32"/>
  <c r="A47" i="28"/>
  <c r="A26" i="32"/>
  <c r="A23" i="25"/>
  <c r="A21" i="5"/>
  <c r="A21" i="4"/>
  <c r="A26" i="31"/>
  <c r="H47" i="28"/>
  <c r="H21" i="5"/>
  <c r="H21" i="4"/>
  <c r="I23" i="25"/>
  <c r="J26" i="31"/>
  <c r="J26" i="32"/>
  <c r="A46" i="28"/>
  <c r="A20" i="4"/>
  <c r="A20" i="5"/>
  <c r="A25" i="31"/>
  <c r="A22" i="25"/>
  <c r="A25" i="32"/>
  <c r="J25" i="32"/>
  <c r="J25" i="31"/>
  <c r="H46" i="28"/>
  <c r="I22" i="25"/>
  <c r="H20" i="4"/>
  <c r="H20" i="5"/>
  <c r="A24" i="32"/>
  <c r="A45" i="28"/>
  <c r="A19" i="4"/>
  <c r="A19" i="5"/>
  <c r="A21" i="25"/>
  <c r="A24" i="31"/>
  <c r="H19" i="5"/>
  <c r="J24" i="31"/>
  <c r="I21" i="25"/>
  <c r="J24" i="32"/>
  <c r="H45" i="28"/>
  <c r="H19" i="4"/>
  <c r="A23" i="31"/>
  <c r="A23" i="32"/>
  <c r="A44" i="28"/>
  <c r="A18" i="4"/>
  <c r="A20" i="25"/>
  <c r="A18" i="5"/>
  <c r="U15" i="4"/>
  <c r="U16" i="4"/>
  <c r="U18" i="4"/>
  <c r="U14" i="4"/>
  <c r="U25" i="4"/>
  <c r="U17" i="4"/>
  <c r="U23" i="4"/>
  <c r="U22" i="4"/>
  <c r="U13" i="4"/>
  <c r="U24" i="4"/>
  <c r="U21" i="4"/>
  <c r="U11" i="4"/>
  <c r="U10" i="4"/>
  <c r="U12" i="4"/>
  <c r="U20" i="4"/>
  <c r="U19" i="4"/>
  <c r="H44" i="28"/>
  <c r="H18" i="5"/>
  <c r="I20" i="25"/>
  <c r="J23" i="32"/>
  <c r="J23" i="31"/>
  <c r="H18" i="4"/>
  <c r="A17" i="4"/>
  <c r="A22" i="31"/>
  <c r="A19" i="25"/>
  <c r="A43" i="28"/>
  <c r="A17" i="5"/>
  <c r="A22" i="32"/>
  <c r="H17" i="5"/>
  <c r="H43" i="28"/>
  <c r="H17" i="4"/>
  <c r="J22" i="31"/>
  <c r="J22" i="32"/>
  <c r="I19" i="25"/>
  <c r="A42" i="28"/>
  <c r="A16" i="4"/>
  <c r="A16" i="5"/>
  <c r="A21" i="32"/>
  <c r="A18" i="25"/>
  <c r="A21" i="31"/>
  <c r="H9" i="3"/>
  <c r="J14" i="32"/>
  <c r="J14" i="31"/>
  <c r="A14" i="32"/>
  <c r="A14" i="31"/>
  <c r="I12" i="3"/>
  <c r="I13" i="3"/>
  <c r="I14" i="3"/>
  <c r="I9" i="3"/>
  <c r="I10" i="3"/>
  <c r="I11" i="3"/>
  <c r="G9" i="16"/>
  <c r="A16" i="19"/>
  <c r="A15" i="19"/>
  <c r="A17" i="19"/>
  <c r="G14" i="16"/>
  <c r="F15" i="16"/>
  <c r="L14" i="6"/>
  <c r="A15" i="6"/>
  <c r="A16" i="6"/>
  <c r="S13" i="2"/>
  <c r="S14" i="2" s="1"/>
  <c r="L17" i="6"/>
  <c r="M17" i="6"/>
  <c r="M15" i="6"/>
  <c r="M14" i="6"/>
  <c r="M16" i="6"/>
  <c r="L16" i="6"/>
  <c r="A17" i="6"/>
  <c r="L15" i="6"/>
  <c r="A14" i="6"/>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T717" i="16" s="1"/>
  <c r="U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V11" i="9"/>
  <c r="V13" i="9"/>
  <c r="V12" i="9"/>
  <c r="U17" i="9"/>
  <c r="I13" i="9"/>
  <c r="A23" i="9"/>
  <c r="U22" i="9"/>
  <c r="A24" i="9"/>
  <c r="V18" i="9"/>
  <c r="I16" i="9"/>
  <c r="I11" i="9"/>
  <c r="H18" i="9"/>
  <c r="A17" i="9"/>
  <c r="A18" i="9"/>
  <c r="A20" i="9"/>
  <c r="A12" i="9"/>
  <c r="A8" i="9"/>
  <c r="A11" i="9"/>
  <c r="A19" i="9"/>
  <c r="A9" i="9"/>
  <c r="A22" i="9"/>
  <c r="A21" i="9"/>
  <c r="I17" i="9"/>
  <c r="U20" i="9"/>
  <c r="H21" i="9"/>
  <c r="V22" i="9"/>
  <c r="H20" i="9"/>
  <c r="V21" i="9"/>
  <c r="V20" i="9"/>
  <c r="V19"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Y23" i="9" l="1"/>
  <c r="AH23" i="9"/>
  <c r="AP23" i="9"/>
  <c r="L23" i="9"/>
  <c r="AH21" i="9"/>
  <c r="AH24" i="9"/>
  <c r="Y24" i="9"/>
  <c r="AP24" i="9"/>
  <c r="L24" i="9"/>
  <c r="S15" i="2"/>
  <c r="J20" i="9"/>
  <c r="W23" i="4"/>
  <c r="AG23" i="4"/>
  <c r="AQ23" i="4"/>
  <c r="AL23" i="4"/>
  <c r="AB23" i="4"/>
  <c r="AH16" i="9"/>
  <c r="AL17" i="4"/>
  <c r="AQ17" i="4"/>
  <c r="AG17" i="4"/>
  <c r="W17" i="4"/>
  <c r="AB17" i="4"/>
  <c r="AP17" i="9"/>
  <c r="AG25" i="4"/>
  <c r="S21" i="9" s="1"/>
  <c r="W25" i="4"/>
  <c r="AB25" i="4"/>
  <c r="AL25" i="4"/>
  <c r="AQ25" i="4"/>
  <c r="AP18" i="9"/>
  <c r="W19" i="4"/>
  <c r="AG19" i="4"/>
  <c r="AB19" i="4"/>
  <c r="AL19" i="4"/>
  <c r="AQ19" i="4"/>
  <c r="W14" i="4"/>
  <c r="AG14" i="4"/>
  <c r="AL14" i="4"/>
  <c r="AQ14" i="4"/>
  <c r="AB14" i="4"/>
  <c r="AG20" i="4"/>
  <c r="W20" i="4"/>
  <c r="Q16" i="9" s="1"/>
  <c r="AB20" i="4"/>
  <c r="AL20" i="4"/>
  <c r="AQ20" i="4"/>
  <c r="W18" i="4"/>
  <c r="AG18" i="4"/>
  <c r="AL18" i="4"/>
  <c r="AB18" i="4"/>
  <c r="AQ18" i="4"/>
  <c r="K19" i="9"/>
  <c r="AH19" i="9"/>
  <c r="AG12" i="4"/>
  <c r="W12" i="4"/>
  <c r="AL12" i="4"/>
  <c r="AB12" i="4"/>
  <c r="AQ12" i="4"/>
  <c r="W16" i="4"/>
  <c r="AG16" i="4"/>
  <c r="AB16" i="4"/>
  <c r="AL16" i="4"/>
  <c r="AQ16" i="4"/>
  <c r="W10" i="4"/>
  <c r="AG10" i="4"/>
  <c r="AB10" i="4"/>
  <c r="AL10" i="4"/>
  <c r="AQ10" i="4"/>
  <c r="AG15" i="4"/>
  <c r="W15" i="4"/>
  <c r="AL15" i="4"/>
  <c r="AB15" i="4"/>
  <c r="AQ15" i="4"/>
  <c r="AG11" i="4"/>
  <c r="S7" i="9" s="1"/>
  <c r="W11" i="4"/>
  <c r="AL11" i="4"/>
  <c r="AQ11" i="4"/>
  <c r="AB11" i="4"/>
  <c r="AG21" i="4"/>
  <c r="W21" i="4"/>
  <c r="AL21" i="4"/>
  <c r="AQ21" i="4"/>
  <c r="AB21" i="4"/>
  <c r="AG24" i="4"/>
  <c r="W24" i="4"/>
  <c r="Q20" i="9" s="1"/>
  <c r="AQ24" i="4"/>
  <c r="AB24" i="4"/>
  <c r="AL24" i="4"/>
  <c r="AG13" i="4"/>
  <c r="W13" i="4"/>
  <c r="AB13" i="4"/>
  <c r="AQ13" i="4"/>
  <c r="AL13" i="4"/>
  <c r="AG22" i="4"/>
  <c r="W22" i="4"/>
  <c r="AL22" i="4"/>
  <c r="AB22" i="4"/>
  <c r="AQ22" i="4"/>
  <c r="T11" i="25"/>
  <c r="U11" i="25" s="1"/>
  <c r="V11" i="25" s="1"/>
  <c r="N16" i="6"/>
  <c r="S16" i="6"/>
  <c r="Q16" i="6"/>
  <c r="O16" i="6"/>
  <c r="N14" i="6"/>
  <c r="O14" i="6"/>
  <c r="Q14" i="6"/>
  <c r="S14" i="6"/>
  <c r="Q15" i="6"/>
  <c r="O15" i="6"/>
  <c r="S15" i="6"/>
  <c r="N15" i="6"/>
  <c r="Q17" i="6"/>
  <c r="O17" i="6"/>
  <c r="N17" i="6"/>
  <c r="S17" i="6"/>
  <c r="G15" i="16"/>
  <c r="F16" i="16"/>
  <c r="F19" i="16"/>
  <c r="G18" i="16"/>
  <c r="R14" i="2"/>
  <c r="T14" i="2" s="1"/>
  <c r="AA9" i="3"/>
  <c r="R13" i="2"/>
  <c r="T13" i="2" s="1"/>
  <c r="R15" i="2"/>
  <c r="L9" i="5"/>
  <c r="T5" i="9" s="1"/>
  <c r="R21" i="2"/>
  <c r="Y15" i="9"/>
  <c r="S12" i="9"/>
  <c r="L10" i="9"/>
  <c r="R20" i="2"/>
  <c r="R16" i="2"/>
  <c r="R17" i="2"/>
  <c r="S15" i="9"/>
  <c r="Q13" i="9"/>
  <c r="S13" i="9"/>
  <c r="R19" i="2"/>
  <c r="U15" i="9"/>
  <c r="Y17" i="9"/>
  <c r="U12" i="9"/>
  <c r="M9" i="4"/>
  <c r="L9" i="4"/>
  <c r="L22" i="9"/>
  <c r="AP19" i="9"/>
  <c r="AH18" i="9"/>
  <c r="U14" i="9"/>
  <c r="U18" i="9"/>
  <c r="AC22" i="9"/>
  <c r="J21" i="9"/>
  <c r="M14" i="8"/>
  <c r="N14" i="8" s="1"/>
  <c r="Q14" i="8" s="1"/>
  <c r="K11" i="25"/>
  <c r="AG9" i="3"/>
  <c r="J11" i="25"/>
  <c r="U13" i="9"/>
  <c r="U16" i="9"/>
  <c r="J7" i="9"/>
  <c r="J19" i="9"/>
  <c r="J18" i="9"/>
  <c r="U19" i="9"/>
  <c r="U21" i="9"/>
  <c r="AE22" i="9"/>
  <c r="AN22" i="9"/>
  <c r="Y21" i="9"/>
  <c r="AP21" i="9"/>
  <c r="AP20" i="9"/>
  <c r="AH20" i="9"/>
  <c r="Y20" i="9"/>
  <c r="L20" i="9"/>
  <c r="L21" i="9"/>
  <c r="S14" i="9"/>
  <c r="S20" i="9"/>
  <c r="Q14" i="9"/>
  <c r="Q17" i="9"/>
  <c r="S19" i="9"/>
  <c r="S22" i="9"/>
  <c r="S18" i="9"/>
  <c r="K21" i="9"/>
  <c r="K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AF23" i="9" l="1"/>
  <c r="AO23" i="9"/>
  <c r="W23" i="9"/>
  <c r="J23" i="9"/>
  <c r="AG24" i="9"/>
  <c r="X24" i="9"/>
  <c r="K24" i="9"/>
  <c r="W24" i="9"/>
  <c r="AO24" i="9"/>
  <c r="AF24" i="9"/>
  <c r="J24" i="9"/>
  <c r="AG22" i="9"/>
  <c r="X22" i="9"/>
  <c r="T15" i="2"/>
  <c r="AG23" i="9"/>
  <c r="X23" i="9"/>
  <c r="K23" i="9"/>
  <c r="X20" i="9"/>
  <c r="AI21" i="4"/>
  <c r="AJ21" i="4"/>
  <c r="AE17" i="9" s="1"/>
  <c r="AE24" i="4"/>
  <c r="AD24" i="4"/>
  <c r="AM20" i="9" s="1"/>
  <c r="AN15" i="4"/>
  <c r="AO15" i="4"/>
  <c r="AS12" i="4"/>
  <c r="AT12" i="4"/>
  <c r="AI20" i="4"/>
  <c r="AJ20" i="4"/>
  <c r="AJ14" i="4"/>
  <c r="AI14" i="4"/>
  <c r="AO24" i="4"/>
  <c r="AN24" i="4"/>
  <c r="AD15" i="4"/>
  <c r="AE15" i="4"/>
  <c r="AD11" i="9" s="1"/>
  <c r="Y16" i="4"/>
  <c r="AL12" i="9" s="1"/>
  <c r="Z16" i="4"/>
  <c r="AC12" i="9" s="1"/>
  <c r="AG17" i="9"/>
  <c r="X17" i="9"/>
  <c r="AO13" i="4"/>
  <c r="AN13" i="4"/>
  <c r="AS24" i="4"/>
  <c r="AT24" i="4"/>
  <c r="Z15" i="4"/>
  <c r="Y15" i="4"/>
  <c r="AD12" i="4"/>
  <c r="AE12" i="4"/>
  <c r="X19" i="9"/>
  <c r="AG19" i="9"/>
  <c r="Z14" i="4"/>
  <c r="AC10" i="9" s="1"/>
  <c r="Y14" i="4"/>
  <c r="AS13" i="4"/>
  <c r="AT13" i="4"/>
  <c r="Z24" i="4"/>
  <c r="Y24" i="4"/>
  <c r="AJ15" i="4"/>
  <c r="AI15" i="4"/>
  <c r="AN11" i="9" s="1"/>
  <c r="AO12" i="4"/>
  <c r="AN12" i="4"/>
  <c r="W19" i="9"/>
  <c r="AO19" i="9"/>
  <c r="AS19" i="4"/>
  <c r="AT19" i="4"/>
  <c r="AG14" i="9"/>
  <c r="X14" i="9"/>
  <c r="AT22" i="4"/>
  <c r="AS22" i="4"/>
  <c r="AE13" i="4"/>
  <c r="AD13" i="4"/>
  <c r="AI24" i="4"/>
  <c r="AN20" i="9" s="1"/>
  <c r="AJ24" i="4"/>
  <c r="AE20" i="9" s="1"/>
  <c r="AS10" i="4"/>
  <c r="AT10" i="4"/>
  <c r="Y12" i="4"/>
  <c r="Z12" i="4"/>
  <c r="AS18" i="4"/>
  <c r="AT18" i="4"/>
  <c r="AN19" i="4"/>
  <c r="AO19" i="4"/>
  <c r="W14" i="9"/>
  <c r="AD22" i="4"/>
  <c r="AE22" i="4"/>
  <c r="Y13" i="4"/>
  <c r="AL9" i="9" s="1"/>
  <c r="Z13" i="4"/>
  <c r="AG21" i="9"/>
  <c r="X21" i="9"/>
  <c r="AN10" i="4"/>
  <c r="AO10" i="4"/>
  <c r="AI12" i="4"/>
  <c r="AJ12" i="4"/>
  <c r="AE8" i="9" s="1"/>
  <c r="AE18" i="4"/>
  <c r="AD14" i="9" s="1"/>
  <c r="AD18" i="4"/>
  <c r="AM14" i="9" s="1"/>
  <c r="AE19" i="4"/>
  <c r="AD19" i="4"/>
  <c r="AO11" i="9"/>
  <c r="AO14" i="4"/>
  <c r="AN14" i="4"/>
  <c r="AN22" i="4"/>
  <c r="AO22" i="4"/>
  <c r="AI13" i="4"/>
  <c r="AJ13" i="4"/>
  <c r="AF21" i="9"/>
  <c r="AO21" i="9"/>
  <c r="W21" i="9"/>
  <c r="AD10" i="4"/>
  <c r="AE10" i="4"/>
  <c r="W16" i="9"/>
  <c r="AF16" i="9"/>
  <c r="AO18" i="4"/>
  <c r="AN18" i="4"/>
  <c r="AI19" i="4"/>
  <c r="AJ19" i="4"/>
  <c r="AS25" i="4"/>
  <c r="AT25" i="4"/>
  <c r="AG13" i="9"/>
  <c r="AG11" i="9"/>
  <c r="Z22" i="4"/>
  <c r="AC18" i="9" s="1"/>
  <c r="Y22" i="4"/>
  <c r="AL18" i="9" s="1"/>
  <c r="AD11" i="4"/>
  <c r="AE11" i="4"/>
  <c r="AI10" i="4"/>
  <c r="AJ10" i="4"/>
  <c r="AG16" i="9"/>
  <c r="X16" i="9"/>
  <c r="AG10" i="9"/>
  <c r="AJ18" i="4"/>
  <c r="AE14" i="9" s="1"/>
  <c r="AI18" i="4"/>
  <c r="AN14" i="9" s="1"/>
  <c r="Z19" i="4"/>
  <c r="Y19" i="4"/>
  <c r="AO25" i="4"/>
  <c r="AN25" i="4"/>
  <c r="AD17" i="4"/>
  <c r="AE17" i="4"/>
  <c r="AD23" i="4"/>
  <c r="AE23" i="4"/>
  <c r="AI22" i="4"/>
  <c r="AN18" i="9" s="1"/>
  <c r="AJ22" i="4"/>
  <c r="AE18" i="9" s="1"/>
  <c r="AE21" i="4"/>
  <c r="AD17" i="9" s="1"/>
  <c r="AD21" i="4"/>
  <c r="AT11" i="4"/>
  <c r="AS11" i="4"/>
  <c r="Y10" i="4"/>
  <c r="Z10" i="4"/>
  <c r="AC6" i="9" s="1"/>
  <c r="AT16" i="4"/>
  <c r="AS16" i="4"/>
  <c r="Y18" i="4"/>
  <c r="AL14" i="9" s="1"/>
  <c r="Z18" i="4"/>
  <c r="AC14" i="9" s="1"/>
  <c r="AO18" i="9"/>
  <c r="AF18" i="9"/>
  <c r="W18" i="9"/>
  <c r="AE25" i="4"/>
  <c r="AD25" i="4"/>
  <c r="Y17" i="4"/>
  <c r="AL13" i="9" s="1"/>
  <c r="Z17" i="4"/>
  <c r="AN23" i="4"/>
  <c r="AO23" i="4"/>
  <c r="AT21" i="4"/>
  <c r="AS21" i="4"/>
  <c r="AN11" i="4"/>
  <c r="AO11" i="4"/>
  <c r="AF20" i="9"/>
  <c r="AO20" i="9"/>
  <c r="W20" i="9"/>
  <c r="AN16" i="4"/>
  <c r="AO16" i="4"/>
  <c r="AS20" i="4"/>
  <c r="AT20" i="4"/>
  <c r="X18" i="9"/>
  <c r="AG18" i="9"/>
  <c r="Y25" i="4"/>
  <c r="AL21" i="9" s="1"/>
  <c r="Z25" i="4"/>
  <c r="AC21" i="9" s="1"/>
  <c r="AI17" i="4"/>
  <c r="AJ17" i="4"/>
  <c r="AE13" i="9" s="1"/>
  <c r="AS23" i="4"/>
  <c r="AT23" i="4"/>
  <c r="AG12" i="9"/>
  <c r="Y20" i="4"/>
  <c r="Z20" i="4"/>
  <c r="AC16" i="9" s="1"/>
  <c r="S17" i="9"/>
  <c r="AG15" i="9"/>
  <c r="X15" i="9"/>
  <c r="AN21" i="4"/>
  <c r="AO21" i="4"/>
  <c r="Y11" i="4"/>
  <c r="AL7" i="9" s="1"/>
  <c r="Z11" i="4"/>
  <c r="AC7" i="9" s="1"/>
  <c r="AG20" i="9"/>
  <c r="AD16" i="4"/>
  <c r="AE16" i="4"/>
  <c r="AN20" i="4"/>
  <c r="AO20" i="4"/>
  <c r="AD14" i="4"/>
  <c r="AE14" i="4"/>
  <c r="AI25" i="4"/>
  <c r="AN21" i="9" s="1"/>
  <c r="AJ25" i="4"/>
  <c r="AE21" i="9" s="1"/>
  <c r="AS17" i="4"/>
  <c r="AT17" i="4"/>
  <c r="AI23" i="4"/>
  <c r="AN19" i="9" s="1"/>
  <c r="AJ23" i="4"/>
  <c r="AE19" i="9" s="1"/>
  <c r="Y21" i="4"/>
  <c r="AL17" i="9" s="1"/>
  <c r="Z21" i="4"/>
  <c r="AC17" i="9" s="1"/>
  <c r="AI11" i="4"/>
  <c r="AN7" i="9" s="1"/>
  <c r="AJ11" i="4"/>
  <c r="AE7" i="9" s="1"/>
  <c r="AS15" i="4"/>
  <c r="AT15" i="4"/>
  <c r="AJ16" i="4"/>
  <c r="AE12" i="9" s="1"/>
  <c r="AI16" i="4"/>
  <c r="AD20" i="4"/>
  <c r="AE20" i="4"/>
  <c r="AS14" i="4"/>
  <c r="AT14" i="4"/>
  <c r="AN17" i="4"/>
  <c r="AO17" i="4"/>
  <c r="Z23" i="4"/>
  <c r="AC19" i="9" s="1"/>
  <c r="Y23" i="4"/>
  <c r="AL19" i="9" s="1"/>
  <c r="X10" i="9"/>
  <c r="AG8" i="9"/>
  <c r="AE9" i="9"/>
  <c r="AL10" i="9"/>
  <c r="AC9" i="9"/>
  <c r="AG7" i="9"/>
  <c r="X7" i="9"/>
  <c r="W7" i="9"/>
  <c r="U15" i="19"/>
  <c r="V15" i="19" s="1"/>
  <c r="O15" i="19"/>
  <c r="G16" i="16"/>
  <c r="G17" i="16"/>
  <c r="P15" i="6"/>
  <c r="R15" i="6"/>
  <c r="R16" i="6"/>
  <c r="P16" i="6"/>
  <c r="W10" i="9"/>
  <c r="R14" i="6"/>
  <c r="P14" i="6"/>
  <c r="P17" i="6"/>
  <c r="R17" i="6"/>
  <c r="AN6" i="9"/>
  <c r="AE6" i="9"/>
  <c r="G19" i="16"/>
  <c r="G20" i="16"/>
  <c r="AL6" i="9"/>
  <c r="AN8" i="9"/>
  <c r="AL8" i="9"/>
  <c r="AC8" i="9"/>
  <c r="AN9" i="9"/>
  <c r="N9" i="4"/>
  <c r="AH9" i="4" s="1"/>
  <c r="AB9" i="3"/>
  <c r="AF9" i="3" s="1"/>
  <c r="X5" i="9" s="1"/>
  <c r="AE9" i="3"/>
  <c r="AP16" i="9"/>
  <c r="Y16" i="9"/>
  <c r="L16" i="9"/>
  <c r="W11" i="9"/>
  <c r="W6" i="9"/>
  <c r="AF6" i="9"/>
  <c r="AO16" i="9"/>
  <c r="AH12" i="9"/>
  <c r="AF12" i="9"/>
  <c r="AF15" i="9"/>
  <c r="AO15" i="9"/>
  <c r="AH6" i="9"/>
  <c r="AP6" i="9"/>
  <c r="P14" i="8"/>
  <c r="W9" i="9"/>
  <c r="AH13" i="9"/>
  <c r="AP13" i="9"/>
  <c r="Y13" i="9"/>
  <c r="AH14" i="9"/>
  <c r="Y14" i="9"/>
  <c r="AH9" i="9"/>
  <c r="AN12" i="9"/>
  <c r="AM11" i="9"/>
  <c r="Q12" i="9"/>
  <c r="Y10" i="9"/>
  <c r="AP10" i="9"/>
  <c r="AH10" i="9"/>
  <c r="AE16" i="9"/>
  <c r="AN16" i="9"/>
  <c r="AL16" i="9"/>
  <c r="AD6" i="9"/>
  <c r="S16" i="9"/>
  <c r="AC15" i="9"/>
  <c r="AN15" i="9"/>
  <c r="AE15" i="9"/>
  <c r="R15" i="9"/>
  <c r="Y7" i="9"/>
  <c r="AH7" i="9"/>
  <c r="AP7" i="9"/>
  <c r="R13" i="9"/>
  <c r="AE11" i="9"/>
  <c r="AC13" i="9"/>
  <c r="J12" i="9"/>
  <c r="S11" i="9"/>
  <c r="J14" i="9"/>
  <c r="AN13" i="9"/>
  <c r="AH17" i="9"/>
  <c r="AH15" i="9"/>
  <c r="L17" i="9"/>
  <c r="Y8" i="9"/>
  <c r="L12" i="9"/>
  <c r="AP8" i="9"/>
  <c r="AM18" i="9"/>
  <c r="AD18" i="9"/>
  <c r="AM17" i="9"/>
  <c r="Y18" i="9"/>
  <c r="Y12" i="9"/>
  <c r="Q18" i="9"/>
  <c r="AF8" i="9"/>
  <c r="W8" i="9"/>
  <c r="AN17" i="9"/>
  <c r="Q8" i="9"/>
  <c r="L14" i="9"/>
  <c r="AP15" i="9"/>
  <c r="AP12" i="9"/>
  <c r="AP14" i="9"/>
  <c r="K17" i="9"/>
  <c r="L19" i="9"/>
  <c r="Y22" i="9"/>
  <c r="L18" i="9"/>
  <c r="AP22" i="9"/>
  <c r="AH22" i="9"/>
  <c r="L13" i="9"/>
  <c r="Y19" i="9"/>
  <c r="K20" i="9"/>
  <c r="L15" i="9"/>
  <c r="K18" i="9"/>
  <c r="AL22" i="9"/>
  <c r="Q22" i="9"/>
  <c r="AE10" i="9"/>
  <c r="J6" i="9"/>
  <c r="AF19" i="9"/>
  <c r="AC20" i="9"/>
  <c r="AL20" i="9"/>
  <c r="Q19" i="9"/>
  <c r="Q21" i="9"/>
  <c r="Q10" i="9"/>
  <c r="AO12" i="9"/>
  <c r="W12" i="9"/>
  <c r="W22" i="9"/>
  <c r="AO22" i="9"/>
  <c r="AF22" i="9"/>
  <c r="J22" i="9"/>
  <c r="AO6" i="9"/>
  <c r="Y9" i="9"/>
  <c r="W15" i="9"/>
  <c r="W17" i="9"/>
  <c r="J17" i="9"/>
  <c r="J15" i="9"/>
  <c r="AD20" i="9"/>
  <c r="AM22" i="9"/>
  <c r="AD22" i="9"/>
  <c r="AD19" i="9"/>
  <c r="AM19" i="9"/>
  <c r="AN10" i="9"/>
  <c r="S10" i="9"/>
  <c r="R19" i="9"/>
  <c r="AM21" i="9"/>
  <c r="AD21" i="9"/>
  <c r="R21" i="9"/>
  <c r="R20" i="9"/>
  <c r="R14" i="9"/>
  <c r="R17" i="9"/>
  <c r="R18" i="9"/>
  <c r="R22" i="9"/>
  <c r="V9" i="16"/>
  <c r="V10" i="16" s="1"/>
  <c r="V11" i="16" s="1"/>
  <c r="K14" i="9"/>
  <c r="K16" i="9"/>
  <c r="K15" i="9"/>
  <c r="J8" i="9"/>
  <c r="U9" i="9"/>
  <c r="U11" i="9"/>
  <c r="P14" i="19"/>
  <c r="AG9" i="9"/>
  <c r="AG6" i="9"/>
  <c r="Y6" i="9"/>
  <c r="S8" i="9"/>
  <c r="K12" i="9"/>
  <c r="X12" i="9"/>
  <c r="J13" i="9"/>
  <c r="W13" i="9"/>
  <c r="S9" i="9"/>
  <c r="AH8" i="9"/>
  <c r="L8" i="9"/>
  <c r="J9" i="9"/>
  <c r="L7" i="9"/>
  <c r="X9" i="16"/>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O8" i="9"/>
  <c r="R11" i="9"/>
  <c r="L9" i="9"/>
  <c r="AP9" i="9"/>
  <c r="R7" i="9"/>
  <c r="K10" i="9"/>
  <c r="O13" i="6"/>
  <c r="U5" i="9"/>
  <c r="Q13" i="6"/>
  <c r="S13" i="6"/>
  <c r="X9" i="4" l="1"/>
  <c r="N15" i="19"/>
  <c r="M15" i="19"/>
  <c r="Q15" i="19"/>
  <c r="S15" i="19" s="1"/>
  <c r="W15" i="19"/>
  <c r="AE15" i="19"/>
  <c r="Y15" i="19"/>
  <c r="AG15" i="19"/>
  <c r="AH15" i="19" s="1"/>
  <c r="AF15" i="19" s="1"/>
  <c r="Z15" i="19"/>
  <c r="O16" i="19"/>
  <c r="U16" i="19"/>
  <c r="V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X10" i="16" l="1"/>
  <c r="N16" i="2" s="1"/>
  <c r="P15" i="19"/>
  <c r="AC16" i="19"/>
  <c r="AD16" i="19" s="1"/>
  <c r="Q16" i="19"/>
  <c r="S16" i="19" s="1"/>
  <c r="M16" i="19"/>
  <c r="AK9" i="4"/>
  <c r="AL9" i="4" s="1"/>
  <c r="AN9" i="4" s="1"/>
  <c r="AA15" i="19"/>
  <c r="AB15" i="19" s="1"/>
  <c r="AP9" i="4"/>
  <c r="AQ9" i="4" s="1"/>
  <c r="AS9" i="4" s="1"/>
  <c r="W16" i="19"/>
  <c r="AE16" i="19"/>
  <c r="AG16" i="19"/>
  <c r="AH16" i="19" s="1"/>
  <c r="AF16" i="19" s="1"/>
  <c r="Y16" i="19"/>
  <c r="Z16" i="19"/>
  <c r="U17" i="19"/>
  <c r="V17" i="19" s="1"/>
  <c r="O17" i="19"/>
  <c r="AI15" i="19"/>
  <c r="AJ15" i="19" s="1"/>
  <c r="L15" i="19"/>
  <c r="X15" i="19"/>
  <c r="N16" i="19"/>
  <c r="Q5" i="9"/>
  <c r="Z9" i="4"/>
  <c r="AC5" i="9" s="1"/>
  <c r="AJ9" i="4"/>
  <c r="AE5" i="9" s="1"/>
  <c r="AB9" i="4"/>
  <c r="R5" i="9" s="1"/>
  <c r="AI9" i="4"/>
  <c r="AN5" i="9" s="1"/>
  <c r="S19" i="2"/>
  <c r="T18" i="2"/>
  <c r="W12" i="16"/>
  <c r="V13" i="16"/>
  <c r="P5" i="9"/>
  <c r="AB14" i="19"/>
  <c r="X11" i="16" l="1"/>
  <c r="P16" i="19"/>
  <c r="AC17" i="19"/>
  <c r="AD17" i="19" s="1"/>
  <c r="M17" i="19"/>
  <c r="Q17" i="19"/>
  <c r="AA16" i="19"/>
  <c r="AB16" i="19" s="1"/>
  <c r="AI16" i="19"/>
  <c r="AJ16" i="19" s="1"/>
  <c r="AG17" i="19"/>
  <c r="AH17" i="19" s="1"/>
  <c r="AF17" i="19" s="1"/>
  <c r="L16" i="19"/>
  <c r="X16" i="19"/>
  <c r="Y17" i="19"/>
  <c r="AE17" i="19"/>
  <c r="W17" i="19"/>
  <c r="Z17" i="19"/>
  <c r="N17" i="19"/>
  <c r="AT9" i="4"/>
  <c r="AO9" i="4"/>
  <c r="AE9" i="4"/>
  <c r="AD5" i="9" s="1"/>
  <c r="AD9" i="4"/>
  <c r="AM5" i="9" s="1"/>
  <c r="P6" i="9"/>
  <c r="T19" i="2"/>
  <c r="S20" i="2"/>
  <c r="V14" i="16"/>
  <c r="W13" i="16"/>
  <c r="N17" i="2" l="1"/>
  <c r="X12" i="16"/>
  <c r="AA17" i="19"/>
  <c r="AB17" i="19" s="1"/>
  <c r="S17" i="19"/>
  <c r="P17" i="19" s="1"/>
  <c r="L17" i="19"/>
  <c r="X17" i="19"/>
  <c r="AI17" i="19"/>
  <c r="AJ17" i="19" s="1"/>
  <c r="P7" i="9"/>
  <c r="S21" i="2"/>
  <c r="T21" i="2" s="1"/>
  <c r="T20" i="2"/>
  <c r="W14" i="16"/>
  <c r="V15" i="16"/>
  <c r="N18" i="2" l="1"/>
  <c r="X13" i="16"/>
  <c r="W15" i="16"/>
  <c r="V16" i="16"/>
  <c r="X14" i="16" l="1"/>
  <c r="N19" i="2"/>
  <c r="P8" i="9"/>
  <c r="W16" i="16"/>
  <c r="V17" i="16"/>
  <c r="N20" i="2" l="1"/>
  <c r="X15" i="16"/>
  <c r="P9" i="9"/>
  <c r="P10" i="9"/>
  <c r="W17" i="16"/>
  <c r="V18" i="16"/>
  <c r="N21" i="2" l="1"/>
  <c r="X16" i="16"/>
  <c r="P11" i="9"/>
  <c r="W18" i="16"/>
  <c r="V19" i="16"/>
  <c r="N22" i="2" l="1"/>
  <c r="X17" i="16"/>
  <c r="P12" i="9"/>
  <c r="W19" i="16"/>
  <c r="V20" i="16"/>
  <c r="N23" i="2" l="1"/>
  <c r="X18" i="16"/>
  <c r="P13" i="9"/>
  <c r="W20" i="16"/>
  <c r="V21" i="16"/>
  <c r="N24" i="2" l="1"/>
  <c r="X19" i="16"/>
  <c r="P14" i="9"/>
  <c r="W21" i="16"/>
  <c r="V22" i="16"/>
  <c r="X20" i="16" l="1"/>
  <c r="N25" i="2"/>
  <c r="P15" i="9"/>
  <c r="V23" i="16"/>
  <c r="W22" i="16"/>
  <c r="X21" i="16" l="1"/>
  <c r="N26" i="2"/>
  <c r="P16" i="9"/>
  <c r="W23" i="16"/>
  <c r="V24" i="16"/>
  <c r="N27" i="2" l="1"/>
  <c r="X22" i="16"/>
  <c r="P17" i="9"/>
  <c r="W24" i="16"/>
  <c r="V25" i="16"/>
  <c r="X23" i="16" l="1"/>
  <c r="N28" i="2"/>
  <c r="P18" i="9"/>
  <c r="W25" i="16"/>
  <c r="V26" i="16"/>
  <c r="X24" i="16" l="1"/>
  <c r="N29" i="2"/>
  <c r="P19" i="9"/>
  <c r="W26" i="16"/>
  <c r="V27" i="16"/>
  <c r="N30" i="2" l="1"/>
  <c r="X25" i="16"/>
  <c r="P20" i="9"/>
  <c r="W27" i="16"/>
  <c r="V28" i="16"/>
  <c r="X26" i="16" l="1"/>
  <c r="N31" i="2"/>
  <c r="P21" i="9"/>
  <c r="W28" i="16"/>
  <c r="V29" i="16"/>
  <c r="N32" i="2" l="1"/>
  <c r="X27" i="16"/>
  <c r="P22" i="9"/>
  <c r="W29" i="16"/>
  <c r="V30" i="16"/>
  <c r="N33" i="2" l="1"/>
  <c r="X28" i="16"/>
  <c r="V31" i="16"/>
  <c r="W30" i="16"/>
  <c r="N34" i="2" l="1"/>
  <c r="X29" i="16"/>
  <c r="W31" i="16"/>
  <c r="V32" i="16"/>
  <c r="X30" i="16" l="1"/>
  <c r="N35" i="2"/>
  <c r="W32" i="16"/>
  <c r="V33" i="16"/>
  <c r="N36" i="2" l="1"/>
  <c r="X31" i="16"/>
  <c r="W33" i="16"/>
  <c r="V34" i="16"/>
  <c r="N37" i="2" l="1"/>
  <c r="X32" i="16"/>
  <c r="W34" i="16"/>
  <c r="X34" i="16" s="1"/>
  <c r="V35" i="16"/>
  <c r="X33" i="16" l="1"/>
  <c r="N39" i="2" s="1"/>
  <c r="N38" i="2"/>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<sst xmlns="http://schemas.openxmlformats.org/spreadsheetml/2006/main" count="1981" uniqueCount="1142">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</sst>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12" sqref="B12"/>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4" sqref="C4"/>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15</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15</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13.849884251909952</v>
      </c>
      <c r="O9" s="52">
        <f>0.0012*N9*L9*EXP(0.069*I9)*1000</f>
        <v>249.29791653437914</v>
      </c>
      <c r="P9" s="52">
        <f>0.0012*X9*L9*EXP(0.069*0)*1000</f>
        <v>171.44261997749129</v>
      </c>
      <c r="Q9" s="51">
        <f>(13*O9/EXP(0.069*I9)/1000+0.24*L9-2)</f>
        <v>4.8408729149469281</v>
      </c>
      <c r="R9" s="53">
        <f>IF((O9/1000*(4.17-0.033*L9)-0.36)*1000&lt;0,0,(O9/1000*(4.17-0.033*L9)-0.36)*1000)</f>
        <v>556.16984326384329</v>
      </c>
      <c r="S9" s="53">
        <f>516.7*L9*M9/10*O9/1000</f>
        <v>1523.051312924943</v>
      </c>
      <c r="T9" s="53">
        <f>1860*L9*M9/10</f>
        <v>21992.285714285717</v>
      </c>
      <c r="U9" s="51">
        <f>3.033808*EXP(E9*(-0.00033169*D9+0.02638614))</f>
        <v>4.7422908561024055</v>
      </c>
      <c r="V9" s="52">
        <f>G9/3</f>
        <v>5.333333333333333</v>
      </c>
      <c r="W9" s="52">
        <f>G9/1.2</f>
        <v>13.333333333333334</v>
      </c>
      <c r="X9" s="51">
        <f>2*EXP(-0.45+0.987*LN(M9)-0.0345*E9+0.0338*D9+0.0234*0)</f>
        <v>9.5245899987495175</v>
      </c>
      <c r="Y9" s="51">
        <f>IF(HOUR(C9)&lt;12,12.519-(0.282*D9)+(0.112*E9),6.783-(0.17*D9)+(0.133*E9))</f>
        <v>8.4896000000000011</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15.17994057716788</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15</v>
      </c>
      <c r="M10" s="32">
        <f>IF(Use_BOM_DF,Weather_Site!H13,IF(0.191*(Weather_Site!K13+104)*(Weather_Site!J13+1)^1.5/(3.52*(Weather_Site!J13+1)^1.5+Weather_Site!I13-1)&gt;10, 10,0.191*(Weather_Site!K13+104)*(Weather_Site!J13+1)^1.5/(3.52*(Weather_Site!J13+1)^1.5+Weather_Site!I13-1)))</f>
        <v>7.882539682539683</v>
      </c>
      <c r="N10" s="32">
        <f t="shared" ref="N10:N73" si="4">2*EXP(-0.45+0.987*LN(M10)-0.0345*E10+0.0338*D10+0.0234*G10*3/J10)</f>
        <v>12.692825027306988</v>
      </c>
      <c r="O10" s="33">
        <f t="shared" ref="O10:O73" si="5">0.0012*N10*L10*EXP(0.069*I10)*1000</f>
        <v>228.47085049152577</v>
      </c>
      <c r="P10" s="33">
        <f t="shared" ref="P10:P73" si="6">0.0012*X10*L10*EXP(0.069*0)*1000</f>
        <v>168.5459871338094</v>
      </c>
      <c r="Q10" s="266">
        <f t="shared" ref="Q10:Q73" si="7">(13*O10/EXP(0.069*I10)/1000+0.24*L10-2)</f>
        <v>4.5701210563898345</v>
      </c>
      <c r="R10" s="268">
        <f t="shared" ref="R10:R73" si="8">IF((O10/1000*(4.17-0.033*L10)-0.36)*1000&lt;0,0,(O10/1000*(4.17-0.033*L10)-0.36)*1000)</f>
        <v>479.63037555635714</v>
      </c>
      <c r="S10" s="42">
        <f t="shared" ref="S10:S73" si="9">516.7*L10*M10/10*O10/1000</f>
        <v>1395.8112191371235</v>
      </c>
      <c r="T10" s="42">
        <f t="shared" ref="T10:T73" si="10">1860*L10*M10/10</f>
        <v>21992.285714285717</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9.3636659518783016</v>
      </c>
      <c r="Y10" s="266">
        <f t="shared" ref="Y10:Y73" si="15">IF(HOUR(C10)&lt;12,12.519-(0.282*D10)+(0.112*E10),6.783-(0.17*D10)+(0.133*E10))</f>
        <v>8.5966000000000005</v>
      </c>
      <c r="Z10" s="266" t="e">
        <f>IF(Use_BOM_DF,M10/10,MIN(0.972+(0.342*LN(Weather_Site!J13))-(0.245*LN(Weather_Site!I13)),1))</f>
        <v>#NUM!</v>
      </c>
      <c r="AA10" s="265" t="e">
        <f t="shared" ref="AA10:AA73" si="16">(0.22*L10*EXP(0.158*(1.674+0.179*G10)-0.227*Y10))*Z10*60</f>
        <v>#NUM!</v>
      </c>
      <c r="AB10" s="265" t="e">
        <f t="shared" ref="AB10:AB73" si="17">AA10*EXP(0.0662*I10)</f>
        <v>#NUM!</v>
      </c>
      <c r="AC10" s="265" t="e">
        <f t="shared" ref="AC10:AC73" si="18">(0.22*L10*EXP(0.158*0-0.227*Y10))*Z10*60</f>
        <v>#NUM!</v>
      </c>
      <c r="AD10" s="266" t="e">
        <f t="shared" ref="AD10:AD73" si="19">0.3048*31.7537*(1-EXP(-0.31772*AB10/18.3))*(1-EXP(-(0.03644*1.1289^(AB10/18.3))*(Z10*L10/2.2417)))</f>
        <v>#NUM!</v>
      </c>
      <c r="AE10" s="32" t="e">
        <f t="shared" ref="AE10:AE73" si="20">IF(D10&lt;20,-2.19+(2.23*SQRT(AA10)),-0.296+(2.23*SQRT(AA10)))</f>
        <v>#NUM!</v>
      </c>
      <c r="AF10" s="42" t="e">
        <f t="shared" ref="AF10:AF73" si="21">18000*(L10*Z10)*AB10/36000</f>
        <v>#NUM!</v>
      </c>
      <c r="AG10" s="83">
        <f t="shared" ref="AG10:AG73" si="22">34.8 * M10 * EXP(0.0234 * G10) * U10 ^ -2.1</f>
        <v>13.97015745512816</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15</v>
      </c>
      <c r="M11" s="32">
        <f>IF(Use_BOM_DF,Weather_Site!H14,IF(0.191*(Weather_Site!K14+104)*(Weather_Site!J14+1)^1.5/(3.52*(Weather_Site!J14+1)^1.5+Weather_Site!I14-1)&gt;10, 10,0.191*(Weather_Site!K14+104)*(Weather_Site!J14+1)^1.5/(3.52*(Weather_Site!J14+1)^1.5+Weather_Site!I14-1)))</f>
        <v>7.882539682539683</v>
      </c>
      <c r="N11" s="32">
        <f t="shared" si="4"/>
        <v>11.950425391220405</v>
      </c>
      <c r="O11" s="33">
        <f t="shared" si="5"/>
        <v>215.10765704196723</v>
      </c>
      <c r="P11" s="33">
        <f t="shared" si="6"/>
        <v>147.92991779940863</v>
      </c>
      <c r="Q11" s="266">
        <f t="shared" si="7"/>
        <v>4.3963995415455734</v>
      </c>
      <c r="R11" s="268">
        <f t="shared" si="8"/>
        <v>430.52063962922961</v>
      </c>
      <c r="S11" s="42">
        <f t="shared" si="9"/>
        <v>1314.1706277870014</v>
      </c>
      <c r="T11" s="42">
        <f t="shared" si="10"/>
        <v>21992.285714285717</v>
      </c>
      <c r="U11" s="32">
        <f t="shared" si="11"/>
        <v>5.0764317746832441</v>
      </c>
      <c r="V11" s="33">
        <f t="shared" si="12"/>
        <v>5.333333333333333</v>
      </c>
      <c r="W11" s="33">
        <f t="shared" si="13"/>
        <v>13.333333333333334</v>
      </c>
      <c r="X11" s="32">
        <f t="shared" si="14"/>
        <v>8.2183287666338121</v>
      </c>
      <c r="Y11" s="266">
        <f t="shared" si="15"/>
        <v>9.175200000000002</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13.157467342289427</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15</v>
      </c>
      <c r="M12" s="32">
        <f>IF(Use_BOM_DF,Weather_Site!H15,IF(0.191*(Weather_Site!K15+104)*(Weather_Site!J15+1)^1.5/(3.52*(Weather_Site!J15+1)^1.5+Weather_Site!I15-1)&gt;10, 10,0.191*(Weather_Site!K15+104)*(Weather_Site!J15+1)^1.5/(3.52*(Weather_Site!J15+1)^1.5+Weather_Site!I15-1)))</f>
        <v>7.882539682539683</v>
      </c>
      <c r="N12" s="32">
        <f t="shared" si="4"/>
        <v>14.446567965867528</v>
      </c>
      <c r="O12" s="33">
        <f t="shared" si="5"/>
        <v>260.03822338561548</v>
      </c>
      <c r="P12" s="33">
        <f t="shared" si="6"/>
        <v>144.8688185433499</v>
      </c>
      <c r="Q12" s="266">
        <f t="shared" si="7"/>
        <v>4.9804969040130009</v>
      </c>
      <c r="R12" s="268">
        <f t="shared" si="8"/>
        <v>595.64047094213686</v>
      </c>
      <c r="S12" s="42">
        <f t="shared" si="9"/>
        <v>1588.6677395617712</v>
      </c>
      <c r="T12" s="42">
        <f t="shared" si="10"/>
        <v>21992.285714285717</v>
      </c>
      <c r="U12" s="32">
        <f t="shared" si="11"/>
        <v>5.1488511397470536</v>
      </c>
      <c r="V12" s="33">
        <f t="shared" si="12"/>
        <v>8.3333333333333339</v>
      </c>
      <c r="W12" s="33">
        <f t="shared" si="13"/>
        <v>20.833333333333336</v>
      </c>
      <c r="X12" s="32">
        <f t="shared" si="14"/>
        <v>8.0482676968527738</v>
      </c>
      <c r="Y12" s="266">
        <f t="shared" si="15"/>
        <v>9.1913999999999998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15.765798662442382</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15</v>
      </c>
      <c r="M13" s="32">
        <f>IF(Use_BOM_DF,Weather_Site!H16,IF(0.191*(Weather_Site!K16+104)*(Weather_Site!J16+1)^1.5/(3.52*(Weather_Site!J16+1)^1.5+Weather_Site!I16-1)&gt;10, 10,0.191*(Weather_Site!K16+104)*(Weather_Site!J16+1)^1.5/(3.52*(Weather_Site!J16+1)^1.5+Weather_Site!I16-1)))</f>
        <v>7.882539682539683</v>
      </c>
      <c r="N13" s="32">
        <f t="shared" si="4"/>
        <v>19.8439043699466</v>
      </c>
      <c r="O13" s="33">
        <f t="shared" si="5"/>
        <v>357.19027865903877</v>
      </c>
      <c r="P13" s="33">
        <f t="shared" si="6"/>
        <v>168.9273318219164</v>
      </c>
      <c r="Q13" s="266">
        <f t="shared" si="7"/>
        <v>6.2434736225675032</v>
      </c>
      <c r="R13" s="268">
        <f t="shared" si="8"/>
        <v>952.67427407196726</v>
      </c>
      <c r="S13" s="42">
        <f t="shared" si="9"/>
        <v>2182.2048512814299</v>
      </c>
      <c r="T13" s="42">
        <f t="shared" si="10"/>
        <v>21992.285714285717</v>
      </c>
      <c r="U13" s="32">
        <f t="shared" si="11"/>
        <v>4.8436693038426819</v>
      </c>
      <c r="V13" s="33">
        <f t="shared" si="12"/>
        <v>10.666666666666666</v>
      </c>
      <c r="W13" s="33">
        <f t="shared" si="13"/>
        <v>26.666666666666668</v>
      </c>
      <c r="X13" s="32">
        <f t="shared" si="14"/>
        <v>9.3848517678842462</v>
      </c>
      <c r="Y13" s="266">
        <f t="shared" si="15"/>
        <v>8.2964000000000002</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21.114397838481402</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 si="24">J$4</f>
        <v>3</v>
      </c>
      <c r="K14" s="27">
        <f t="shared" si="2"/>
        <v>9</v>
      </c>
      <c r="L14" s="172">
        <f t="shared" ref="L14" si="25">C$4</f>
        <v>15</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321.62575988172722</v>
      </c>
      <c r="P14" s="33">
        <f t="shared" si="6"/>
        <v>170.9871886006199</v>
      </c>
      <c r="Q14" s="266">
        <f t="shared" si="7"/>
        <v>5.7811348784624537</v>
      </c>
      <c r="R14" s="42">
        <f t="shared" si="8"/>
        <v>821.97466756534732</v>
      </c>
      <c r="S14" s="42">
        <f t="shared" si="9"/>
        <v>1964.9283181666483</v>
      </c>
      <c r="T14" s="42">
        <f t="shared" si="10"/>
        <v>21992.285714285717</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ref="J15:J25" si="27">J$4</f>
        <v>3</v>
      </c>
      <c r="K15" s="48">
        <f t="shared" si="2"/>
        <v>14</v>
      </c>
      <c r="L15" s="172">
        <f t="shared" ref="L15:L25" si="28">C$4</f>
        <v>15</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415.88078024234972</v>
      </c>
      <c r="P15" s="52">
        <f t="shared" si="6"/>
        <v>155.64824682184104</v>
      </c>
      <c r="Q15" s="51">
        <f t="shared" si="7"/>
        <v>7.0064501431505448</v>
      </c>
      <c r="R15" s="53">
        <f t="shared" si="8"/>
        <v>1168.3618673906353</v>
      </c>
      <c r="S15" s="53">
        <f t="shared" si="9"/>
        <v>2540.7663937737361</v>
      </c>
      <c r="T15" s="53">
        <f t="shared" si="10"/>
        <v>21992.285714285717</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7"/>
        <v>3</v>
      </c>
      <c r="K16" s="48">
        <f t="shared" si="2"/>
        <v>14.333333333333334</v>
      </c>
      <c r="L16" s="172">
        <f t="shared" si="28"/>
        <v>15</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383.81421992222585</v>
      </c>
      <c r="P16" s="52">
        <f t="shared" si="6"/>
        <v>140.32464531547043</v>
      </c>
      <c r="Q16" s="51">
        <f t="shared" si="7"/>
        <v>6.5895848589889354</v>
      </c>
      <c r="R16" s="53">
        <f t="shared" si="8"/>
        <v>1050.5172582141799</v>
      </c>
      <c r="S16" s="53">
        <f t="shared" si="9"/>
        <v>2344.8601564674314</v>
      </c>
      <c r="T16" s="53">
        <f t="shared" si="10"/>
        <v>21992.285714285717</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7"/>
        <v>3</v>
      </c>
      <c r="K17" s="48">
        <f t="shared" si="2"/>
        <v>15</v>
      </c>
      <c r="L17" s="172">
        <f t="shared" si="28"/>
        <v>15</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351.56992803122</v>
      </c>
      <c r="P17" s="52">
        <f t="shared" si="6"/>
        <v>122.65905957354732</v>
      </c>
      <c r="Q17" s="51">
        <f t="shared" si="7"/>
        <v>6.1704090644058596</v>
      </c>
      <c r="R17" s="53">
        <f t="shared" si="8"/>
        <v>932.01948551473356</v>
      </c>
      <c r="S17" s="53">
        <f t="shared" si="9"/>
        <v>2147.8680925880722</v>
      </c>
      <c r="T17" s="53">
        <f t="shared" si="10"/>
        <v>21992.285714285717</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7"/>
        <v>3</v>
      </c>
      <c r="K18" s="48">
        <f t="shared" si="2"/>
        <v>13.333333333333334</v>
      </c>
      <c r="L18" s="172">
        <f t="shared" si="28"/>
        <v>15</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321.50356531141085</v>
      </c>
      <c r="P18" s="52">
        <f t="shared" si="6"/>
        <v>126.09160079163669</v>
      </c>
      <c r="Q18" s="51">
        <f t="shared" si="7"/>
        <v>5.7795463490483403</v>
      </c>
      <c r="R18" s="53">
        <f t="shared" si="8"/>
        <v>821.52560251943476</v>
      </c>
      <c r="S18" s="53">
        <f t="shared" si="9"/>
        <v>1964.1817872556007</v>
      </c>
      <c r="T18" s="53">
        <f t="shared" si="10"/>
        <v>21992.285714285717</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7"/>
        <v>3</v>
      </c>
      <c r="K19" s="48">
        <f t="shared" si="2"/>
        <v>14</v>
      </c>
      <c r="L19" s="172">
        <f t="shared" si="28"/>
        <v>15</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387.63672808622044</v>
      </c>
      <c r="P19" s="52">
        <f t="shared" si="6"/>
        <v>145.07757991416537</v>
      </c>
      <c r="Q19" s="51">
        <f t="shared" si="7"/>
        <v>6.6392774651208661</v>
      </c>
      <c r="R19" s="53">
        <f t="shared" si="8"/>
        <v>1064.5649757168601</v>
      </c>
      <c r="S19" s="53">
        <f t="shared" si="9"/>
        <v>2368.2132440454229</v>
      </c>
      <c r="T19" s="53">
        <f t="shared" si="10"/>
        <v>21992.285714285717</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7"/>
        <v>3</v>
      </c>
      <c r="K20" s="27">
        <f t="shared" si="2"/>
        <v>12.333333333333334</v>
      </c>
      <c r="L20" s="172">
        <f t="shared" si="28"/>
        <v>15</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426.98916287886709</v>
      </c>
      <c r="P20" s="33">
        <f t="shared" si="6"/>
        <v>179.64067994088441</v>
      </c>
      <c r="Q20" s="32">
        <f t="shared" si="7"/>
        <v>7.1508591174252718</v>
      </c>
      <c r="R20" s="42">
        <f t="shared" si="8"/>
        <v>1209.1851735798364</v>
      </c>
      <c r="S20" s="42">
        <f t="shared" si="9"/>
        <v>2608.6315287665002</v>
      </c>
      <c r="T20" s="42">
        <f t="shared" si="10"/>
        <v>21992.285714285717</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7"/>
        <v>3</v>
      </c>
      <c r="K21" s="27">
        <f t="shared" si="2"/>
        <v>12.333333333333334</v>
      </c>
      <c r="L21" s="172">
        <f t="shared" si="28"/>
        <v>15</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526.52490491181743</v>
      </c>
      <c r="P21" s="33">
        <f t="shared" si="6"/>
        <v>221.51684433031232</v>
      </c>
      <c r="Q21" s="32">
        <f t="shared" si="7"/>
        <v>8.444823763853627</v>
      </c>
      <c r="R21" s="42">
        <f t="shared" si="8"/>
        <v>1574.9790255509292</v>
      </c>
      <c r="S21" s="42">
        <f t="shared" si="9"/>
        <v>3216.7314467027877</v>
      </c>
      <c r="T21" s="42">
        <f t="shared" si="10"/>
        <v>21992.285714285717</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7"/>
        <v>3</v>
      </c>
      <c r="K22" s="27">
        <f t="shared" si="2"/>
        <v>11.333333333333334</v>
      </c>
      <c r="L22" s="172">
        <f t="shared" si="28"/>
        <v>15</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535.08126536102645</v>
      </c>
      <c r="P22" s="33">
        <f t="shared" si="6"/>
        <v>241.48772248569921</v>
      </c>
      <c r="Q22" s="32">
        <f t="shared" si="7"/>
        <v>8.5560564496933438</v>
      </c>
      <c r="R22" s="42">
        <f t="shared" si="8"/>
        <v>1606.4236502017718</v>
      </c>
      <c r="S22" s="42">
        <f t="shared" si="9"/>
        <v>3269.0053533490541</v>
      </c>
      <c r="T22" s="42">
        <f t="shared" si="10"/>
        <v>21992.285714285717</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7"/>
        <v>3</v>
      </c>
      <c r="K23" s="27">
        <f t="shared" si="2"/>
        <v>12.333333333333334</v>
      </c>
      <c r="L23" s="172">
        <f t="shared" si="28"/>
        <v>15</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570.40613989375788</v>
      </c>
      <c r="P23" s="33">
        <f t="shared" si="6"/>
        <v>239.978331351794</v>
      </c>
      <c r="Q23" s="32">
        <f t="shared" si="7"/>
        <v>9.0152798186188505</v>
      </c>
      <c r="R23" s="42">
        <f t="shared" si="8"/>
        <v>1736.2425641095601</v>
      </c>
      <c r="S23" s="42">
        <f t="shared" si="9"/>
        <v>3484.8178129311864</v>
      </c>
      <c r="T23" s="42">
        <f t="shared" si="10"/>
        <v>21992.285714285717</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7"/>
        <v>3</v>
      </c>
      <c r="K24" s="27">
        <f t="shared" si="2"/>
        <v>12.333333333333334</v>
      </c>
      <c r="L24" s="172">
        <f t="shared" si="28"/>
        <v>15</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545.88516506558653</v>
      </c>
      <c r="P24" s="33">
        <f t="shared" si="6"/>
        <v>229.66199320108618</v>
      </c>
      <c r="Q24" s="32">
        <f t="shared" si="7"/>
        <v>8.6965071458526246</v>
      </c>
      <c r="R24" s="42">
        <f t="shared" si="8"/>
        <v>1646.1279816160306</v>
      </c>
      <c r="S24" s="42">
        <f t="shared" si="9"/>
        <v>3335.0102917716758</v>
      </c>
      <c r="T24" s="42">
        <f t="shared" si="10"/>
        <v>21992.285714285717</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7"/>
        <v>3</v>
      </c>
      <c r="K25" s="48">
        <f t="shared" si="2"/>
        <v>11</v>
      </c>
      <c r="L25" s="172">
        <f t="shared" si="28"/>
        <v>15</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395.31726033270098</v>
      </c>
      <c r="P25" s="52">
        <f t="shared" si="6"/>
        <v>182.63481876120207</v>
      </c>
      <c r="Q25" s="51">
        <f t="shared" si="7"/>
        <v>6.7391243843251125</v>
      </c>
      <c r="R25" s="53">
        <f t="shared" si="8"/>
        <v>1092.7909317226759</v>
      </c>
      <c r="S25" s="53">
        <f t="shared" si="9"/>
        <v>2415.1363988177627</v>
      </c>
      <c r="T25" s="53">
        <f t="shared" si="10"/>
        <v>21992.285714285717</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5">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9">C$5</f>
        <v>0</v>
      </c>
      <c r="J26" s="214">
        <f t="shared" ref="J26:J57" si="30">J$4</f>
        <v>3</v>
      </c>
      <c r="K26" s="48">
        <f t="shared" si="2"/>
        <v>11.333333333333334</v>
      </c>
      <c r="L26" s="172">
        <f t="shared" ref="L26:L57" si="31">C$4</f>
        <v>15</v>
      </c>
      <c r="M26" s="51">
        <f>IF(Use_BOM_DF,Weather_Site!H29,IF(0.191*(Weather_Site!K29+104)*(Weather_Site!J29+1)^1.5/(3.52*(Weather_Site!J29+1)^1.5+Weather_Site!I29-1)&gt;10, 10,0.191*(Weather_Site!K29+104)*(Weather_Site!J29+1)^1.5/(3.52*(Weather_Site!J29+1)^1.5+Weather_Site!I29-1)))</f>
        <v>7.882539682539683</v>
      </c>
      <c r="N26" s="51">
        <f t="shared" si="4"/>
        <v>20.449059175359459</v>
      </c>
      <c r="O26" s="52">
        <f t="shared" si="5"/>
        <v>368.08306515647024</v>
      </c>
      <c r="P26" s="52">
        <f t="shared" si="6"/>
        <v>166.11970338789129</v>
      </c>
      <c r="Q26" s="51">
        <f t="shared" si="7"/>
        <v>6.3850798470341132</v>
      </c>
      <c r="R26" s="53">
        <f t="shared" si="8"/>
        <v>992.70526445002815</v>
      </c>
      <c r="S26" s="53">
        <f t="shared" si="9"/>
        <v>2248.7528313325838</v>
      </c>
      <c r="T26" s="53">
        <f t="shared" si="10"/>
        <v>21992.285714285717</v>
      </c>
      <c r="U26" s="51">
        <f t="shared" si="11"/>
        <v>4.8552665331520863</v>
      </c>
      <c r="V26" s="52">
        <f t="shared" si="12"/>
        <v>11.333333333333334</v>
      </c>
      <c r="W26" s="52">
        <f t="shared" si="13"/>
        <v>28.333333333333336</v>
      </c>
      <c r="X26" s="51">
        <f t="shared" si="14"/>
        <v>9.2288724104384041</v>
      </c>
      <c r="Y26" s="51">
        <f t="shared" si="15"/>
        <v>6.0324000000000009</v>
      </c>
      <c r="Z26" s="51" t="e">
        <f>IF(Use_BOM_DF,M26/10,MIN(0.972+(0.342*LN(Weather_Site!J29))-(0.245*LN(Weather_Site!I29)),1))</f>
        <v>#NUM!</v>
      </c>
      <c r="AA26" s="52" t="e">
        <f t="shared" si="16"/>
        <v>#NUM!</v>
      </c>
      <c r="AB26" s="52" t="e">
        <f t="shared" si="17"/>
        <v>#NUM!</v>
      </c>
      <c r="AC26" s="52" t="e">
        <f t="shared" si="18"/>
        <v>#NUM!</v>
      </c>
      <c r="AD26" s="51" t="e">
        <f t="shared" si="19"/>
        <v>#NUM!</v>
      </c>
      <c r="AE26" s="51" t="e">
        <f t="shared" si="20"/>
        <v>#NUM!</v>
      </c>
      <c r="AF26" s="53" t="e">
        <f t="shared" si="21"/>
        <v>#NUM!</v>
      </c>
      <c r="AG26" s="323">
        <f t="shared" si="22"/>
        <v>22.015200260458144</v>
      </c>
    </row>
    <row r="27" spans="1:33" x14ac:dyDescent="0.25">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9"/>
        <v>0</v>
      </c>
      <c r="J27" s="214">
        <f t="shared" si="30"/>
        <v>3</v>
      </c>
      <c r="K27" s="48">
        <f t="shared" si="2"/>
        <v>11</v>
      </c>
      <c r="L27" s="172">
        <f t="shared" si="31"/>
        <v>15</v>
      </c>
      <c r="M27" s="51">
        <f>IF(Use_BOM_DF,Weather_Site!H30,IF(0.191*(Weather_Site!K30+104)*(Weather_Site!J30+1)^1.5/(3.52*(Weather_Site!J30+1)^1.5+Weather_Site!I30-1)&gt;10, 10,0.191*(Weather_Site!K30+104)*(Weather_Site!J30+1)^1.5/(3.52*(Weather_Site!J30+1)^1.5+Weather_Site!I30-1)))</f>
        <v>7.882539682539683</v>
      </c>
      <c r="N27" s="51">
        <f t="shared" si="4"/>
        <v>16.384354332055356</v>
      </c>
      <c r="O27" s="52">
        <f t="shared" si="5"/>
        <v>294.9183779769964</v>
      </c>
      <c r="P27" s="52">
        <f t="shared" si="6"/>
        <v>136.25098096107814</v>
      </c>
      <c r="Q27" s="51">
        <f t="shared" si="7"/>
        <v>5.4339389137009526</v>
      </c>
      <c r="R27" s="53">
        <f t="shared" si="8"/>
        <v>723.82503906546162</v>
      </c>
      <c r="S27" s="53">
        <f t="shared" si="9"/>
        <v>1801.7632438641574</v>
      </c>
      <c r="T27" s="53">
        <f t="shared" si="10"/>
        <v>21992.285714285717</v>
      </c>
      <c r="U27" s="51">
        <f t="shared" si="11"/>
        <v>5.2722020639675566</v>
      </c>
      <c r="V27" s="52">
        <f t="shared" si="12"/>
        <v>11</v>
      </c>
      <c r="W27" s="52">
        <f t="shared" si="13"/>
        <v>27.5</v>
      </c>
      <c r="X27" s="51">
        <f t="shared" si="14"/>
        <v>7.5694989422821193</v>
      </c>
      <c r="Y27" s="51">
        <f t="shared" si="15"/>
        <v>6.9037000000000006</v>
      </c>
      <c r="Z27" s="51" t="e">
        <f>IF(Use_BOM_DF,M27/10,MIN(0.972+(0.342*LN(Weather_Site!J30))-(0.245*LN(Weather_Site!I30)),1))</f>
        <v>#NUM!</v>
      </c>
      <c r="AA27" s="52" t="e">
        <f t="shared" si="16"/>
        <v>#NUM!</v>
      </c>
      <c r="AB27" s="52" t="e">
        <f t="shared" si="17"/>
        <v>#NUM!</v>
      </c>
      <c r="AC27" s="52" t="e">
        <f t="shared" si="18"/>
        <v>#NUM!</v>
      </c>
      <c r="AD27" s="51" t="e">
        <f t="shared" si="19"/>
        <v>#NUM!</v>
      </c>
      <c r="AE27" s="51" t="e">
        <f t="shared" si="20"/>
        <v>#NUM!</v>
      </c>
      <c r="AF27" s="53" t="e">
        <f t="shared" si="21"/>
        <v>#NUM!</v>
      </c>
      <c r="AG27" s="323">
        <f t="shared" si="22"/>
        <v>18.089406172483404</v>
      </c>
    </row>
    <row r="28" spans="1:33" x14ac:dyDescent="0.25">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9"/>
        <v>0</v>
      </c>
      <c r="J28" s="214">
        <f t="shared" si="30"/>
        <v>3</v>
      </c>
      <c r="K28" s="48">
        <f t="shared" si="2"/>
        <v>9.6666666666666661</v>
      </c>
      <c r="L28" s="172">
        <f t="shared" si="31"/>
        <v>15</v>
      </c>
      <c r="M28" s="51">
        <f>IF(Use_BOM_DF,Weather_Site!H31,IF(0.191*(Weather_Site!K31+104)*(Weather_Site!J31+1)^1.5/(3.52*(Weather_Site!J31+1)^1.5+Weather_Site!I31-1)&gt;10, 10,0.191*(Weather_Site!K31+104)*(Weather_Site!J31+1)^1.5/(3.52*(Weather_Site!J31+1)^1.5+Weather_Site!I31-1)))</f>
        <v>7.882539682539683</v>
      </c>
      <c r="N28" s="51">
        <f t="shared" si="4"/>
        <v>12.662778651012133</v>
      </c>
      <c r="O28" s="52">
        <f t="shared" si="5"/>
        <v>227.93001571821836</v>
      </c>
      <c r="P28" s="52">
        <f t="shared" si="6"/>
        <v>115.63499475623448</v>
      </c>
      <c r="Q28" s="51">
        <f t="shared" si="7"/>
        <v>4.563090204336838</v>
      </c>
      <c r="R28" s="53">
        <f t="shared" si="8"/>
        <v>477.64280776445247</v>
      </c>
      <c r="S28" s="53">
        <f t="shared" si="9"/>
        <v>1392.5070635187685</v>
      </c>
      <c r="T28" s="53">
        <f t="shared" si="10"/>
        <v>21992.285714285717</v>
      </c>
      <c r="U28" s="51">
        <f t="shared" si="11"/>
        <v>5.6697882798549992</v>
      </c>
      <c r="V28" s="52">
        <f t="shared" si="12"/>
        <v>9.6666666666666661</v>
      </c>
      <c r="W28" s="52">
        <f t="shared" si="13"/>
        <v>24.166666666666668</v>
      </c>
      <c r="X28" s="51">
        <f t="shared" si="14"/>
        <v>6.4241663753463607</v>
      </c>
      <c r="Y28" s="51">
        <f t="shared" si="15"/>
        <v>7.6235000000000008</v>
      </c>
      <c r="Z28" s="51" t="e">
        <f>IF(Use_BOM_DF,M28/10,MIN(0.972+(0.342*LN(Weather_Site!J31))-(0.245*LN(Weather_Site!I31)),1))</f>
        <v>#NUM!</v>
      </c>
      <c r="AA28" s="52" t="e">
        <f t="shared" si="16"/>
        <v>#NUM!</v>
      </c>
      <c r="AB28" s="52" t="e">
        <f t="shared" si="17"/>
        <v>#NUM!</v>
      </c>
      <c r="AC28" s="52" t="e">
        <f t="shared" si="18"/>
        <v>#NUM!</v>
      </c>
      <c r="AD28" s="51" t="e">
        <f t="shared" si="19"/>
        <v>#NUM!</v>
      </c>
      <c r="AE28" s="51" t="e">
        <f t="shared" si="20"/>
        <v>#NUM!</v>
      </c>
      <c r="AF28" s="53" t="e">
        <f t="shared" si="21"/>
        <v>#NUM!</v>
      </c>
      <c r="AG28" s="323">
        <f t="shared" si="22"/>
        <v>14.140581760891225</v>
      </c>
    </row>
    <row r="29" spans="1:33" x14ac:dyDescent="0.25">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9"/>
        <v>0</v>
      </c>
      <c r="J29" s="214">
        <f t="shared" si="30"/>
        <v>3</v>
      </c>
      <c r="K29" s="48">
        <f t="shared" si="2"/>
        <v>8</v>
      </c>
      <c r="L29" s="172">
        <f t="shared" si="31"/>
        <v>15</v>
      </c>
      <c r="M29" s="51">
        <f>IF(Use_BOM_DF,Weather_Site!H32,IF(0.191*(Weather_Site!K32+104)*(Weather_Site!J32+1)^1.5/(3.52*(Weather_Site!J32+1)^1.5+Weather_Site!I32-1)&gt;10, 10,0.191*(Weather_Site!K32+104)*(Weather_Site!J32+1)^1.5/(3.52*(Weather_Site!J32+1)^1.5+Weather_Site!I32-1)))</f>
        <v>7.882539682539683</v>
      </c>
      <c r="N29" s="51">
        <f t="shared" si="4"/>
        <v>10.62890179682851</v>
      </c>
      <c r="O29" s="52">
        <f t="shared" si="5"/>
        <v>191.32023234291316</v>
      </c>
      <c r="P29" s="52">
        <f t="shared" si="6"/>
        <v>109.10913645938854</v>
      </c>
      <c r="Q29" s="51">
        <f t="shared" si="7"/>
        <v>4.0871630204578704</v>
      </c>
      <c r="R29" s="53">
        <f t="shared" si="8"/>
        <v>343.10185386020578</v>
      </c>
      <c r="S29" s="53">
        <f t="shared" si="9"/>
        <v>1168.844630190863</v>
      </c>
      <c r="T29" s="53">
        <f t="shared" si="10"/>
        <v>21992.285714285717</v>
      </c>
      <c r="U29" s="51">
        <f t="shared" si="11"/>
        <v>5.8218369769991574</v>
      </c>
      <c r="V29" s="52">
        <f t="shared" si="12"/>
        <v>8</v>
      </c>
      <c r="W29" s="52">
        <f t="shared" si="13"/>
        <v>20</v>
      </c>
      <c r="X29" s="51">
        <f t="shared" si="14"/>
        <v>6.0616186921882527</v>
      </c>
      <c r="Y29" s="51">
        <f t="shared" si="15"/>
        <v>10.818000000000001</v>
      </c>
      <c r="Z29" s="51" t="e">
        <f>IF(Use_BOM_DF,M29/10,MIN(0.972+(0.342*LN(Weather_Site!J32))-(0.245*LN(Weather_Site!I32)),1))</f>
        <v>#NUM!</v>
      </c>
      <c r="AA29" s="52" t="e">
        <f t="shared" si="16"/>
        <v>#NUM!</v>
      </c>
      <c r="AB29" s="52" t="e">
        <f t="shared" si="17"/>
        <v>#NUM!</v>
      </c>
      <c r="AC29" s="52" t="e">
        <f t="shared" si="18"/>
        <v>#NUM!</v>
      </c>
      <c r="AD29" s="51" t="e">
        <f t="shared" si="19"/>
        <v>#NUM!</v>
      </c>
      <c r="AE29" s="51" t="e">
        <f t="shared" si="20"/>
        <v>#NUM!</v>
      </c>
      <c r="AF29" s="53" t="e">
        <f t="shared" si="21"/>
        <v>#NUM!</v>
      </c>
      <c r="AG29" s="323">
        <f t="shared" si="22"/>
        <v>11.899236776501999</v>
      </c>
    </row>
    <row r="30" spans="1:33" x14ac:dyDescent="0.25">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9"/>
        <v>0</v>
      </c>
      <c r="J30" s="214">
        <f t="shared" si="30"/>
        <v>3</v>
      </c>
      <c r="K30" s="27">
        <f t="shared" si="2"/>
        <v>8</v>
      </c>
      <c r="L30" s="172">
        <f t="shared" si="31"/>
        <v>15</v>
      </c>
      <c r="M30" s="32">
        <f>IF(Use_BOM_DF,Weather_Site!H33,IF(0.191*(Weather_Site!K33+104)*(Weather_Site!J33+1)^1.5/(3.52*(Weather_Site!J33+1)^1.5+Weather_Site!I33-1)&gt;10, 10,0.191*(Weather_Site!K33+104)*(Weather_Site!J33+1)^1.5/(3.52*(Weather_Site!J33+1)^1.5+Weather_Site!I33-1)))</f>
        <v>7.882539682539683</v>
      </c>
      <c r="N30" s="32">
        <f t="shared" si="4"/>
        <v>9.3630105182021168</v>
      </c>
      <c r="O30" s="33">
        <f t="shared" si="5"/>
        <v>168.5341893276381</v>
      </c>
      <c r="P30" s="33">
        <f t="shared" si="6"/>
        <v>96.114350459614798</v>
      </c>
      <c r="Q30" s="32">
        <f t="shared" si="7"/>
        <v>3.7909444612592953</v>
      </c>
      <c r="R30" s="42">
        <f t="shared" si="8"/>
        <v>259.36314577907007</v>
      </c>
      <c r="S30" s="42">
        <f t="shared" si="9"/>
        <v>1029.6364361825786</v>
      </c>
      <c r="T30" s="42">
        <f t="shared" si="10"/>
        <v>21992.285714285717</v>
      </c>
      <c r="U30" s="32">
        <f t="shared" si="11"/>
        <v>6.2077593549462025</v>
      </c>
      <c r="V30" s="33">
        <f t="shared" si="12"/>
        <v>8</v>
      </c>
      <c r="W30" s="33">
        <f t="shared" si="13"/>
        <v>20</v>
      </c>
      <c r="X30" s="32">
        <f t="shared" si="14"/>
        <v>5.339686136645267</v>
      </c>
      <c r="Y30" s="32">
        <f t="shared" si="15"/>
        <v>11.436400000000001</v>
      </c>
      <c r="Z30" s="266" t="e">
        <f>IF(Use_BOM_DF,M30/10,MIN(0.972+(0.342*LN(Weather_Site!J33))-(0.245*LN(Weather_Site!I33)),1))</f>
        <v>#NUM!</v>
      </c>
      <c r="AA30" s="33" t="e">
        <f t="shared" si="16"/>
        <v>#NUM!</v>
      </c>
      <c r="AB30" s="33" t="e">
        <f t="shared" si="17"/>
        <v>#NUM!</v>
      </c>
      <c r="AC30" s="265" t="e">
        <f t="shared" si="18"/>
        <v>#NUM!</v>
      </c>
      <c r="AD30" s="32" t="e">
        <f t="shared" si="19"/>
        <v>#NUM!</v>
      </c>
      <c r="AE30" s="32" t="e">
        <f t="shared" si="20"/>
        <v>#NUM!</v>
      </c>
      <c r="AF30" s="42" t="e">
        <f t="shared" si="21"/>
        <v>#NUM!</v>
      </c>
      <c r="AG30" s="83">
        <f t="shared" si="22"/>
        <v>10.398769634379777</v>
      </c>
    </row>
    <row r="31" spans="1:33" x14ac:dyDescent="0.25">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9"/>
        <v>0</v>
      </c>
      <c r="J31" s="214">
        <f t="shared" si="30"/>
        <v>3</v>
      </c>
      <c r="K31" s="27">
        <f t="shared" si="2"/>
        <v>7</v>
      </c>
      <c r="L31" s="172">
        <f t="shared" si="31"/>
        <v>15</v>
      </c>
      <c r="M31" s="32">
        <f>IF(Use_BOM_DF,Weather_Site!H34,IF(0.191*(Weather_Site!K34+104)*(Weather_Site!J34+1)^1.5/(3.52*(Weather_Site!J34+1)^1.5+Weather_Site!I34-1)&gt;10, 10,0.191*(Weather_Site!K34+104)*(Weather_Site!J34+1)^1.5/(3.52*(Weather_Site!J34+1)^1.5+Weather_Site!I34-1)))</f>
        <v>7.882539682539683</v>
      </c>
      <c r="N31" s="32">
        <f t="shared" si="4"/>
        <v>7.6101042840604318</v>
      </c>
      <c r="O31" s="33">
        <f t="shared" si="5"/>
        <v>136.98187711308776</v>
      </c>
      <c r="P31" s="33">
        <f t="shared" si="6"/>
        <v>83.801309447555354</v>
      </c>
      <c r="Q31" s="32">
        <f t="shared" si="7"/>
        <v>3.38076440247014</v>
      </c>
      <c r="R31" s="42">
        <f t="shared" si="8"/>
        <v>143.40839839059748</v>
      </c>
      <c r="S31" s="42">
        <f t="shared" si="9"/>
        <v>836.87192690694053</v>
      </c>
      <c r="T31" s="42">
        <f t="shared" si="10"/>
        <v>21992.285714285717</v>
      </c>
      <c r="U31" s="32">
        <f t="shared" si="11"/>
        <v>6.668561293456662</v>
      </c>
      <c r="V31" s="33">
        <f t="shared" si="12"/>
        <v>7</v>
      </c>
      <c r="W31" s="33">
        <f t="shared" si="13"/>
        <v>17.5</v>
      </c>
      <c r="X31" s="32">
        <f t="shared" si="14"/>
        <v>4.6556283026419649</v>
      </c>
      <c r="Y31" s="32">
        <f t="shared" si="15"/>
        <v>12.105399999999999</v>
      </c>
      <c r="Z31" s="266" t="e">
        <f>IF(Use_BOM_DF,M31/10,MIN(0.972+(0.342*LN(Weather_Site!J34))-(0.245*LN(Weather_Site!I34)),1))</f>
        <v>#NUM!</v>
      </c>
      <c r="AA31" s="33" t="e">
        <f t="shared" si="16"/>
        <v>#NUM!</v>
      </c>
      <c r="AB31" s="33" t="e">
        <f t="shared" si="17"/>
        <v>#NUM!</v>
      </c>
      <c r="AC31" s="265" t="e">
        <f t="shared" si="18"/>
        <v>#NUM!</v>
      </c>
      <c r="AD31" s="32" t="e">
        <f t="shared" si="19"/>
        <v>#NUM!</v>
      </c>
      <c r="AE31" s="32" t="e">
        <f t="shared" si="20"/>
        <v>#NUM!</v>
      </c>
      <c r="AF31" s="42" t="e">
        <f t="shared" si="21"/>
        <v>#NUM!</v>
      </c>
      <c r="AG31" s="83">
        <f t="shared" si="22"/>
        <v>8.3404639352578602</v>
      </c>
    </row>
    <row r="32" spans="1:33" x14ac:dyDescent="0.25">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9"/>
        <v>0</v>
      </c>
      <c r="J32" s="214">
        <f t="shared" si="30"/>
        <v>3</v>
      </c>
      <c r="K32" s="27">
        <f t="shared" si="2"/>
        <v>6</v>
      </c>
      <c r="L32" s="172">
        <f t="shared" si="31"/>
        <v>15</v>
      </c>
      <c r="M32" s="32">
        <f>IF(Use_BOM_DF,Weather_Site!H35,IF(0.191*(Weather_Site!K35+104)*(Weather_Site!J35+1)^1.5/(3.52*(Weather_Site!J35+1)^1.5+Weather_Site!I35-1)&gt;10, 10,0.191*(Weather_Site!K35+104)*(Weather_Site!J35+1)^1.5/(3.52*(Weather_Site!J35+1)^1.5+Weather_Site!I35-1)))</f>
        <v>7.882539682539683</v>
      </c>
      <c r="N32" s="32">
        <f t="shared" si="4"/>
        <v>6.0365151005970983</v>
      </c>
      <c r="O32" s="33">
        <f t="shared" si="5"/>
        <v>108.65727181074776</v>
      </c>
      <c r="P32" s="33">
        <f t="shared" si="6"/>
        <v>71.307294777504111</v>
      </c>
      <c r="Q32" s="32">
        <f t="shared" si="7"/>
        <v>3.012544533539721</v>
      </c>
      <c r="R32" s="42">
        <f t="shared" si="8"/>
        <v>39.31547390449802</v>
      </c>
      <c r="S32" s="42">
        <f t="shared" si="9"/>
        <v>663.82664881750009</v>
      </c>
      <c r="T32" s="42">
        <f t="shared" si="10"/>
        <v>21992.285714285717</v>
      </c>
      <c r="U32" s="32">
        <f t="shared" si="11"/>
        <v>7.3053335475319212</v>
      </c>
      <c r="V32" s="33">
        <f t="shared" si="12"/>
        <v>6</v>
      </c>
      <c r="W32" s="33">
        <f t="shared" si="13"/>
        <v>15</v>
      </c>
      <c r="X32" s="32">
        <f t="shared" si="14"/>
        <v>3.9615163765280066</v>
      </c>
      <c r="Y32" s="32">
        <f t="shared" si="15"/>
        <v>12.8018</v>
      </c>
      <c r="Z32" s="266" t="e">
        <f>IF(Use_BOM_DF,M32/10,MIN(0.972+(0.342*LN(Weather_Site!J35))-(0.245*LN(Weather_Site!I35)),1))</f>
        <v>#NUM!</v>
      </c>
      <c r="AA32" s="33" t="e">
        <f t="shared" si="16"/>
        <v>#NUM!</v>
      </c>
      <c r="AB32" s="33" t="e">
        <f t="shared" si="17"/>
        <v>#NUM!</v>
      </c>
      <c r="AC32" s="265" t="e">
        <f t="shared" si="18"/>
        <v>#NUM!</v>
      </c>
      <c r="AD32" s="32" t="e">
        <f t="shared" si="19"/>
        <v>#NUM!</v>
      </c>
      <c r="AE32" s="32" t="e">
        <f t="shared" si="20"/>
        <v>#NUM!</v>
      </c>
      <c r="AF32" s="42" t="e">
        <f t="shared" si="21"/>
        <v>#NUM!</v>
      </c>
      <c r="AG32" s="83">
        <f t="shared" si="22"/>
        <v>6.4198686267680172</v>
      </c>
    </row>
    <row r="33" spans="1:33" x14ac:dyDescent="0.25">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9"/>
        <v>0</v>
      </c>
      <c r="J33" s="214">
        <f t="shared" si="30"/>
        <v>3</v>
      </c>
      <c r="K33" s="27">
        <f t="shared" si="2"/>
        <v>5</v>
      </c>
      <c r="L33" s="172">
        <f t="shared" si="31"/>
        <v>15</v>
      </c>
      <c r="M33" s="32">
        <f>IF(Use_BOM_DF,Weather_Site!H36,IF(0.191*(Weather_Site!K36+104)*(Weather_Site!J36+1)^1.5/(3.52*(Weather_Site!J36+1)^1.5+Weather_Site!I36-1)&gt;10, 10,0.191*(Weather_Site!K36+104)*(Weather_Site!J36+1)^1.5/(3.52*(Weather_Site!J36+1)^1.5+Weather_Site!I36-1)))</f>
        <v>7.882539682539683</v>
      </c>
      <c r="N33" s="32">
        <f t="shared" si="4"/>
        <v>4.854503716157792</v>
      </c>
      <c r="O33" s="33">
        <f t="shared" si="5"/>
        <v>87.381066890840245</v>
      </c>
      <c r="P33" s="33">
        <f t="shared" si="6"/>
        <v>61.514851485722829</v>
      </c>
      <c r="Q33" s="32">
        <f t="shared" si="7"/>
        <v>2.7359538695809231</v>
      </c>
      <c r="R33" s="42">
        <f t="shared" si="8"/>
        <v>0</v>
      </c>
      <c r="S33" s="42">
        <f t="shared" si="9"/>
        <v>533.84260287038319</v>
      </c>
      <c r="T33" s="42">
        <f t="shared" si="10"/>
        <v>21992.285714285717</v>
      </c>
      <c r="U33" s="32">
        <f t="shared" si="11"/>
        <v>7.9589269112881613</v>
      </c>
      <c r="V33" s="33">
        <f t="shared" si="12"/>
        <v>5</v>
      </c>
      <c r="W33" s="33">
        <f t="shared" si="13"/>
        <v>12.5</v>
      </c>
      <c r="X33" s="32">
        <f t="shared" si="14"/>
        <v>3.4174917492068242</v>
      </c>
      <c r="Y33" s="32">
        <f t="shared" si="15"/>
        <v>13.436399999999999</v>
      </c>
      <c r="Z33" s="266" t="e">
        <f>IF(Use_BOM_DF,M33/10,MIN(0.972+(0.342*LN(Weather_Site!J36))-(0.245*LN(Weather_Site!I36)),1))</f>
        <v>#NUM!</v>
      </c>
      <c r="AA33" s="33" t="e">
        <f t="shared" si="16"/>
        <v>#NUM!</v>
      </c>
      <c r="AB33" s="33" t="e">
        <f t="shared" si="17"/>
        <v>#NUM!</v>
      </c>
      <c r="AC33" s="265" t="e">
        <f t="shared" si="18"/>
        <v>#NUM!</v>
      </c>
      <c r="AD33" s="32" t="e">
        <f t="shared" si="19"/>
        <v>#NUM!</v>
      </c>
      <c r="AE33" s="32" t="e">
        <f t="shared" si="20"/>
        <v>#NUM!</v>
      </c>
      <c r="AF33" s="42" t="e">
        <f t="shared" si="21"/>
        <v>#NUM!</v>
      </c>
      <c r="AG33" s="83">
        <f t="shared" si="22"/>
        <v>4.9990592970440613</v>
      </c>
    </row>
    <row r="34" spans="1:33" x14ac:dyDescent="0.25">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9"/>
        <v>0</v>
      </c>
      <c r="J34" s="214">
        <f t="shared" si="30"/>
        <v>3</v>
      </c>
      <c r="K34" s="27">
        <f t="shared" si="2"/>
        <v>5</v>
      </c>
      <c r="L34" s="172">
        <f t="shared" si="31"/>
        <v>15</v>
      </c>
      <c r="M34" s="32">
        <f>IF(Use_BOM_DF,Weather_Site!H37,IF(0.191*(Weather_Site!K37+104)*(Weather_Site!J37+1)^1.5/(3.52*(Weather_Site!J37+1)^1.5+Weather_Site!I37-1)&gt;10, 10,0.191*(Weather_Site!K37+104)*(Weather_Site!J37+1)^1.5/(3.52*(Weather_Site!J37+1)^1.5+Weather_Site!I37-1)))</f>
        <v>7.882539682539683</v>
      </c>
      <c r="N34" s="32">
        <f t="shared" si="4"/>
        <v>4.1450169396065153</v>
      </c>
      <c r="O34" s="33">
        <f t="shared" si="5"/>
        <v>74.610304912917272</v>
      </c>
      <c r="P34" s="33">
        <f t="shared" si="6"/>
        <v>52.524442528907969</v>
      </c>
      <c r="Q34" s="32">
        <f t="shared" si="7"/>
        <v>2.5699339638679239</v>
      </c>
      <c r="R34" s="42">
        <f t="shared" si="8"/>
        <v>0</v>
      </c>
      <c r="S34" s="42">
        <f t="shared" si="9"/>
        <v>455.82139006636351</v>
      </c>
      <c r="T34" s="42">
        <f t="shared" si="10"/>
        <v>21992.285714285717</v>
      </c>
      <c r="U34" s="32">
        <f t="shared" si="11"/>
        <v>8.7407036329454506</v>
      </c>
      <c r="V34" s="33">
        <f t="shared" si="12"/>
        <v>5</v>
      </c>
      <c r="W34" s="33">
        <f t="shared" si="13"/>
        <v>12.5</v>
      </c>
      <c r="X34" s="32">
        <f t="shared" si="14"/>
        <v>2.918024584939332</v>
      </c>
      <c r="Y34" s="32">
        <f t="shared" si="15"/>
        <v>14.121600000000001</v>
      </c>
      <c r="Z34" s="266" t="e">
        <f>IF(Use_BOM_DF,M34/10,MIN(0.972+(0.342*LN(Weather_Site!J37))-(0.245*LN(Weather_Site!I37)),1))</f>
        <v>#NUM!</v>
      </c>
      <c r="AA34" s="33" t="e">
        <f t="shared" si="16"/>
        <v>#NUM!</v>
      </c>
      <c r="AB34" s="33" t="e">
        <f t="shared" si="17"/>
        <v>#NUM!</v>
      </c>
      <c r="AC34" s="265" t="e">
        <f t="shared" si="18"/>
        <v>#NUM!</v>
      </c>
      <c r="AD34" s="32" t="e">
        <f t="shared" si="19"/>
        <v>#NUM!</v>
      </c>
      <c r="AE34" s="32" t="e">
        <f t="shared" si="20"/>
        <v>#NUM!</v>
      </c>
      <c r="AF34" s="42" t="e">
        <f t="shared" si="21"/>
        <v>#NUM!</v>
      </c>
      <c r="AG34" s="83">
        <f t="shared" si="22"/>
        <v>4.1061550382830276</v>
      </c>
    </row>
    <row r="35" spans="1:33" x14ac:dyDescent="0.25">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9"/>
        <v>0</v>
      </c>
      <c r="J35" s="214">
        <f t="shared" si="30"/>
        <v>3</v>
      </c>
      <c r="K35" s="48">
        <f t="shared" si="2"/>
        <v>4.666666666666667</v>
      </c>
      <c r="L35" s="172">
        <f t="shared" si="31"/>
        <v>15</v>
      </c>
      <c r="M35" s="51">
        <f>IF(Use_BOM_DF,Weather_Site!H38,IF(0.191*(Weather_Site!K38+104)*(Weather_Site!J38+1)^1.5/(3.52*(Weather_Site!J38+1)^1.5+Weather_Site!I38-1)&gt;10, 10,0.191*(Weather_Site!K38+104)*(Weather_Site!J38+1)^1.5/(3.52*(Weather_Site!J38+1)^1.5+Weather_Site!I38-1)))</f>
        <v>7.882539682539683</v>
      </c>
      <c r="N35" s="51">
        <f t="shared" si="4"/>
        <v>3.3171529682116465</v>
      </c>
      <c r="O35" s="52">
        <f t="shared" si="5"/>
        <v>59.70875342780964</v>
      </c>
      <c r="P35" s="52">
        <f t="shared" si="6"/>
        <v>43.029186154682122</v>
      </c>
      <c r="Q35" s="51">
        <f t="shared" si="7"/>
        <v>2.3762137945615249</v>
      </c>
      <c r="R35" s="53">
        <f t="shared" si="8"/>
        <v>0</v>
      </c>
      <c r="S35" s="53">
        <f t="shared" si="9"/>
        <v>364.7824120054218</v>
      </c>
      <c r="T35" s="53">
        <f t="shared" si="10"/>
        <v>21992.285714285717</v>
      </c>
      <c r="U35" s="51">
        <f t="shared" si="11"/>
        <v>9.8824790139426213</v>
      </c>
      <c r="V35" s="52">
        <f t="shared" si="12"/>
        <v>4.666666666666667</v>
      </c>
      <c r="W35" s="52">
        <f t="shared" si="13"/>
        <v>11.666666666666668</v>
      </c>
      <c r="X35" s="51">
        <f t="shared" si="14"/>
        <v>2.3905103419267846</v>
      </c>
      <c r="Y35" s="51">
        <f t="shared" si="15"/>
        <v>14.9412</v>
      </c>
      <c r="Z35" s="51" t="e">
        <f>IF(Use_BOM_DF,M35/10,MIN(0.972+(0.342*LN(Weather_Site!J38))-(0.245*LN(Weather_Site!I38)),1))</f>
        <v>#NUM!</v>
      </c>
      <c r="AA35" s="52" t="e">
        <f t="shared" si="16"/>
        <v>#NUM!</v>
      </c>
      <c r="AB35" s="52" t="e">
        <f t="shared" si="17"/>
        <v>#NUM!</v>
      </c>
      <c r="AC35" s="52" t="e">
        <f t="shared" si="18"/>
        <v>#NUM!</v>
      </c>
      <c r="AD35" s="51" t="e">
        <f t="shared" si="19"/>
        <v>#NUM!</v>
      </c>
      <c r="AE35" s="51" t="e">
        <f t="shared" si="20"/>
        <v>#NUM!</v>
      </c>
      <c r="AF35" s="53" t="e">
        <f t="shared" si="21"/>
        <v>#NUM!</v>
      </c>
      <c r="AG35" s="323">
        <f t="shared" si="22"/>
        <v>3.0995731514883036</v>
      </c>
    </row>
    <row r="36" spans="1:33" x14ac:dyDescent="0.25">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9"/>
        <v>0</v>
      </c>
      <c r="J36" s="214">
        <f t="shared" si="30"/>
        <v>3</v>
      </c>
      <c r="K36" s="48">
        <f t="shared" si="2"/>
        <v>5.333333333333333</v>
      </c>
      <c r="L36" s="172">
        <f t="shared" si="31"/>
        <v>15</v>
      </c>
      <c r="M36" s="51">
        <f>IF(Use_BOM_DF,Weather_Site!H39,IF(0.191*(Weather_Site!K39+104)*(Weather_Site!J39+1)^1.5/(3.52*(Weather_Site!J39+1)^1.5+Weather_Site!I39-1)&gt;10, 10,0.191*(Weather_Site!K39+104)*(Weather_Site!J39+1)^1.5/(3.52*(Weather_Site!J39+1)^1.5+Weather_Site!I39-1)))</f>
        <v>7.882539682539683</v>
      </c>
      <c r="N36" s="51">
        <f t="shared" si="4"/>
        <v>3.9332925548376321</v>
      </c>
      <c r="O36" s="52">
        <f t="shared" si="5"/>
        <v>70.799265987077376</v>
      </c>
      <c r="P36" s="52">
        <f t="shared" si="6"/>
        <v>48.688780965539891</v>
      </c>
      <c r="Q36" s="51">
        <f t="shared" si="7"/>
        <v>2.520390457832006</v>
      </c>
      <c r="R36" s="53">
        <f t="shared" si="8"/>
        <v>0</v>
      </c>
      <c r="S36" s="53">
        <f t="shared" si="9"/>
        <v>432.53837222049202</v>
      </c>
      <c r="T36" s="53">
        <f t="shared" si="10"/>
        <v>21992.285714285717</v>
      </c>
      <c r="U36" s="51">
        <f t="shared" si="11"/>
        <v>9.1675483382057621</v>
      </c>
      <c r="V36" s="52">
        <f t="shared" si="12"/>
        <v>5.333333333333333</v>
      </c>
      <c r="W36" s="52">
        <f t="shared" si="13"/>
        <v>13.333333333333334</v>
      </c>
      <c r="X36" s="51">
        <f t="shared" si="14"/>
        <v>2.7049322758633276</v>
      </c>
      <c r="Y36" s="51">
        <f t="shared" si="15"/>
        <v>14.385</v>
      </c>
      <c r="Z36" s="51" t="e">
        <f>IF(Use_BOM_DF,M36/10,MIN(0.972+(0.342*LN(Weather_Site!J39))-(0.245*LN(Weather_Site!I39)),1))</f>
        <v>#NUM!</v>
      </c>
      <c r="AA36" s="52" t="e">
        <f t="shared" si="16"/>
        <v>#NUM!</v>
      </c>
      <c r="AB36" s="52" t="e">
        <f t="shared" si="17"/>
        <v>#NUM!</v>
      </c>
      <c r="AC36" s="52" t="e">
        <f t="shared" si="18"/>
        <v>#NUM!</v>
      </c>
      <c r="AD36" s="51" t="e">
        <f t="shared" si="19"/>
        <v>#NUM!</v>
      </c>
      <c r="AE36" s="51" t="e">
        <f t="shared" si="20"/>
        <v>#NUM!</v>
      </c>
      <c r="AF36" s="53" t="e">
        <f t="shared" si="21"/>
        <v>#NUM!</v>
      </c>
      <c r="AG36" s="323">
        <f t="shared" si="22"/>
        <v>3.8028879184420079</v>
      </c>
    </row>
    <row r="37" spans="1:33" x14ac:dyDescent="0.25">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9"/>
        <v>0</v>
      </c>
      <c r="J37" s="214">
        <f t="shared" si="30"/>
        <v>3</v>
      </c>
      <c r="K37" s="48">
        <f t="shared" si="2"/>
        <v>7</v>
      </c>
      <c r="L37" s="172">
        <f t="shared" si="31"/>
        <v>15</v>
      </c>
      <c r="M37" s="51">
        <f>IF(Use_BOM_DF,Weather_Site!H40,IF(0.191*(Weather_Site!K40+104)*(Weather_Site!J40+1)^1.5/(3.52*(Weather_Site!J40+1)^1.5+Weather_Site!I40-1)&gt;10, 10,0.191*(Weather_Site!K40+104)*(Weather_Site!J40+1)^1.5/(3.52*(Weather_Site!J40+1)^1.5+Weather_Site!I40-1)))</f>
        <v>7.882539682539683</v>
      </c>
      <c r="N37" s="51">
        <f t="shared" si="4"/>
        <v>5.9592633553074457</v>
      </c>
      <c r="O37" s="52">
        <f t="shared" si="5"/>
        <v>107.266740395534</v>
      </c>
      <c r="P37" s="52">
        <f t="shared" si="6"/>
        <v>65.62250054359842</v>
      </c>
      <c r="Q37" s="51">
        <f t="shared" si="7"/>
        <v>2.994467625141942</v>
      </c>
      <c r="R37" s="53">
        <f t="shared" si="8"/>
        <v>34.205270953587444</v>
      </c>
      <c r="S37" s="53">
        <f t="shared" si="9"/>
        <v>655.33138849986062</v>
      </c>
      <c r="T37" s="53">
        <f t="shared" si="10"/>
        <v>21992.285714285717</v>
      </c>
      <c r="U37" s="51">
        <f t="shared" si="11"/>
        <v>7.7085678028046081</v>
      </c>
      <c r="V37" s="52">
        <f t="shared" si="12"/>
        <v>7</v>
      </c>
      <c r="W37" s="52">
        <f t="shared" si="13"/>
        <v>17.5</v>
      </c>
      <c r="X37" s="51">
        <f t="shared" si="14"/>
        <v>3.6456944746443565</v>
      </c>
      <c r="Y37" s="51">
        <f t="shared" si="15"/>
        <v>13.002600000000001</v>
      </c>
      <c r="Z37" s="51" t="e">
        <f>IF(Use_BOM_DF,M37/10,MIN(0.972+(0.342*LN(Weather_Site!J40))-(0.245*LN(Weather_Site!I40)),1))</f>
        <v>#NUM!</v>
      </c>
      <c r="AA37" s="52" t="e">
        <f t="shared" si="16"/>
        <v>#NUM!</v>
      </c>
      <c r="AB37" s="52" t="e">
        <f t="shared" si="17"/>
        <v>#NUM!</v>
      </c>
      <c r="AC37" s="52" t="e">
        <f t="shared" si="18"/>
        <v>#NUM!</v>
      </c>
      <c r="AD37" s="51" t="e">
        <f t="shared" si="19"/>
        <v>#NUM!</v>
      </c>
      <c r="AE37" s="51" t="e">
        <f t="shared" si="20"/>
        <v>#NUM!</v>
      </c>
      <c r="AF37" s="53" t="e">
        <f t="shared" si="21"/>
        <v>#NUM!</v>
      </c>
      <c r="AG37" s="323">
        <f t="shared" si="22"/>
        <v>6.1519522373426172</v>
      </c>
    </row>
    <row r="38" spans="1:33" x14ac:dyDescent="0.25">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9"/>
        <v>0</v>
      </c>
      <c r="J38" s="214">
        <f t="shared" si="30"/>
        <v>3</v>
      </c>
      <c r="K38" s="48">
        <f t="shared" si="2"/>
        <v>4.666666666666667</v>
      </c>
      <c r="L38" s="172">
        <f t="shared" si="31"/>
        <v>15</v>
      </c>
      <c r="M38" s="51">
        <f>IF(Use_BOM_DF,Weather_Site!H41,IF(0.191*(Weather_Site!K41+104)*(Weather_Site!J41+1)^1.5/(3.52*(Weather_Site!J41+1)^1.5+Weather_Site!I41-1)&gt;10, 10,0.191*(Weather_Site!K41+104)*(Weather_Site!J41+1)^1.5/(3.52*(Weather_Site!J41+1)^1.5+Weather_Site!I41-1)))</f>
        <v>7.882539682539683</v>
      </c>
      <c r="N38" s="51">
        <f t="shared" si="4"/>
        <v>6.131484408324507</v>
      </c>
      <c r="O38" s="52">
        <f t="shared" si="5"/>
        <v>110.36671934984113</v>
      </c>
      <c r="P38" s="52">
        <f t="shared" si="6"/>
        <v>79.535911228285798</v>
      </c>
      <c r="Q38" s="51">
        <f t="shared" si="7"/>
        <v>3.0347673515479343</v>
      </c>
      <c r="R38" s="53">
        <f t="shared" si="8"/>
        <v>45.597693610666127</v>
      </c>
      <c r="S38" s="53">
        <f t="shared" si="9"/>
        <v>674.27028330504879</v>
      </c>
      <c r="T38" s="53">
        <f t="shared" si="10"/>
        <v>21992.285714285717</v>
      </c>
      <c r="U38" s="51">
        <f t="shared" si="11"/>
        <v>6.9188210590692067</v>
      </c>
      <c r="V38" s="52">
        <f t="shared" si="12"/>
        <v>4.666666666666667</v>
      </c>
      <c r="W38" s="52">
        <f t="shared" si="13"/>
        <v>11.666666666666668</v>
      </c>
      <c r="X38" s="51">
        <f t="shared" si="14"/>
        <v>4.4186617349047665</v>
      </c>
      <c r="Y38" s="51">
        <f t="shared" si="15"/>
        <v>12.154399999999999</v>
      </c>
      <c r="Z38" s="51" t="e">
        <f>IF(Use_BOM_DF,M38/10,MIN(0.972+(0.342*LN(Weather_Site!J41))-(0.245*LN(Weather_Site!I41)),1))</f>
        <v>#NUM!</v>
      </c>
      <c r="AA38" s="52" t="e">
        <f t="shared" si="16"/>
        <v>#NUM!</v>
      </c>
      <c r="AB38" s="52" t="e">
        <f t="shared" si="17"/>
        <v>#NUM!</v>
      </c>
      <c r="AC38" s="52" t="e">
        <f t="shared" si="18"/>
        <v>#NUM!</v>
      </c>
      <c r="AD38" s="51" t="e">
        <f t="shared" si="19"/>
        <v>#NUM!</v>
      </c>
      <c r="AE38" s="51" t="e">
        <f t="shared" si="20"/>
        <v>#NUM!</v>
      </c>
      <c r="AF38" s="53" t="e">
        <f t="shared" si="21"/>
        <v>#NUM!</v>
      </c>
      <c r="AG38" s="323">
        <f t="shared" si="22"/>
        <v>6.5531917354257603</v>
      </c>
    </row>
    <row r="39" spans="1:33" x14ac:dyDescent="0.25">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9"/>
        <v>0</v>
      </c>
      <c r="J39" s="214">
        <f t="shared" si="30"/>
        <v>3</v>
      </c>
      <c r="K39" s="48">
        <f t="shared" si="2"/>
        <v>6</v>
      </c>
      <c r="L39" s="172">
        <f t="shared" si="31"/>
        <v>15</v>
      </c>
      <c r="M39" s="51">
        <f>IF(Use_BOM_DF,Weather_Site!H42,IF(0.191*(Weather_Site!K42+104)*(Weather_Site!J42+1)^1.5/(3.52*(Weather_Site!J42+1)^1.5+Weather_Site!I42-1)&gt;10, 10,0.191*(Weather_Site!K42+104)*(Weather_Site!J42+1)^1.5/(3.52*(Weather_Site!J42+1)^1.5+Weather_Site!I42-1)))</f>
        <v>7.882539682539683</v>
      </c>
      <c r="N39" s="51">
        <f t="shared" si="4"/>
        <v>8.8920433862515118</v>
      </c>
      <c r="O39" s="52">
        <f t="shared" si="5"/>
        <v>160.05678095252722</v>
      </c>
      <c r="P39" s="52">
        <f t="shared" si="6"/>
        <v>105.03867684437236</v>
      </c>
      <c r="Q39" s="51">
        <f t="shared" si="7"/>
        <v>3.6807381523828537</v>
      </c>
      <c r="R39" s="53">
        <f t="shared" si="8"/>
        <v>228.20867000053758</v>
      </c>
      <c r="S39" s="53">
        <f t="shared" si="9"/>
        <v>977.84487636770564</v>
      </c>
      <c r="T39" s="53">
        <f t="shared" si="10"/>
        <v>21992.285714285717</v>
      </c>
      <c r="U39" s="51">
        <f t="shared" si="11"/>
        <v>5.9574468244153458</v>
      </c>
      <c r="V39" s="52">
        <f t="shared" si="12"/>
        <v>6</v>
      </c>
      <c r="W39" s="52">
        <f t="shared" si="13"/>
        <v>15</v>
      </c>
      <c r="X39" s="51">
        <f t="shared" si="14"/>
        <v>5.8354820469095756</v>
      </c>
      <c r="Y39" s="51">
        <f t="shared" si="15"/>
        <v>10.924200000000001</v>
      </c>
      <c r="Z39" s="51" t="e">
        <f>IF(Use_BOM_DF,M39/10,MIN(0.972+(0.342*LN(Weather_Site!J42))-(0.245*LN(Weather_Site!I42)),1))</f>
        <v>#NUM!</v>
      </c>
      <c r="AA39" s="52" t="e">
        <f t="shared" si="16"/>
        <v>#NUM!</v>
      </c>
      <c r="AB39" s="52" t="e">
        <f t="shared" si="17"/>
        <v>#NUM!</v>
      </c>
      <c r="AC39" s="52" t="e">
        <f t="shared" si="18"/>
        <v>#NUM!</v>
      </c>
      <c r="AD39" s="51" t="e">
        <f t="shared" si="19"/>
        <v>#NUM!</v>
      </c>
      <c r="AE39" s="51" t="e">
        <f t="shared" si="20"/>
        <v>#NUM!</v>
      </c>
      <c r="AF39" s="53" t="e">
        <f t="shared" si="21"/>
        <v>#NUM!</v>
      </c>
      <c r="AG39" s="323">
        <f t="shared" si="22"/>
        <v>9.8524418182550679</v>
      </c>
    </row>
    <row r="40" spans="1:33" x14ac:dyDescent="0.25">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9"/>
        <v>0</v>
      </c>
      <c r="J40" s="214">
        <f t="shared" si="30"/>
        <v>3</v>
      </c>
      <c r="K40" s="27">
        <f t="shared" si="2"/>
        <v>5.333333333333333</v>
      </c>
      <c r="L40" s="172">
        <f t="shared" si="31"/>
        <v>15</v>
      </c>
      <c r="M40" s="32">
        <f>IF(Use_BOM_DF,Weather_Site!H43,IF(0.191*(Weather_Site!K43+104)*(Weather_Site!J43+1)^1.5/(3.52*(Weather_Site!J43+1)^1.5+Weather_Site!I43-1)&gt;10, 10,0.191*(Weather_Site!K43+104)*(Weather_Site!J43+1)^1.5/(3.52*(Weather_Site!J43+1)^1.5+Weather_Site!I43-1)))</f>
        <v>7.882539682539683</v>
      </c>
      <c r="N40" s="32">
        <f t="shared" si="4"/>
        <v>10.14221965743716</v>
      </c>
      <c r="O40" s="33">
        <f t="shared" si="5"/>
        <v>182.55995383386886</v>
      </c>
      <c r="P40" s="33">
        <f t="shared" si="6"/>
        <v>125.54680449538432</v>
      </c>
      <c r="Q40" s="32">
        <f t="shared" si="7"/>
        <v>3.9732793998402949</v>
      </c>
      <c r="R40" s="42">
        <f t="shared" si="8"/>
        <v>310.90783033946798</v>
      </c>
      <c r="S40" s="42">
        <f t="shared" si="9"/>
        <v>1115.324914221042</v>
      </c>
      <c r="T40" s="42">
        <f t="shared" si="10"/>
        <v>21992.285714285717</v>
      </c>
      <c r="U40" s="32">
        <f t="shared" si="11"/>
        <v>5.4491236448141009</v>
      </c>
      <c r="V40" s="33">
        <f t="shared" si="12"/>
        <v>5.333333333333333</v>
      </c>
      <c r="W40" s="33">
        <f t="shared" si="13"/>
        <v>13.333333333333334</v>
      </c>
      <c r="X40" s="32">
        <f t="shared" si="14"/>
        <v>6.9748224719657967</v>
      </c>
      <c r="Y40" s="32">
        <f t="shared" si="15"/>
        <v>10.0868</v>
      </c>
      <c r="Z40" s="266" t="e">
        <f>IF(Use_BOM_DF,M40/10,MIN(0.972+(0.342*LN(Weather_Site!J43))-(0.245*LN(Weather_Site!I43)),1))</f>
        <v>#NUM!</v>
      </c>
      <c r="AA40" s="33" t="e">
        <f t="shared" si="16"/>
        <v>#NUM!</v>
      </c>
      <c r="AB40" s="33" t="e">
        <f t="shared" si="17"/>
        <v>#NUM!</v>
      </c>
      <c r="AC40" s="33" t="e">
        <f t="shared" si="18"/>
        <v>#NUM!</v>
      </c>
      <c r="AD40" s="32" t="e">
        <f t="shared" si="19"/>
        <v>#NUM!</v>
      </c>
      <c r="AE40" s="32" t="e">
        <f t="shared" si="20"/>
        <v>#NUM!</v>
      </c>
      <c r="AF40" s="42" t="e">
        <f t="shared" si="21"/>
        <v>#NUM!</v>
      </c>
      <c r="AG40" s="83">
        <f t="shared" si="22"/>
        <v>11.338595766781937</v>
      </c>
    </row>
    <row r="41" spans="1:33" x14ac:dyDescent="0.25">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9"/>
        <v>0</v>
      </c>
      <c r="J41" s="214">
        <f t="shared" si="30"/>
        <v>3</v>
      </c>
      <c r="K41" s="27">
        <f t="shared" si="2"/>
        <v>5</v>
      </c>
      <c r="L41" s="172">
        <f t="shared" si="31"/>
        <v>15</v>
      </c>
      <c r="M41" s="32">
        <f>IF(Use_BOM_DF,Weather_Site!H44,IF(0.191*(Weather_Site!K44+104)*(Weather_Site!J44+1)^1.5/(3.52*(Weather_Site!J44+1)^1.5+Weather_Site!I44-1)&gt;10, 10,0.191*(Weather_Site!K44+104)*(Weather_Site!J44+1)^1.5/(3.52*(Weather_Site!J44+1)^1.5+Weather_Site!I44-1)))</f>
        <v>7.882539682539683</v>
      </c>
      <c r="N41" s="32">
        <f t="shared" si="4"/>
        <v>12.170888057050821</v>
      </c>
      <c r="O41" s="33">
        <f t="shared" si="5"/>
        <v>219.07598502691474</v>
      </c>
      <c r="P41" s="33">
        <f t="shared" si="6"/>
        <v>154.22593431886528</v>
      </c>
      <c r="Q41" s="32">
        <f t="shared" si="7"/>
        <v>4.4479878053498911</v>
      </c>
      <c r="R41" s="42">
        <f t="shared" si="8"/>
        <v>445.10424497391165</v>
      </c>
      <c r="S41" s="42">
        <f t="shared" si="9"/>
        <v>1338.4145814935202</v>
      </c>
      <c r="T41" s="42">
        <f t="shared" si="10"/>
        <v>21992.285714285717</v>
      </c>
      <c r="U41" s="32">
        <f t="shared" si="11"/>
        <v>4.9423826771493147</v>
      </c>
      <c r="V41" s="33">
        <f t="shared" si="12"/>
        <v>5</v>
      </c>
      <c r="W41" s="33">
        <f t="shared" si="13"/>
        <v>12.5</v>
      </c>
      <c r="X41" s="32">
        <f t="shared" si="14"/>
        <v>8.5681074621591815</v>
      </c>
      <c r="Y41" s="32">
        <f t="shared" si="15"/>
        <v>6.4100999999999999</v>
      </c>
      <c r="Z41" s="266" t="e">
        <f>IF(Use_BOM_DF,M41/10,MIN(0.972+(0.342*LN(Weather_Site!J44))-(0.245*LN(Weather_Site!I44)),1))</f>
        <v>#NUM!</v>
      </c>
      <c r="AA41" s="33" t="e">
        <f t="shared" si="16"/>
        <v>#NUM!</v>
      </c>
      <c r="AB41" s="33" t="e">
        <f t="shared" si="17"/>
        <v>#NUM!</v>
      </c>
      <c r="AC41" s="33" t="e">
        <f t="shared" si="18"/>
        <v>#NUM!</v>
      </c>
      <c r="AD41" s="32" t="e">
        <f t="shared" si="19"/>
        <v>#NUM!</v>
      </c>
      <c r="AE41" s="32" t="e">
        <f t="shared" si="20"/>
        <v>#NUM!</v>
      </c>
      <c r="AF41" s="42" t="e">
        <f t="shared" si="21"/>
        <v>#NUM!</v>
      </c>
      <c r="AG41" s="83">
        <f t="shared" si="22"/>
        <v>13.596164123043192</v>
      </c>
    </row>
    <row r="42" spans="1:33" x14ac:dyDescent="0.25">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9"/>
        <v>0</v>
      </c>
      <c r="J42" s="214">
        <f t="shared" si="30"/>
        <v>3</v>
      </c>
      <c r="K42" s="27">
        <f t="shared" si="2"/>
        <v>4.666666666666667</v>
      </c>
      <c r="L42" s="172">
        <f t="shared" si="31"/>
        <v>15</v>
      </c>
      <c r="M42" s="32">
        <f>IF(Use_BOM_DF,Weather_Site!H45,IF(0.191*(Weather_Site!K45+104)*(Weather_Site!J45+1)^1.5/(3.52*(Weather_Site!J45+1)^1.5+Weather_Site!I45-1)&gt;10, 10,0.191*(Weather_Site!K45+104)*(Weather_Site!J45+1)^1.5/(3.52*(Weather_Site!J45+1)^1.5+Weather_Site!I45-1)))</f>
        <v>7.882539682539683</v>
      </c>
      <c r="N42" s="32">
        <f t="shared" si="4"/>
        <v>14.208734417511449</v>
      </c>
      <c r="O42" s="33">
        <f t="shared" si="5"/>
        <v>255.75721951520609</v>
      </c>
      <c r="P42" s="33">
        <f t="shared" si="6"/>
        <v>184.31175291959892</v>
      </c>
      <c r="Q42" s="32">
        <f t="shared" si="7"/>
        <v>4.9248438536976789</v>
      </c>
      <c r="R42" s="42">
        <f t="shared" si="8"/>
        <v>579.90778171838235</v>
      </c>
      <c r="S42" s="42">
        <f t="shared" si="9"/>
        <v>1562.5135355631808</v>
      </c>
      <c r="T42" s="42">
        <f t="shared" si="10"/>
        <v>21992.285714285717</v>
      </c>
      <c r="U42" s="32">
        <f t="shared" si="11"/>
        <v>4.5670453867337857</v>
      </c>
      <c r="V42" s="33">
        <f t="shared" si="12"/>
        <v>4.666666666666667</v>
      </c>
      <c r="W42" s="33">
        <f t="shared" si="13"/>
        <v>11.666666666666668</v>
      </c>
      <c r="X42" s="32">
        <f t="shared" si="14"/>
        <v>10.239541828866606</v>
      </c>
      <c r="Y42" s="32">
        <f t="shared" si="15"/>
        <v>5.6555999999999997</v>
      </c>
      <c r="Z42" s="266" t="e">
        <f>IF(Use_BOM_DF,M42/10,MIN(0.972+(0.342*LN(Weather_Site!J45))-(0.245*LN(Weather_Site!I45)),1))</f>
        <v>#NUM!</v>
      </c>
      <c r="AA42" s="33" t="e">
        <f t="shared" si="16"/>
        <v>#NUM!</v>
      </c>
      <c r="AB42" s="33" t="e">
        <f t="shared" si="17"/>
        <v>#NUM!</v>
      </c>
      <c r="AC42" s="33" t="e">
        <f t="shared" si="18"/>
        <v>#NUM!</v>
      </c>
      <c r="AD42" s="32" t="e">
        <f t="shared" si="19"/>
        <v>#NUM!</v>
      </c>
      <c r="AE42" s="32" t="e">
        <f t="shared" si="20"/>
        <v>#NUM!</v>
      </c>
      <c r="AF42" s="42" t="e">
        <f t="shared" si="21"/>
        <v>#NUM!</v>
      </c>
      <c r="AG42" s="83">
        <f t="shared" si="22"/>
        <v>15.67783516591337</v>
      </c>
    </row>
    <row r="43" spans="1:33" x14ac:dyDescent="0.25">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9"/>
        <v>0</v>
      </c>
      <c r="J43" s="214">
        <f t="shared" si="30"/>
        <v>3</v>
      </c>
      <c r="K43" s="27">
        <f t="shared" si="2"/>
        <v>4.333333333333333</v>
      </c>
      <c r="L43" s="172">
        <f t="shared" si="31"/>
        <v>15</v>
      </c>
      <c r="M43" s="32">
        <f>IF(Use_BOM_DF,Weather_Site!H46,IF(0.191*(Weather_Site!K46+104)*(Weather_Site!J46+1)^1.5/(3.52*(Weather_Site!J46+1)^1.5+Weather_Site!I46-1)&gt;10, 10,0.191*(Weather_Site!K46+104)*(Weather_Site!J46+1)^1.5/(3.52*(Weather_Site!J46+1)^1.5+Weather_Site!I46-1)))</f>
        <v>7.882539682539683</v>
      </c>
      <c r="N43" s="32">
        <f t="shared" si="4"/>
        <v>16.699134226188196</v>
      </c>
      <c r="O43" s="33">
        <f t="shared" si="5"/>
        <v>300.58441607138752</v>
      </c>
      <c r="P43" s="33">
        <f t="shared" si="6"/>
        <v>221.74512422393596</v>
      </c>
      <c r="Q43" s="32">
        <f t="shared" si="7"/>
        <v>5.5075974089280377</v>
      </c>
      <c r="R43" s="42">
        <f t="shared" si="8"/>
        <v>744.64772906234907</v>
      </c>
      <c r="S43" s="42">
        <f t="shared" si="9"/>
        <v>1836.3791238470737</v>
      </c>
      <c r="T43" s="42">
        <f t="shared" si="10"/>
        <v>21992.285714285717</v>
      </c>
      <c r="U43" s="32">
        <f t="shared" si="11"/>
        <v>4.2365444812488802</v>
      </c>
      <c r="V43" s="33">
        <f t="shared" si="12"/>
        <v>4.333333333333333</v>
      </c>
      <c r="W43" s="33">
        <f t="shared" si="13"/>
        <v>10.833333333333334</v>
      </c>
      <c r="X43" s="32">
        <f t="shared" si="14"/>
        <v>12.319173567996444</v>
      </c>
      <c r="Y43" s="32">
        <f t="shared" si="15"/>
        <v>4.8634000000000004</v>
      </c>
      <c r="Z43" s="266" t="e">
        <f>IF(Use_BOM_DF,M43/10,MIN(0.972+(0.342*LN(Weather_Site!J46))-(0.245*LN(Weather_Site!I46)),1))</f>
        <v>#NUM!</v>
      </c>
      <c r="AA43" s="33" t="e">
        <f t="shared" si="16"/>
        <v>#NUM!</v>
      </c>
      <c r="AB43" s="33" t="e">
        <f t="shared" si="17"/>
        <v>#NUM!</v>
      </c>
      <c r="AC43" s="33" t="e">
        <f t="shared" si="18"/>
        <v>#NUM!</v>
      </c>
      <c r="AD43" s="32" t="e">
        <f t="shared" si="19"/>
        <v>#NUM!</v>
      </c>
      <c r="AE43" s="32" t="e">
        <f t="shared" si="20"/>
        <v>#NUM!</v>
      </c>
      <c r="AF43" s="42" t="e">
        <f t="shared" si="21"/>
        <v>#NUM!</v>
      </c>
      <c r="AG43" s="83">
        <f t="shared" si="22"/>
        <v>17.932179308327186</v>
      </c>
    </row>
    <row r="44" spans="1:33" x14ac:dyDescent="0.25">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9"/>
        <v>0</v>
      </c>
      <c r="J44" s="214">
        <f t="shared" si="30"/>
        <v>3</v>
      </c>
      <c r="K44" s="27">
        <f t="shared" si="2"/>
        <v>3.6666666666666665</v>
      </c>
      <c r="L44" s="172">
        <f t="shared" si="31"/>
        <v>15</v>
      </c>
      <c r="M44" s="32">
        <f>IF(Use_BOM_DF,Weather_Site!H47,IF(0.191*(Weather_Site!K47+104)*(Weather_Site!J47+1)^1.5/(3.52*(Weather_Site!J47+1)^1.5+Weather_Site!I47-1)&gt;10, 10,0.191*(Weather_Site!K47+104)*(Weather_Site!J47+1)^1.5/(3.52*(Weather_Site!J47+1)^1.5+Weather_Site!I47-1)))</f>
        <v>7.882539682539683</v>
      </c>
      <c r="N44" s="32">
        <f t="shared" si="4"/>
        <v>18.086338519143233</v>
      </c>
      <c r="O44" s="33">
        <f t="shared" si="5"/>
        <v>325.55409334457818</v>
      </c>
      <c r="P44" s="33">
        <f t="shared" si="6"/>
        <v>251.67249851803481</v>
      </c>
      <c r="Q44" s="32">
        <f t="shared" si="7"/>
        <v>5.8322032134795156</v>
      </c>
      <c r="R44" s="42">
        <f t="shared" si="8"/>
        <v>836.41129304132494</v>
      </c>
      <c r="S44" s="42">
        <f t="shared" si="9"/>
        <v>1988.9279308444263</v>
      </c>
      <c r="T44" s="42">
        <f t="shared" si="10"/>
        <v>21992.285714285717</v>
      </c>
      <c r="U44" s="32">
        <f t="shared" si="11"/>
        <v>4.0406761229203321</v>
      </c>
      <c r="V44" s="33">
        <f t="shared" si="12"/>
        <v>3.6666666666666665</v>
      </c>
      <c r="W44" s="33">
        <f t="shared" si="13"/>
        <v>9.1666666666666679</v>
      </c>
      <c r="X44" s="32">
        <f t="shared" si="14"/>
        <v>13.981805473224158</v>
      </c>
      <c r="Y44" s="32">
        <f t="shared" si="15"/>
        <v>4.3157999999999994</v>
      </c>
      <c r="Z44" s="266" t="e">
        <f>IF(Use_BOM_DF,M44/10,MIN(0.972+(0.342*LN(Weather_Site!J47))-(0.245*LN(Weather_Site!I47)),1))</f>
        <v>#NUM!</v>
      </c>
      <c r="AA44" s="33" t="e">
        <f t="shared" si="16"/>
        <v>#NUM!</v>
      </c>
      <c r="AB44" s="33" t="e">
        <f t="shared" si="17"/>
        <v>#NUM!</v>
      </c>
      <c r="AC44" s="33" t="e">
        <f t="shared" si="18"/>
        <v>#NUM!</v>
      </c>
      <c r="AD44" s="32" t="e">
        <f t="shared" si="19"/>
        <v>#NUM!</v>
      </c>
      <c r="AE44" s="32" t="e">
        <f t="shared" si="20"/>
        <v>#NUM!</v>
      </c>
      <c r="AF44" s="42" t="e">
        <f t="shared" si="21"/>
        <v>#NUM!</v>
      </c>
      <c r="AG44" s="83">
        <f t="shared" si="22"/>
        <v>18.900762396520303</v>
      </c>
    </row>
    <row r="45" spans="1:33" x14ac:dyDescent="0.25">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9"/>
        <v>0</v>
      </c>
      <c r="J45" s="214">
        <f t="shared" si="30"/>
        <v>3</v>
      </c>
      <c r="K45" s="48">
        <f t="shared" si="2"/>
        <v>4</v>
      </c>
      <c r="L45" s="172">
        <f t="shared" si="31"/>
        <v>15</v>
      </c>
      <c r="M45" s="51">
        <f>IF(Use_BOM_DF,Weather_Site!H48,IF(0.191*(Weather_Site!K48+104)*(Weather_Site!J48+1)^1.5/(3.52*(Weather_Site!J48+1)^1.5+Weather_Site!I48-1)&gt;10, 10,0.191*(Weather_Site!K48+104)*(Weather_Site!J48+1)^1.5/(3.52*(Weather_Site!J48+1)^1.5+Weather_Site!I48-1)))</f>
        <v>7.882539682539683</v>
      </c>
      <c r="N45" s="51">
        <f t="shared" si="4"/>
        <v>19.55159512814922</v>
      </c>
      <c r="O45" s="52">
        <f t="shared" si="5"/>
        <v>351.92871230668595</v>
      </c>
      <c r="P45" s="52">
        <f t="shared" si="6"/>
        <v>265.76929840525941</v>
      </c>
      <c r="Q45" s="51">
        <f t="shared" si="7"/>
        <v>6.1750732599869167</v>
      </c>
      <c r="R45" s="53">
        <f t="shared" si="8"/>
        <v>933.33801772707079</v>
      </c>
      <c r="S45" s="53">
        <f t="shared" si="9"/>
        <v>2150.060035743481</v>
      </c>
      <c r="T45" s="53">
        <f t="shared" si="10"/>
        <v>21992.285714285717</v>
      </c>
      <c r="U45" s="51">
        <f t="shared" si="11"/>
        <v>3.977868790607118</v>
      </c>
      <c r="V45" s="52">
        <f t="shared" si="12"/>
        <v>4</v>
      </c>
      <c r="W45" s="52">
        <f t="shared" si="13"/>
        <v>10</v>
      </c>
      <c r="X45" s="51">
        <f t="shared" si="14"/>
        <v>14.764961022514415</v>
      </c>
      <c r="Y45" s="51">
        <f t="shared" si="15"/>
        <v>4.0659999999999998</v>
      </c>
      <c r="Z45" s="51" t="e">
        <f>IF(Use_BOM_DF,M45/10,MIN(0.972+(0.342*LN(Weather_Site!J48))-(0.245*LN(Weather_Site!I48)),1))</f>
        <v>#NUM!</v>
      </c>
      <c r="AA45" s="52" t="e">
        <f t="shared" si="16"/>
        <v>#NUM!</v>
      </c>
      <c r="AB45" s="52" t="e">
        <f t="shared" si="17"/>
        <v>#NUM!</v>
      </c>
      <c r="AC45" s="52" t="e">
        <f t="shared" si="18"/>
        <v>#NUM!</v>
      </c>
      <c r="AD45" s="51" t="e">
        <f t="shared" si="19"/>
        <v>#NUM!</v>
      </c>
      <c r="AE45" s="51" t="e">
        <f t="shared" si="20"/>
        <v>#NUM!</v>
      </c>
      <c r="AF45" s="53" t="e">
        <f t="shared" si="21"/>
        <v>#NUM!</v>
      </c>
      <c r="AG45" s="323">
        <f t="shared" si="22"/>
        <v>19.995365497813435</v>
      </c>
    </row>
    <row r="46" spans="1:33" x14ac:dyDescent="0.25">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9"/>
        <v>0</v>
      </c>
      <c r="J46" s="214">
        <f t="shared" si="30"/>
        <v>3</v>
      </c>
      <c r="K46" s="48">
        <f t="shared" si="2"/>
        <v>3.6666666666666665</v>
      </c>
      <c r="L46" s="172">
        <f t="shared" si="31"/>
        <v>15</v>
      </c>
      <c r="M46" s="51">
        <f>IF(Use_BOM_DF,Weather_Site!H49,IF(0.191*(Weather_Site!K49+104)*(Weather_Site!J49+1)^1.5/(3.52*(Weather_Site!J49+1)^1.5+Weather_Site!I49-1)&gt;10, 10,0.191*(Weather_Site!K49+104)*(Weather_Site!J49+1)^1.5/(3.52*(Weather_Site!J49+1)^1.5+Weather_Site!I49-1)))</f>
        <v>7.882539682539683</v>
      </c>
      <c r="N46" s="51">
        <f t="shared" si="4"/>
        <v>20.034722141470404</v>
      </c>
      <c r="O46" s="52">
        <f t="shared" si="5"/>
        <v>360.62499854646722</v>
      </c>
      <c r="P46" s="52">
        <f t="shared" si="6"/>
        <v>278.78437490936125</v>
      </c>
      <c r="Q46" s="51">
        <f t="shared" si="7"/>
        <v>6.2881249811040743</v>
      </c>
      <c r="R46" s="53">
        <f t="shared" si="8"/>
        <v>965.29686965826704</v>
      </c>
      <c r="S46" s="53">
        <f t="shared" si="9"/>
        <v>2203.1887997507947</v>
      </c>
      <c r="T46" s="53">
        <f t="shared" si="10"/>
        <v>21992.285714285717</v>
      </c>
      <c r="U46" s="51">
        <f t="shared" si="11"/>
        <v>3.9170574199009689</v>
      </c>
      <c r="V46" s="52">
        <f t="shared" si="12"/>
        <v>3.6666666666666665</v>
      </c>
      <c r="W46" s="52">
        <f t="shared" si="13"/>
        <v>9.1666666666666679</v>
      </c>
      <c r="X46" s="51">
        <f t="shared" si="14"/>
        <v>15.48802082829785</v>
      </c>
      <c r="Y46" s="51">
        <f t="shared" si="15"/>
        <v>3.8539000000000003</v>
      </c>
      <c r="Z46" s="51" t="e">
        <f>IF(Use_BOM_DF,M46/10,MIN(0.972+(0.342*LN(Weather_Site!J49))-(0.245*LN(Weather_Site!I49)),1))</f>
        <v>#NUM!</v>
      </c>
      <c r="AA46" s="52" t="e">
        <f t="shared" si="16"/>
        <v>#NUM!</v>
      </c>
      <c r="AB46" s="52" t="e">
        <f t="shared" si="17"/>
        <v>#NUM!</v>
      </c>
      <c r="AC46" s="52" t="e">
        <f t="shared" si="18"/>
        <v>#NUM!</v>
      </c>
      <c r="AD46" s="51" t="e">
        <f t="shared" si="19"/>
        <v>#NUM!</v>
      </c>
      <c r="AE46" s="51" t="e">
        <f t="shared" si="20"/>
        <v>#NUM!</v>
      </c>
      <c r="AF46" s="53" t="e">
        <f t="shared" si="21"/>
        <v>#NUM!</v>
      </c>
      <c r="AG46" s="323">
        <f t="shared" si="22"/>
        <v>20.175157778725072</v>
      </c>
    </row>
    <row r="47" spans="1:33" x14ac:dyDescent="0.25">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9"/>
        <v>0</v>
      </c>
      <c r="J47" s="214">
        <f t="shared" si="30"/>
        <v>3</v>
      </c>
      <c r="K47" s="48">
        <f t="shared" si="2"/>
        <v>3.6666666666666665</v>
      </c>
      <c r="L47" s="172">
        <f t="shared" si="31"/>
        <v>15</v>
      </c>
      <c r="M47" s="51">
        <f>IF(Use_BOM_DF,Weather_Site!H50,IF(0.191*(Weather_Site!K50+104)*(Weather_Site!J50+1)^1.5/(3.52*(Weather_Site!J50+1)^1.5+Weather_Site!I50-1)&gt;10, 10,0.191*(Weather_Site!K50+104)*(Weather_Site!J50+1)^1.5/(3.52*(Weather_Site!J50+1)^1.5+Weather_Site!I50-1)))</f>
        <v>7.882539682539683</v>
      </c>
      <c r="N47" s="51">
        <f t="shared" si="4"/>
        <v>19.558048219242966</v>
      </c>
      <c r="O47" s="52">
        <f t="shared" si="5"/>
        <v>352.04486794637336</v>
      </c>
      <c r="P47" s="52">
        <f t="shared" si="6"/>
        <v>272.15142834262565</v>
      </c>
      <c r="Q47" s="51">
        <f t="shared" si="7"/>
        <v>6.176583283302854</v>
      </c>
      <c r="R47" s="53">
        <f t="shared" si="8"/>
        <v>933.76488970292189</v>
      </c>
      <c r="S47" s="53">
        <f t="shared" si="9"/>
        <v>2150.7696726389227</v>
      </c>
      <c r="T47" s="53">
        <f t="shared" si="10"/>
        <v>21992.285714285717</v>
      </c>
      <c r="U47" s="51">
        <f t="shared" si="11"/>
        <v>3.9585926711513824</v>
      </c>
      <c r="V47" s="52">
        <f t="shared" si="12"/>
        <v>3.6666666666666665</v>
      </c>
      <c r="W47" s="52">
        <f t="shared" si="13"/>
        <v>9.1666666666666679</v>
      </c>
      <c r="X47" s="51">
        <f t="shared" si="14"/>
        <v>15.119523796812535</v>
      </c>
      <c r="Y47" s="51">
        <f t="shared" si="15"/>
        <v>3.9506999999999994</v>
      </c>
      <c r="Z47" s="51" t="e">
        <f>IF(Use_BOM_DF,M47/10,MIN(0.972+(0.342*LN(Weather_Site!J50))-(0.245*LN(Weather_Site!I50)),1))</f>
        <v>#NUM!</v>
      </c>
      <c r="AA47" s="52" t="e">
        <f t="shared" si="16"/>
        <v>#NUM!</v>
      </c>
      <c r="AB47" s="52" t="e">
        <f t="shared" si="17"/>
        <v>#NUM!</v>
      </c>
      <c r="AC47" s="52" t="e">
        <f t="shared" si="18"/>
        <v>#NUM!</v>
      </c>
      <c r="AD47" s="51" t="e">
        <f t="shared" si="19"/>
        <v>#NUM!</v>
      </c>
      <c r="AE47" s="51" t="e">
        <f t="shared" si="20"/>
        <v>#NUM!</v>
      </c>
      <c r="AF47" s="53" t="e">
        <f t="shared" si="21"/>
        <v>#NUM!</v>
      </c>
      <c r="AG47" s="323">
        <f t="shared" si="22"/>
        <v>19.733180806709388</v>
      </c>
    </row>
    <row r="48" spans="1:33" x14ac:dyDescent="0.25">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9"/>
        <v>0</v>
      </c>
      <c r="J48" s="214">
        <f t="shared" si="30"/>
        <v>3</v>
      </c>
      <c r="K48" s="48">
        <f t="shared" si="2"/>
        <v>3.3333333333333335</v>
      </c>
      <c r="L48" s="172">
        <f t="shared" si="31"/>
        <v>15</v>
      </c>
      <c r="M48" s="51">
        <f>IF(Use_BOM_DF,Weather_Site!H51,IF(0.191*(Weather_Site!K51+104)*(Weather_Site!J51+1)^1.5/(3.52*(Weather_Site!J51+1)^1.5+Weather_Site!I51-1)&gt;10, 10,0.191*(Weather_Site!K51+104)*(Weather_Site!J51+1)^1.5/(3.52*(Weather_Site!J51+1)^1.5+Weather_Site!I51-1)))</f>
        <v>7.882539682539683</v>
      </c>
      <c r="N48" s="51">
        <f t="shared" si="4"/>
        <v>18.908978748877455</v>
      </c>
      <c r="O48" s="52">
        <f t="shared" si="5"/>
        <v>340.36161747979423</v>
      </c>
      <c r="P48" s="52">
        <f t="shared" si="6"/>
        <v>269.34918766996805</v>
      </c>
      <c r="Q48" s="51">
        <f t="shared" si="7"/>
        <v>6.0247010272373238</v>
      </c>
      <c r="R48" s="53">
        <f t="shared" si="8"/>
        <v>890.82894423824371</v>
      </c>
      <c r="S48" s="53">
        <f t="shared" si="9"/>
        <v>2079.3924617511598</v>
      </c>
      <c r="T48" s="53">
        <f t="shared" si="10"/>
        <v>21992.285714285717</v>
      </c>
      <c r="U48" s="51">
        <f t="shared" si="11"/>
        <v>3.9785155181434839</v>
      </c>
      <c r="V48" s="52">
        <f t="shared" si="12"/>
        <v>3.3333333333333335</v>
      </c>
      <c r="W48" s="52">
        <f t="shared" si="13"/>
        <v>8.3333333333333339</v>
      </c>
      <c r="X48" s="51">
        <f t="shared" si="14"/>
        <v>14.963843759442669</v>
      </c>
      <c r="Y48" s="51">
        <f t="shared" si="15"/>
        <v>3.9905999999999993</v>
      </c>
      <c r="Z48" s="51" t="e">
        <f>IF(Use_BOM_DF,M48/10,MIN(0.972+(0.342*LN(Weather_Site!J51))-(0.245*LN(Weather_Site!I51)),1))</f>
        <v>#NUM!</v>
      </c>
      <c r="AA48" s="52" t="e">
        <f t="shared" si="16"/>
        <v>#NUM!</v>
      </c>
      <c r="AB48" s="52" t="e">
        <f t="shared" si="17"/>
        <v>#NUM!</v>
      </c>
      <c r="AC48" s="52" t="e">
        <f t="shared" si="18"/>
        <v>#NUM!</v>
      </c>
      <c r="AD48" s="51" t="e">
        <f t="shared" si="19"/>
        <v>#NUM!</v>
      </c>
      <c r="AE48" s="51" t="e">
        <f t="shared" si="20"/>
        <v>#NUM!</v>
      </c>
      <c r="AF48" s="53" t="e">
        <f t="shared" si="21"/>
        <v>#NUM!</v>
      </c>
      <c r="AG48" s="323">
        <f t="shared" si="22"/>
        <v>19.074629017780605</v>
      </c>
    </row>
    <row r="49" spans="1:33" x14ac:dyDescent="0.25">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9"/>
        <v>0</v>
      </c>
      <c r="J49" s="214">
        <f t="shared" si="30"/>
        <v>3</v>
      </c>
      <c r="K49" s="48">
        <f t="shared" si="2"/>
        <v>2.6666666666666665</v>
      </c>
      <c r="L49" s="172">
        <f t="shared" si="31"/>
        <v>15</v>
      </c>
      <c r="M49" s="51">
        <f>IF(Use_BOM_DF,Weather_Site!H52,IF(0.191*(Weather_Site!K52+104)*(Weather_Site!J52+1)^1.5/(3.52*(Weather_Site!J52+1)^1.5+Weather_Site!I52-1)&gt;10, 10,0.191*(Weather_Site!K52+104)*(Weather_Site!J52+1)^1.5/(3.52*(Weather_Site!J52+1)^1.5+Weather_Site!I52-1)))</f>
        <v>7.882539682539683</v>
      </c>
      <c r="N49" s="51">
        <f t="shared" si="4"/>
        <v>16.677272682789194</v>
      </c>
      <c r="O49" s="52">
        <f t="shared" si="5"/>
        <v>300.19090829020547</v>
      </c>
      <c r="P49" s="52">
        <f t="shared" si="6"/>
        <v>248.94167528693339</v>
      </c>
      <c r="Q49" s="51">
        <f t="shared" si="7"/>
        <v>5.5024818077726714</v>
      </c>
      <c r="R49" s="53">
        <f t="shared" si="8"/>
        <v>743.20158796650492</v>
      </c>
      <c r="S49" s="53">
        <f t="shared" si="9"/>
        <v>1833.9750422121078</v>
      </c>
      <c r="T49" s="53">
        <f t="shared" si="10"/>
        <v>21992.285714285717</v>
      </c>
      <c r="U49" s="51">
        <f t="shared" si="11"/>
        <v>4.0988499576489907</v>
      </c>
      <c r="V49" s="52">
        <f t="shared" si="12"/>
        <v>2.6666666666666665</v>
      </c>
      <c r="W49" s="52">
        <f t="shared" si="13"/>
        <v>6.666666666666667</v>
      </c>
      <c r="X49" s="51">
        <f t="shared" si="14"/>
        <v>13.8300930714963</v>
      </c>
      <c r="Y49" s="51">
        <f t="shared" si="15"/>
        <v>4.3260999999999994</v>
      </c>
      <c r="Z49" s="51" t="e">
        <f>IF(Use_BOM_DF,M49/10,MIN(0.972+(0.342*LN(Weather_Site!J52))-(0.245*LN(Weather_Site!I52)),1))</f>
        <v>#NUM!</v>
      </c>
      <c r="AA49" s="52" t="e">
        <f t="shared" si="16"/>
        <v>#NUM!</v>
      </c>
      <c r="AB49" s="52" t="e">
        <f t="shared" si="17"/>
        <v>#NUM!</v>
      </c>
      <c r="AC49" s="52" t="e">
        <f t="shared" si="18"/>
        <v>#NUM!</v>
      </c>
      <c r="AD49" s="51" t="e">
        <f t="shared" si="19"/>
        <v>#NUM!</v>
      </c>
      <c r="AE49" s="51" t="e">
        <f t="shared" si="20"/>
        <v>#NUM!</v>
      </c>
      <c r="AF49" s="53" t="e">
        <f t="shared" si="21"/>
        <v>#NUM!</v>
      </c>
      <c r="AG49" s="323">
        <f t="shared" si="22"/>
        <v>17.098385047503399</v>
      </c>
    </row>
    <row r="50" spans="1:33" x14ac:dyDescent="0.25">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9"/>
        <v>0</v>
      </c>
      <c r="J50" s="214">
        <f t="shared" si="30"/>
        <v>3</v>
      </c>
      <c r="K50" s="27">
        <f t="shared" si="2"/>
        <v>2</v>
      </c>
      <c r="L50" s="172">
        <f t="shared" si="31"/>
        <v>15</v>
      </c>
      <c r="M50" s="32">
        <f>IF(Use_BOM_DF,Weather_Site!H53,IF(0.191*(Weather_Site!K53+104)*(Weather_Site!J53+1)^1.5/(3.52*(Weather_Site!J53+1)^1.5+Weather_Site!I53-1)&gt;10, 10,0.191*(Weather_Site!K53+104)*(Weather_Site!J53+1)^1.5/(3.52*(Weather_Site!J53+1)^1.5+Weather_Site!I53-1)))</f>
        <v>7.882539682539683</v>
      </c>
      <c r="N50" s="32">
        <f t="shared" si="4"/>
        <v>10.76152071712897</v>
      </c>
      <c r="O50" s="33">
        <f t="shared" si="5"/>
        <v>193.70737290832147</v>
      </c>
      <c r="P50" s="33">
        <f t="shared" si="6"/>
        <v>168.33375292565057</v>
      </c>
      <c r="Q50" s="32">
        <f t="shared" si="7"/>
        <v>4.1181958478081793</v>
      </c>
      <c r="R50" s="42">
        <f t="shared" si="8"/>
        <v>351.87459543808131</v>
      </c>
      <c r="S50" s="42">
        <f t="shared" si="9"/>
        <v>1183.4285369592139</v>
      </c>
      <c r="T50" s="42">
        <f t="shared" si="10"/>
        <v>21992.285714285717</v>
      </c>
      <c r="U50" s="32">
        <f t="shared" si="11"/>
        <v>4.8569098528052601</v>
      </c>
      <c r="V50" s="33">
        <f t="shared" si="12"/>
        <v>2</v>
      </c>
      <c r="W50" s="33">
        <f t="shared" si="13"/>
        <v>5</v>
      </c>
      <c r="X50" s="32">
        <f t="shared" si="14"/>
        <v>9.3518751625361425</v>
      </c>
      <c r="Y50" s="32">
        <f t="shared" si="15"/>
        <v>5.9496000000000002</v>
      </c>
      <c r="Z50" s="266" t="e">
        <f>IF(Use_BOM_DF,M50/10,MIN(0.972+(0.342*LN(Weather_Site!J53))-(0.245*LN(Weather_Site!I53)),1))</f>
        <v>#NUM!</v>
      </c>
      <c r="AA50" s="33" t="e">
        <f t="shared" si="16"/>
        <v>#NUM!</v>
      </c>
      <c r="AB50" s="33" t="e">
        <f t="shared" si="17"/>
        <v>#NUM!</v>
      </c>
      <c r="AC50" s="33" t="e">
        <f t="shared" si="18"/>
        <v>#NUM!</v>
      </c>
      <c r="AD50" s="32" t="e">
        <f t="shared" si="19"/>
        <v>#NUM!</v>
      </c>
      <c r="AE50" s="32" t="e">
        <f t="shared" si="20"/>
        <v>#NUM!</v>
      </c>
      <c r="AF50" s="42" t="e">
        <f t="shared" si="21"/>
        <v>#NUM!</v>
      </c>
      <c r="AG50" s="83">
        <f t="shared" si="22"/>
        <v>11.425211941793714</v>
      </c>
    </row>
    <row r="51" spans="1:33" x14ac:dyDescent="0.25">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9"/>
        <v>0</v>
      </c>
      <c r="J51" s="214">
        <f t="shared" si="30"/>
        <v>3</v>
      </c>
      <c r="K51" s="27">
        <f t="shared" si="2"/>
        <v>2</v>
      </c>
      <c r="L51" s="172">
        <f t="shared" si="31"/>
        <v>15</v>
      </c>
      <c r="M51" s="32">
        <f>IF(Use_BOM_DF,Weather_Site!H54,IF(0.191*(Weather_Site!K54+104)*(Weather_Site!J54+1)^1.5/(3.52*(Weather_Site!J54+1)^1.5+Weather_Site!I54-1)&gt;10, 10,0.191*(Weather_Site!K54+104)*(Weather_Site!J54+1)^1.5/(3.52*(Weather_Site!J54+1)^1.5+Weather_Site!I54-1)))</f>
        <v>7.882539682539683</v>
      </c>
      <c r="N51" s="32">
        <f t="shared" si="4"/>
        <v>8.4097931279041997</v>
      </c>
      <c r="O51" s="33">
        <f t="shared" si="5"/>
        <v>151.37627630227558</v>
      </c>
      <c r="P51" s="33">
        <f t="shared" si="6"/>
        <v>131.54758288902281</v>
      </c>
      <c r="Q51" s="32">
        <f t="shared" si="7"/>
        <v>3.5678915919295822</v>
      </c>
      <c r="R51" s="42">
        <f t="shared" si="8"/>
        <v>196.30781541086284</v>
      </c>
      <c r="S51" s="42">
        <f t="shared" si="9"/>
        <v>924.81252780977604</v>
      </c>
      <c r="T51" s="42">
        <f t="shared" si="10"/>
        <v>21992.285714285717</v>
      </c>
      <c r="U51" s="32">
        <f t="shared" si="11"/>
        <v>5.4172360013672654</v>
      </c>
      <c r="V51" s="33">
        <f t="shared" si="12"/>
        <v>2</v>
      </c>
      <c r="W51" s="33">
        <f t="shared" si="13"/>
        <v>5</v>
      </c>
      <c r="X51" s="32">
        <f t="shared" si="14"/>
        <v>7.3081990493901561</v>
      </c>
      <c r="Y51" s="32">
        <f t="shared" si="15"/>
        <v>7.0034000000000001</v>
      </c>
      <c r="Z51" s="266" t="e">
        <f>IF(Use_BOM_DF,M51/10,MIN(0.972+(0.342*LN(Weather_Site!J54))-(0.245*LN(Weather_Site!I54)),1))</f>
        <v>#NUM!</v>
      </c>
      <c r="AA51" s="33" t="e">
        <f t="shared" si="16"/>
        <v>#NUM!</v>
      </c>
      <c r="AB51" s="33" t="e">
        <f t="shared" si="17"/>
        <v>#NUM!</v>
      </c>
      <c r="AC51" s="33" t="e">
        <f t="shared" si="18"/>
        <v>#NUM!</v>
      </c>
      <c r="AD51" s="32" t="e">
        <f t="shared" si="19"/>
        <v>#NUM!</v>
      </c>
      <c r="AE51" s="32" t="e">
        <f t="shared" si="20"/>
        <v>#NUM!</v>
      </c>
      <c r="AF51" s="42" t="e">
        <f t="shared" si="21"/>
        <v>#NUM!</v>
      </c>
      <c r="AG51" s="83">
        <f t="shared" si="22"/>
        <v>9.0842079524810107</v>
      </c>
    </row>
    <row r="52" spans="1:33" x14ac:dyDescent="0.25">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9"/>
        <v>0</v>
      </c>
      <c r="J52" s="214">
        <f t="shared" si="30"/>
        <v>3</v>
      </c>
      <c r="K52" s="27">
        <f t="shared" si="2"/>
        <v>1.6666666666666667</v>
      </c>
      <c r="L52" s="172">
        <f t="shared" si="31"/>
        <v>15</v>
      </c>
      <c r="M52" s="32">
        <f>IF(Use_BOM_DF,Weather_Site!H55,IF(0.191*(Weather_Site!K55+104)*(Weather_Site!J55+1)^1.5/(3.52*(Weather_Site!J55+1)^1.5+Weather_Site!I55-1)&gt;10, 10,0.191*(Weather_Site!K55+104)*(Weather_Site!J55+1)^1.5/(3.52*(Weather_Site!J55+1)^1.5+Weather_Site!I55-1)))</f>
        <v>7.882539682539683</v>
      </c>
      <c r="N52" s="32">
        <f t="shared" si="4"/>
        <v>6.6880802534933395</v>
      </c>
      <c r="O52" s="33">
        <f t="shared" si="5"/>
        <v>120.38544456288011</v>
      </c>
      <c r="P52" s="33">
        <f t="shared" si="6"/>
        <v>107.09310895553286</v>
      </c>
      <c r="Q52" s="32">
        <f t="shared" si="7"/>
        <v>3.1650107793174413</v>
      </c>
      <c r="R52" s="42">
        <f t="shared" si="8"/>
        <v>82.416508768584421</v>
      </c>
      <c r="S52" s="42">
        <f t="shared" si="9"/>
        <v>735.47830622668835</v>
      </c>
      <c r="T52" s="42">
        <f t="shared" si="10"/>
        <v>21992.285714285717</v>
      </c>
      <c r="U52" s="32">
        <f t="shared" si="11"/>
        <v>5.9820114795955561</v>
      </c>
      <c r="V52" s="33">
        <f t="shared" si="12"/>
        <v>1.6666666666666667</v>
      </c>
      <c r="W52" s="33">
        <f t="shared" si="13"/>
        <v>4.166666666666667</v>
      </c>
      <c r="X52" s="32">
        <f t="shared" si="14"/>
        <v>5.9496171641962698</v>
      </c>
      <c r="Y52" s="32">
        <f t="shared" si="15"/>
        <v>7.8717000000000006</v>
      </c>
      <c r="Z52" s="266" t="e">
        <f>IF(Use_BOM_DF,M52/10,MIN(0.972+(0.342*LN(Weather_Site!J55))-(0.245*LN(Weather_Site!I55)),1))</f>
        <v>#NUM!</v>
      </c>
      <c r="AA52" s="33" t="e">
        <f t="shared" si="16"/>
        <v>#NUM!</v>
      </c>
      <c r="AB52" s="33" t="e">
        <f t="shared" si="17"/>
        <v>#NUM!</v>
      </c>
      <c r="AC52" s="33" t="e">
        <f t="shared" si="18"/>
        <v>#NUM!</v>
      </c>
      <c r="AD52" s="32" t="e">
        <f t="shared" si="19"/>
        <v>#NUM!</v>
      </c>
      <c r="AE52" s="32" t="e">
        <f t="shared" si="20"/>
        <v>#NUM!</v>
      </c>
      <c r="AF52" s="42" t="e">
        <f t="shared" si="21"/>
        <v>#NUM!</v>
      </c>
      <c r="AG52" s="83">
        <f t="shared" si="22"/>
        <v>7.2057411273443144</v>
      </c>
    </row>
    <row r="53" spans="1:33" x14ac:dyDescent="0.25">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9"/>
        <v>0</v>
      </c>
      <c r="J53" s="214">
        <f t="shared" si="30"/>
        <v>3</v>
      </c>
      <c r="K53" s="27">
        <f t="shared" si="2"/>
        <v>1.6666666666666667</v>
      </c>
      <c r="L53" s="172">
        <f t="shared" si="31"/>
        <v>15</v>
      </c>
      <c r="M53" s="32">
        <f>IF(Use_BOM_DF,Weather_Site!H56,IF(0.191*(Weather_Site!K56+104)*(Weather_Site!J56+1)^1.5/(3.52*(Weather_Site!J56+1)^1.5+Weather_Site!I56-1)&gt;10, 10,0.191*(Weather_Site!K56+104)*(Weather_Site!J56+1)^1.5/(3.52*(Weather_Site!J56+1)^1.5+Weather_Site!I56-1)))</f>
        <v>7.882539682539683</v>
      </c>
      <c r="N53" s="32">
        <f t="shared" si="4"/>
        <v>5.7303515153910061</v>
      </c>
      <c r="O53" s="33">
        <f t="shared" si="5"/>
        <v>103.14632727703811</v>
      </c>
      <c r="P53" s="33">
        <f t="shared" si="6"/>
        <v>91.757445474840367</v>
      </c>
      <c r="Q53" s="32">
        <f t="shared" si="7"/>
        <v>2.9409022546014949</v>
      </c>
      <c r="R53" s="42">
        <f t="shared" si="8"/>
        <v>19.062752743115031</v>
      </c>
      <c r="S53" s="42">
        <f t="shared" si="9"/>
        <v>630.15829159973919</v>
      </c>
      <c r="T53" s="42">
        <f t="shared" si="10"/>
        <v>21992.285714285717</v>
      </c>
      <c r="U53" s="32">
        <f t="shared" si="11"/>
        <v>6.4855857773383256</v>
      </c>
      <c r="V53" s="33">
        <f t="shared" si="12"/>
        <v>1.6666666666666667</v>
      </c>
      <c r="W53" s="33">
        <f t="shared" si="13"/>
        <v>4.166666666666667</v>
      </c>
      <c r="X53" s="32">
        <f t="shared" si="14"/>
        <v>5.0976358597133542</v>
      </c>
      <c r="Y53" s="32">
        <f t="shared" si="15"/>
        <v>11.208000000000002</v>
      </c>
      <c r="Z53" s="266" t="e">
        <f>IF(Use_BOM_DF,M53/10,MIN(0.972+(0.342*LN(Weather_Site!J56))-(0.245*LN(Weather_Site!I56)),1))</f>
        <v>#NUM!</v>
      </c>
      <c r="AA53" s="33" t="e">
        <f t="shared" si="16"/>
        <v>#NUM!</v>
      </c>
      <c r="AB53" s="33" t="e">
        <f t="shared" si="17"/>
        <v>#NUM!</v>
      </c>
      <c r="AC53" s="33" t="e">
        <f t="shared" si="18"/>
        <v>#NUM!</v>
      </c>
      <c r="AD53" s="32" t="e">
        <f t="shared" si="19"/>
        <v>#NUM!</v>
      </c>
      <c r="AE53" s="32" t="e">
        <f t="shared" si="20"/>
        <v>#NUM!</v>
      </c>
      <c r="AF53" s="42" t="e">
        <f t="shared" si="21"/>
        <v>#NUM!</v>
      </c>
      <c r="AG53" s="83">
        <f t="shared" si="22"/>
        <v>6.0808533261898248</v>
      </c>
    </row>
    <row r="54" spans="1:33" x14ac:dyDescent="0.25">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9"/>
        <v>0</v>
      </c>
      <c r="J54" s="214">
        <f t="shared" si="30"/>
        <v>3</v>
      </c>
      <c r="K54" s="27">
        <f t="shared" si="2"/>
        <v>2</v>
      </c>
      <c r="L54" s="172">
        <f t="shared" si="31"/>
        <v>15</v>
      </c>
      <c r="M54" s="32">
        <f>IF(Use_BOM_DF,Weather_Site!H57,IF(0.191*(Weather_Site!K57+104)*(Weather_Site!J57+1)^1.5/(3.52*(Weather_Site!J57+1)^1.5+Weather_Site!I57-1)&gt;10, 10,0.191*(Weather_Site!K57+104)*(Weather_Site!J57+1)^1.5/(3.52*(Weather_Site!J57+1)^1.5+Weather_Site!I57-1)))</f>
        <v>7.882539682539683</v>
      </c>
      <c r="N54" s="32">
        <f t="shared" si="4"/>
        <v>4.856931574929984</v>
      </c>
      <c r="O54" s="33">
        <f t="shared" si="5"/>
        <v>87.424768348739704</v>
      </c>
      <c r="P54" s="33">
        <f t="shared" si="6"/>
        <v>75.973047044337761</v>
      </c>
      <c r="Q54" s="32">
        <f t="shared" si="7"/>
        <v>2.7365219885336156</v>
      </c>
      <c r="R54" s="42">
        <f t="shared" si="8"/>
        <v>0</v>
      </c>
      <c r="S54" s="42">
        <f t="shared" si="9"/>
        <v>534.10959091326686</v>
      </c>
      <c r="T54" s="42">
        <f t="shared" si="10"/>
        <v>21992.285714285717</v>
      </c>
      <c r="U54" s="32">
        <f t="shared" si="11"/>
        <v>7.1738199672770211</v>
      </c>
      <c r="V54" s="33">
        <f t="shared" si="12"/>
        <v>2</v>
      </c>
      <c r="W54" s="33">
        <f t="shared" si="13"/>
        <v>5</v>
      </c>
      <c r="X54" s="32">
        <f t="shared" si="14"/>
        <v>4.2207248357965428</v>
      </c>
      <c r="Y54" s="32">
        <f t="shared" si="15"/>
        <v>12.062000000000001</v>
      </c>
      <c r="Z54" s="266" t="e">
        <f>IF(Use_BOM_DF,M54/10,MIN(0.972+(0.342*LN(Weather_Site!J57))-(0.245*LN(Weather_Site!I57)),1))</f>
        <v>#NUM!</v>
      </c>
      <c r="AA54" s="33" t="e">
        <f t="shared" si="16"/>
        <v>#NUM!</v>
      </c>
      <c r="AB54" s="33" t="e">
        <f t="shared" si="17"/>
        <v>#NUM!</v>
      </c>
      <c r="AC54" s="33" t="e">
        <f t="shared" si="18"/>
        <v>#NUM!</v>
      </c>
      <c r="AD54" s="32" t="e">
        <f t="shared" si="19"/>
        <v>#NUM!</v>
      </c>
      <c r="AE54" s="32" t="e">
        <f t="shared" si="20"/>
        <v>#NUM!</v>
      </c>
      <c r="AF54" s="42" t="e">
        <f t="shared" si="21"/>
        <v>#NUM!</v>
      </c>
      <c r="AG54" s="83">
        <f t="shared" si="22"/>
        <v>5.0366800149878621</v>
      </c>
    </row>
    <row r="55" spans="1:33" x14ac:dyDescent="0.25">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9"/>
        <v>0</v>
      </c>
      <c r="J55" s="214">
        <f t="shared" si="30"/>
        <v>3</v>
      </c>
      <c r="K55" s="48">
        <f t="shared" si="2"/>
        <v>2</v>
      </c>
      <c r="L55" s="172">
        <f t="shared" si="31"/>
        <v>15</v>
      </c>
      <c r="M55" s="51">
        <f>IF(Use_BOM_DF,Weather_Site!H58,IF(0.191*(Weather_Site!K58+104)*(Weather_Site!J58+1)^1.5/(3.52*(Weather_Site!J58+1)^1.5+Weather_Site!I58-1)&gt;10, 10,0.191*(Weather_Site!K58+104)*(Weather_Site!J58+1)^1.5/(3.52*(Weather_Site!J58+1)^1.5+Weather_Site!I58-1)))</f>
        <v>7.882539682539683</v>
      </c>
      <c r="N55" s="51">
        <f t="shared" si="4"/>
        <v>3.9251983121070717</v>
      </c>
      <c r="O55" s="52">
        <f t="shared" si="5"/>
        <v>70.653569617927275</v>
      </c>
      <c r="P55" s="52">
        <f t="shared" si="6"/>
        <v>61.398698215830777</v>
      </c>
      <c r="Q55" s="51">
        <f t="shared" si="7"/>
        <v>2.5184964050330541</v>
      </c>
      <c r="R55" s="53">
        <f t="shared" si="8"/>
        <v>0</v>
      </c>
      <c r="S55" s="53">
        <f t="shared" si="9"/>
        <v>431.64826030376508</v>
      </c>
      <c r="T55" s="53">
        <f t="shared" si="10"/>
        <v>21992.285714285717</v>
      </c>
      <c r="U55" s="51">
        <f t="shared" si="11"/>
        <v>8.0857350884653112</v>
      </c>
      <c r="V55" s="52">
        <f t="shared" si="12"/>
        <v>2</v>
      </c>
      <c r="W55" s="52">
        <f t="shared" si="13"/>
        <v>5</v>
      </c>
      <c r="X55" s="51">
        <f t="shared" si="14"/>
        <v>3.4110387897683765</v>
      </c>
      <c r="Y55" s="51">
        <f t="shared" si="15"/>
        <v>12.977399999999999</v>
      </c>
      <c r="Z55" s="51" t="e">
        <f>IF(Use_BOM_DF,M55/10,MIN(0.972+(0.342*LN(Weather_Site!J58))-(0.245*LN(Weather_Site!I58)),1))</f>
        <v>#NUM!</v>
      </c>
      <c r="AA55" s="52" t="e">
        <f t="shared" si="16"/>
        <v>#NUM!</v>
      </c>
      <c r="AB55" s="52" t="e">
        <f t="shared" si="17"/>
        <v>#NUM!</v>
      </c>
      <c r="AC55" s="52" t="e">
        <f t="shared" si="18"/>
        <v>#NUM!</v>
      </c>
      <c r="AD55" s="51" t="e">
        <f t="shared" si="19"/>
        <v>#NUM!</v>
      </c>
      <c r="AE55" s="51" t="e">
        <f t="shared" si="20"/>
        <v>#NUM!</v>
      </c>
      <c r="AF55" s="53" t="e">
        <f t="shared" si="21"/>
        <v>#NUM!</v>
      </c>
      <c r="AG55" s="323">
        <f t="shared" si="22"/>
        <v>3.9175034453025686</v>
      </c>
    </row>
    <row r="56" spans="1:33" x14ac:dyDescent="0.25">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9"/>
        <v>0</v>
      </c>
      <c r="J56" s="214">
        <f t="shared" si="30"/>
        <v>3</v>
      </c>
      <c r="K56" s="48">
        <f t="shared" si="2"/>
        <v>2</v>
      </c>
      <c r="L56" s="172">
        <f t="shared" si="31"/>
        <v>15</v>
      </c>
      <c r="M56" s="51">
        <f>IF(Use_BOM_DF,Weather_Site!H59,IF(0.191*(Weather_Site!K59+104)*(Weather_Site!J59+1)^1.5/(3.52*(Weather_Site!J59+1)^1.5+Weather_Site!I59-1)&gt;10, 10,0.191*(Weather_Site!K59+104)*(Weather_Site!J59+1)^1.5/(3.52*(Weather_Site!J59+1)^1.5+Weather_Site!I59-1)))</f>
        <v>7.882539682539683</v>
      </c>
      <c r="N56" s="51">
        <f t="shared" si="4"/>
        <v>3.4569851846991275</v>
      </c>
      <c r="O56" s="52">
        <f t="shared" si="5"/>
        <v>62.225733324584297</v>
      </c>
      <c r="P56" s="52">
        <f t="shared" si="6"/>
        <v>54.07481946510881</v>
      </c>
      <c r="Q56" s="51">
        <f t="shared" si="7"/>
        <v>2.4089345332195951</v>
      </c>
      <c r="R56" s="53">
        <f t="shared" si="8"/>
        <v>0</v>
      </c>
      <c r="S56" s="53">
        <f t="shared" si="9"/>
        <v>380.15955430039031</v>
      </c>
      <c r="T56" s="53">
        <f t="shared" si="10"/>
        <v>21992.285714285717</v>
      </c>
      <c r="U56" s="51">
        <f t="shared" si="11"/>
        <v>8.6971393802936472</v>
      </c>
      <c r="V56" s="52">
        <f t="shared" si="12"/>
        <v>2</v>
      </c>
      <c r="W56" s="52">
        <f t="shared" si="13"/>
        <v>5</v>
      </c>
      <c r="X56" s="51">
        <f t="shared" si="14"/>
        <v>3.0041566369504897</v>
      </c>
      <c r="Y56" s="51">
        <f t="shared" si="15"/>
        <v>13.544800000000002</v>
      </c>
      <c r="Z56" s="51" t="e">
        <f>IF(Use_BOM_DF,M56/10,MIN(0.972+(0.342*LN(Weather_Site!J59))-(0.245*LN(Weather_Site!I59)),1))</f>
        <v>#NUM!</v>
      </c>
      <c r="AA56" s="52" t="e">
        <f t="shared" si="16"/>
        <v>#NUM!</v>
      </c>
      <c r="AB56" s="52" t="e">
        <f t="shared" si="17"/>
        <v>#NUM!</v>
      </c>
      <c r="AC56" s="52" t="e">
        <f t="shared" si="18"/>
        <v>#NUM!</v>
      </c>
      <c r="AD56" s="51" t="e">
        <f t="shared" si="19"/>
        <v>#NUM!</v>
      </c>
      <c r="AE56" s="51" t="e">
        <f t="shared" si="20"/>
        <v>#NUM!</v>
      </c>
      <c r="AF56" s="53" t="e">
        <f t="shared" si="21"/>
        <v>#NUM!</v>
      </c>
      <c r="AG56" s="323">
        <f t="shared" si="22"/>
        <v>3.3614747370956355</v>
      </c>
    </row>
    <row r="57" spans="1:33" x14ac:dyDescent="0.25">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9"/>
        <v>0</v>
      </c>
      <c r="J57" s="214">
        <f t="shared" si="30"/>
        <v>3</v>
      </c>
      <c r="K57" s="48">
        <f t="shared" si="2"/>
        <v>2</v>
      </c>
      <c r="L57" s="172">
        <f t="shared" si="31"/>
        <v>15</v>
      </c>
      <c r="M57" s="51">
        <f>IF(Use_BOM_DF,Weather_Site!H60,IF(0.191*(Weather_Site!K60+104)*(Weather_Site!J60+1)^1.5/(3.52*(Weather_Site!J60+1)^1.5+Weather_Site!I60-1)&gt;10, 10,0.191*(Weather_Site!K60+104)*(Weather_Site!J60+1)^1.5/(3.52*(Weather_Site!J60+1)^1.5+Weather_Site!I60-1)))</f>
        <v>7.882539682539683</v>
      </c>
      <c r="N57" s="51">
        <f t="shared" si="4"/>
        <v>2.9209440690230228</v>
      </c>
      <c r="O57" s="52">
        <f t="shared" si="5"/>
        <v>52.57699324241441</v>
      </c>
      <c r="P57" s="52">
        <f t="shared" si="6"/>
        <v>45.689962427145069</v>
      </c>
      <c r="Q57" s="51">
        <f t="shared" si="7"/>
        <v>2.2835009121513874</v>
      </c>
      <c r="R57" s="53">
        <f t="shared" si="8"/>
        <v>0</v>
      </c>
      <c r="S57" s="53">
        <f t="shared" si="9"/>
        <v>321.21190461879422</v>
      </c>
      <c r="T57" s="53">
        <f t="shared" si="10"/>
        <v>21992.285714285717</v>
      </c>
      <c r="U57" s="51">
        <f t="shared" si="11"/>
        <v>9.6159108777485347</v>
      </c>
      <c r="V57" s="52">
        <f t="shared" si="12"/>
        <v>2</v>
      </c>
      <c r="W57" s="52">
        <f t="shared" si="13"/>
        <v>5</v>
      </c>
      <c r="X57" s="51">
        <f t="shared" si="14"/>
        <v>2.538331245952504</v>
      </c>
      <c r="Y57" s="51">
        <f t="shared" si="15"/>
        <v>14.2296</v>
      </c>
      <c r="Z57" s="51" t="e">
        <f>IF(Use_BOM_DF,M57/10,MIN(0.972+(0.342*LN(Weather_Site!J60))-(0.245*LN(Weather_Site!I60)),1))</f>
        <v>#NUM!</v>
      </c>
      <c r="AA57" s="52" t="e">
        <f t="shared" si="16"/>
        <v>#NUM!</v>
      </c>
      <c r="AB57" s="52" t="e">
        <f t="shared" si="17"/>
        <v>#NUM!</v>
      </c>
      <c r="AC57" s="52" t="e">
        <f t="shared" si="18"/>
        <v>#NUM!</v>
      </c>
      <c r="AD57" s="51" t="e">
        <f t="shared" si="19"/>
        <v>#NUM!</v>
      </c>
      <c r="AE57" s="51" t="e">
        <f t="shared" si="20"/>
        <v>#NUM!</v>
      </c>
      <c r="AF57" s="53" t="e">
        <f t="shared" si="21"/>
        <v>#NUM!</v>
      </c>
      <c r="AG57" s="323">
        <f t="shared" si="22"/>
        <v>2.7223280180758529</v>
      </c>
    </row>
    <row r="58" spans="1:33" x14ac:dyDescent="0.25">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2">C$5</f>
        <v>0</v>
      </c>
      <c r="J58" s="214">
        <f t="shared" ref="J58:J89" si="33">J$4</f>
        <v>3</v>
      </c>
      <c r="K58" s="48">
        <f t="shared" si="2"/>
        <v>3</v>
      </c>
      <c r="L58" s="172">
        <f t="shared" ref="L58:L89" si="34">C$4</f>
        <v>15</v>
      </c>
      <c r="M58" s="51">
        <f>IF(Use_BOM_DF,Weather_Site!H61,IF(0.191*(Weather_Site!K61+104)*(Weather_Site!J61+1)^1.5/(3.52*(Weather_Site!J61+1)^1.5+Weather_Site!I61-1)&gt;10, 10,0.191*(Weather_Site!K61+104)*(Weather_Site!J61+1)^1.5/(3.52*(Weather_Site!J61+1)^1.5+Weather_Site!I61-1)))</f>
        <v>7.882539682539683</v>
      </c>
      <c r="N58" s="51">
        <f t="shared" si="4"/>
        <v>2.2906986888568719</v>
      </c>
      <c r="O58" s="52">
        <f t="shared" si="5"/>
        <v>41.232576399423692</v>
      </c>
      <c r="P58" s="52">
        <f t="shared" si="6"/>
        <v>33.402429378867716</v>
      </c>
      <c r="Q58" s="51">
        <f t="shared" si="7"/>
        <v>2.1360234931925079</v>
      </c>
      <c r="R58" s="53">
        <f t="shared" si="8"/>
        <v>0</v>
      </c>
      <c r="S58" s="53">
        <f t="shared" si="9"/>
        <v>251.90475112438415</v>
      </c>
      <c r="T58" s="53">
        <f t="shared" si="10"/>
        <v>21992.285714285717</v>
      </c>
      <c r="U58" s="51">
        <f t="shared" si="11"/>
        <v>11.660424888889791</v>
      </c>
      <c r="V58" s="52">
        <f t="shared" si="12"/>
        <v>3</v>
      </c>
      <c r="W58" s="52">
        <f t="shared" si="13"/>
        <v>7.5</v>
      </c>
      <c r="X58" s="51">
        <f t="shared" si="14"/>
        <v>1.8556905210482062</v>
      </c>
      <c r="Y58" s="51">
        <f t="shared" si="15"/>
        <v>15.418800000000001</v>
      </c>
      <c r="Z58" s="51" t="e">
        <f>IF(Use_BOM_DF,M58/10,MIN(0.972+(0.342*LN(Weather_Site!J61))-(0.245*LN(Weather_Site!I61)),1))</f>
        <v>#NUM!</v>
      </c>
      <c r="AA58" s="52" t="e">
        <f t="shared" si="16"/>
        <v>#NUM!</v>
      </c>
      <c r="AB58" s="52" t="e">
        <f t="shared" si="17"/>
        <v>#NUM!</v>
      </c>
      <c r="AC58" s="52" t="e">
        <f t="shared" si="18"/>
        <v>#NUM!</v>
      </c>
      <c r="AD58" s="51" t="e">
        <f t="shared" si="19"/>
        <v>#NUM!</v>
      </c>
      <c r="AE58" s="51" t="e">
        <f t="shared" si="20"/>
        <v>#NUM!</v>
      </c>
      <c r="AF58" s="53" t="e">
        <f t="shared" si="21"/>
        <v>#NUM!</v>
      </c>
      <c r="AG58" s="323">
        <f t="shared" si="22"/>
        <v>1.9480838163964036</v>
      </c>
    </row>
    <row r="59" spans="1:33" x14ac:dyDescent="0.25">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2"/>
        <v>0</v>
      </c>
      <c r="J59" s="214">
        <f t="shared" si="33"/>
        <v>3</v>
      </c>
      <c r="K59" s="48">
        <f t="shared" si="2"/>
        <v>3.3333333333333335</v>
      </c>
      <c r="L59" s="172">
        <f t="shared" si="34"/>
        <v>15</v>
      </c>
      <c r="M59" s="51">
        <f>IF(Use_BOM_DF,Weather_Site!H62,IF(0.191*(Weather_Site!K62+104)*(Weather_Site!J62+1)^1.5/(3.52*(Weather_Site!J62+1)^1.5+Weather_Site!I62-1)&gt;10, 10,0.191*(Weather_Site!K62+104)*(Weather_Site!J62+1)^1.5/(3.52*(Weather_Site!J62+1)^1.5+Weather_Site!I62-1)))</f>
        <v>7.882539682539683</v>
      </c>
      <c r="N59" s="51">
        <f t="shared" si="4"/>
        <v>2.0790828840219144</v>
      </c>
      <c r="O59" s="52">
        <f t="shared" si="5"/>
        <v>37.423491912394454</v>
      </c>
      <c r="P59" s="52">
        <f t="shared" si="6"/>
        <v>29.615522516946172</v>
      </c>
      <c r="Q59" s="51">
        <f t="shared" si="7"/>
        <v>2.0865053948611276</v>
      </c>
      <c r="R59" s="53">
        <f t="shared" si="8"/>
        <v>0</v>
      </c>
      <c r="S59" s="53">
        <f t="shared" si="9"/>
        <v>228.63367365345843</v>
      </c>
      <c r="T59" s="53">
        <f t="shared" si="10"/>
        <v>21992.285714285717</v>
      </c>
      <c r="U59" s="51">
        <f t="shared" si="11"/>
        <v>12.575726351003826</v>
      </c>
      <c r="V59" s="52">
        <f t="shared" si="12"/>
        <v>3.3333333333333335</v>
      </c>
      <c r="W59" s="52">
        <f t="shared" si="13"/>
        <v>8.3333333333333339</v>
      </c>
      <c r="X59" s="51">
        <f t="shared" si="14"/>
        <v>1.6453068064970098</v>
      </c>
      <c r="Y59" s="51">
        <f t="shared" si="15"/>
        <v>15.912800000000001</v>
      </c>
      <c r="Z59" s="51" t="e">
        <f>IF(Use_BOM_DF,M59/10,MIN(0.972+(0.342*LN(Weather_Site!J62))-(0.245*LN(Weather_Site!I62)),1))</f>
        <v>#NUM!</v>
      </c>
      <c r="AA59" s="52" t="e">
        <f t="shared" si="16"/>
        <v>#NUM!</v>
      </c>
      <c r="AB59" s="52" t="e">
        <f t="shared" si="17"/>
        <v>#NUM!</v>
      </c>
      <c r="AC59" s="52" t="e">
        <f t="shared" si="18"/>
        <v>#NUM!</v>
      </c>
      <c r="AD59" s="51" t="e">
        <f t="shared" si="19"/>
        <v>#NUM!</v>
      </c>
      <c r="AE59" s="51" t="e">
        <f t="shared" si="20"/>
        <v>#NUM!</v>
      </c>
      <c r="AF59" s="53" t="e">
        <f t="shared" si="21"/>
        <v>#NUM!</v>
      </c>
      <c r="AG59" s="323">
        <f t="shared" si="22"/>
        <v>1.701574049638005</v>
      </c>
    </row>
    <row r="60" spans="1:33" x14ac:dyDescent="0.25">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2"/>
        <v>0</v>
      </c>
      <c r="J60" s="214">
        <f t="shared" si="33"/>
        <v>3</v>
      </c>
      <c r="K60" s="27">
        <f t="shared" si="2"/>
        <v>4</v>
      </c>
      <c r="L60" s="172">
        <f t="shared" si="34"/>
        <v>15</v>
      </c>
      <c r="M60" s="32">
        <f>IF(Use_BOM_DF,Weather_Site!H63,IF(0.191*(Weather_Site!K63+104)*(Weather_Site!J63+1)^1.5/(3.52*(Weather_Site!J63+1)^1.5+Weather_Site!I63-1)&gt;10, 10,0.191*(Weather_Site!K63+104)*(Weather_Site!J63+1)^1.5/(3.52*(Weather_Site!J63+1)^1.5+Weather_Site!I63-1)))</f>
        <v>7.882539682539683</v>
      </c>
      <c r="N60" s="32">
        <f t="shared" si="4"/>
        <v>2.927347946220245</v>
      </c>
      <c r="O60" s="33">
        <f t="shared" si="5"/>
        <v>52.692263031964409</v>
      </c>
      <c r="P60" s="33">
        <f t="shared" si="6"/>
        <v>39.79210927577541</v>
      </c>
      <c r="Q60" s="32">
        <f t="shared" si="7"/>
        <v>2.284999419415537</v>
      </c>
      <c r="R60" s="42">
        <f t="shared" si="8"/>
        <v>0</v>
      </c>
      <c r="S60" s="42">
        <f t="shared" si="9"/>
        <v>321.91612953473128</v>
      </c>
      <c r="T60" s="42">
        <f t="shared" si="10"/>
        <v>21992.285714285717</v>
      </c>
      <c r="U60" s="32">
        <f t="shared" si="11"/>
        <v>10.474474138039424</v>
      </c>
      <c r="V60" s="33">
        <f t="shared" si="12"/>
        <v>4</v>
      </c>
      <c r="W60" s="33">
        <f t="shared" si="13"/>
        <v>10</v>
      </c>
      <c r="X60" s="32">
        <f t="shared" si="14"/>
        <v>2.2106727375430784</v>
      </c>
      <c r="Y60" s="32">
        <f t="shared" si="15"/>
        <v>14.626600000000002</v>
      </c>
      <c r="Z60" s="266" t="e">
        <f>IF(Use_BOM_DF,M60/10,MIN(0.972+(0.342*LN(Weather_Site!J63))-(0.245*LN(Weather_Site!I63)),1))</f>
        <v>#NUM!</v>
      </c>
      <c r="AA60" s="33" t="e">
        <f t="shared" si="16"/>
        <v>#NUM!</v>
      </c>
      <c r="AB60" s="33" t="e">
        <f t="shared" si="17"/>
        <v>#NUM!</v>
      </c>
      <c r="AC60" s="33" t="e">
        <f t="shared" si="18"/>
        <v>#NUM!</v>
      </c>
      <c r="AD60" s="32" t="e">
        <f t="shared" si="19"/>
        <v>#NUM!</v>
      </c>
      <c r="AE60" s="32" t="e">
        <f t="shared" si="20"/>
        <v>#NUM!</v>
      </c>
      <c r="AF60" s="42" t="e">
        <f t="shared" si="21"/>
        <v>#NUM!</v>
      </c>
      <c r="AG60" s="83">
        <f t="shared" si="22"/>
        <v>2.617686418574388</v>
      </c>
    </row>
    <row r="61" spans="1:33" x14ac:dyDescent="0.25">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2"/>
        <v>0</v>
      </c>
      <c r="J61" s="214">
        <f t="shared" si="33"/>
        <v>3</v>
      </c>
      <c r="K61" s="27">
        <f t="shared" si="2"/>
        <v>5.333333333333333</v>
      </c>
      <c r="L61" s="172">
        <f t="shared" si="34"/>
        <v>15</v>
      </c>
      <c r="M61" s="32">
        <f>IF(Use_BOM_DF,Weather_Site!H64,IF(0.191*(Weather_Site!K64+104)*(Weather_Site!J64+1)^1.5/(3.52*(Weather_Site!J64+1)^1.5+Weather_Site!I64-1)&gt;10, 10,0.191*(Weather_Site!K64+104)*(Weather_Site!J64+1)^1.5/(3.52*(Weather_Site!J64+1)^1.5+Weather_Site!I64-1)))</f>
        <v>7.882539682539683</v>
      </c>
      <c r="N61" s="32">
        <f t="shared" si="4"/>
        <v>5.1450591989657273</v>
      </c>
      <c r="O61" s="33">
        <f t="shared" si="5"/>
        <v>92.611065581383087</v>
      </c>
      <c r="P61" s="33">
        <f t="shared" si="6"/>
        <v>63.688794286373515</v>
      </c>
      <c r="Q61" s="32">
        <f t="shared" si="7"/>
        <v>2.8039438525579801</v>
      </c>
      <c r="R61" s="42">
        <f t="shared" si="8"/>
        <v>0</v>
      </c>
      <c r="S61" s="42">
        <f t="shared" si="9"/>
        <v>565.79456012281582</v>
      </c>
      <c r="T61" s="42">
        <f t="shared" si="10"/>
        <v>21992.285714285717</v>
      </c>
      <c r="U61" s="32">
        <f t="shared" si="11"/>
        <v>7.9746686269572731</v>
      </c>
      <c r="V61" s="33">
        <f t="shared" si="12"/>
        <v>5.333333333333333</v>
      </c>
      <c r="W61" s="33">
        <f t="shared" si="13"/>
        <v>13.333333333333334</v>
      </c>
      <c r="X61" s="32">
        <f t="shared" si="14"/>
        <v>3.5382663492429733</v>
      </c>
      <c r="Y61" s="32">
        <f t="shared" si="15"/>
        <v>12.531200000000002</v>
      </c>
      <c r="Z61" s="266" t="e">
        <f>IF(Use_BOM_DF,M61/10,MIN(0.972+(0.342*LN(Weather_Site!J64))-(0.245*LN(Weather_Site!I64)),1))</f>
        <v>#NUM!</v>
      </c>
      <c r="AA61" s="33" t="e">
        <f t="shared" si="16"/>
        <v>#NUM!</v>
      </c>
      <c r="AB61" s="33" t="e">
        <f t="shared" si="17"/>
        <v>#NUM!</v>
      </c>
      <c r="AC61" s="33" t="e">
        <f t="shared" si="18"/>
        <v>#NUM!</v>
      </c>
      <c r="AD61" s="32" t="e">
        <f t="shared" si="19"/>
        <v>#NUM!</v>
      </c>
      <c r="AE61" s="32" t="e">
        <f t="shared" si="20"/>
        <v>#NUM!</v>
      </c>
      <c r="AF61" s="42" t="e">
        <f t="shared" si="21"/>
        <v>#NUM!</v>
      </c>
      <c r="AG61" s="83">
        <f t="shared" si="22"/>
        <v>5.0962263331765936</v>
      </c>
    </row>
    <row r="62" spans="1:33" x14ac:dyDescent="0.25">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2"/>
        <v>0</v>
      </c>
      <c r="J62" s="214">
        <f t="shared" si="33"/>
        <v>3</v>
      </c>
      <c r="K62" s="27">
        <f t="shared" si="2"/>
        <v>3.3333333333333335</v>
      </c>
      <c r="L62" s="172">
        <f t="shared" si="34"/>
        <v>15</v>
      </c>
      <c r="M62" s="32">
        <f>IF(Use_BOM_DF,Weather_Site!H65,IF(0.191*(Weather_Site!K65+104)*(Weather_Site!J65+1)^1.5/(3.52*(Weather_Site!J65+1)^1.5+Weather_Site!I65-1)&gt;10, 10,0.191*(Weather_Site!K65+104)*(Weather_Site!J65+1)^1.5/(3.52*(Weather_Site!J65+1)^1.5+Weather_Site!I65-1)))</f>
        <v>7.882539682539683</v>
      </c>
      <c r="N62" s="32">
        <f t="shared" si="4"/>
        <v>6.0665912579891961</v>
      </c>
      <c r="O62" s="33">
        <f t="shared" si="5"/>
        <v>109.19864264380551</v>
      </c>
      <c r="P62" s="33">
        <f t="shared" si="6"/>
        <v>86.415636135934889</v>
      </c>
      <c r="Q62" s="32">
        <f t="shared" si="7"/>
        <v>3.0195823543694713</v>
      </c>
      <c r="R62" s="42">
        <f t="shared" si="8"/>
        <v>41.305011715985216</v>
      </c>
      <c r="S62" s="42">
        <f t="shared" si="9"/>
        <v>667.13407941912806</v>
      </c>
      <c r="T62" s="42">
        <f t="shared" si="10"/>
        <v>21992.285714285717</v>
      </c>
      <c r="U62" s="32">
        <f t="shared" si="11"/>
        <v>6.7824684382384488</v>
      </c>
      <c r="V62" s="33">
        <f t="shared" si="12"/>
        <v>3.3333333333333335</v>
      </c>
      <c r="W62" s="33">
        <f t="shared" si="13"/>
        <v>8.3333333333333339</v>
      </c>
      <c r="X62" s="32">
        <f t="shared" si="14"/>
        <v>4.8008686742186049</v>
      </c>
      <c r="Y62" s="32">
        <f t="shared" si="15"/>
        <v>11.0754</v>
      </c>
      <c r="Z62" s="266" t="e">
        <f>IF(Use_BOM_DF,M62/10,MIN(0.972+(0.342*LN(Weather_Site!J65))-(0.245*LN(Weather_Site!I65)),1))</f>
        <v>#NUM!</v>
      </c>
      <c r="AA62" s="33" t="e">
        <f t="shared" si="16"/>
        <v>#NUM!</v>
      </c>
      <c r="AB62" s="33" t="e">
        <f t="shared" si="17"/>
        <v>#NUM!</v>
      </c>
      <c r="AC62" s="33" t="e">
        <f t="shared" si="18"/>
        <v>#NUM!</v>
      </c>
      <c r="AD62" s="32" t="e">
        <f t="shared" si="19"/>
        <v>#NUM!</v>
      </c>
      <c r="AE62" s="32" t="e">
        <f t="shared" si="20"/>
        <v>#NUM!</v>
      </c>
      <c r="AF62" s="42" t="e">
        <f t="shared" si="21"/>
        <v>#NUM!</v>
      </c>
      <c r="AG62" s="83">
        <f t="shared" si="22"/>
        <v>6.2223720837186711</v>
      </c>
    </row>
    <row r="63" spans="1:33" x14ac:dyDescent="0.25">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2"/>
        <v>0</v>
      </c>
      <c r="J63" s="214">
        <f t="shared" si="33"/>
        <v>3</v>
      </c>
      <c r="K63" s="27">
        <f t="shared" si="2"/>
        <v>4.666666666666667</v>
      </c>
      <c r="L63" s="172">
        <f t="shared" si="34"/>
        <v>15</v>
      </c>
      <c r="M63" s="32">
        <f>IF(Use_BOM_DF,Weather_Site!H66,IF(0.191*(Weather_Site!K66+104)*(Weather_Site!J66+1)^1.5/(3.52*(Weather_Site!J66+1)^1.5+Weather_Site!I66-1)&gt;10, 10,0.191*(Weather_Site!K66+104)*(Weather_Site!J66+1)^1.5/(3.52*(Weather_Site!J66+1)^1.5+Weather_Site!I66-1)))</f>
        <v>7.882539682539683</v>
      </c>
      <c r="N63" s="32">
        <f t="shared" si="4"/>
        <v>9.9215273416323271</v>
      </c>
      <c r="O63" s="33">
        <f t="shared" si="5"/>
        <v>178.58749214938186</v>
      </c>
      <c r="P63" s="33">
        <f t="shared" si="6"/>
        <v>128.69929454957446</v>
      </c>
      <c r="Q63" s="32">
        <f t="shared" si="7"/>
        <v>3.9216373979419643</v>
      </c>
      <c r="R63" s="42">
        <f t="shared" si="8"/>
        <v>296.3090336489783</v>
      </c>
      <c r="S63" s="42">
        <f t="shared" si="9"/>
        <v>1091.0557062460625</v>
      </c>
      <c r="T63" s="42">
        <f t="shared" si="10"/>
        <v>21992.285714285717</v>
      </c>
      <c r="U63" s="32">
        <f t="shared" si="11"/>
        <v>5.5523198123190385</v>
      </c>
      <c r="V63" s="33">
        <f t="shared" si="12"/>
        <v>4.666666666666667</v>
      </c>
      <c r="W63" s="33">
        <f t="shared" si="13"/>
        <v>11.666666666666668</v>
      </c>
      <c r="X63" s="32">
        <f t="shared" si="14"/>
        <v>7.149960808309693</v>
      </c>
      <c r="Y63" s="32">
        <f t="shared" si="15"/>
        <v>9.3172000000000015</v>
      </c>
      <c r="Z63" s="266" t="e">
        <f>IF(Use_BOM_DF,M63/10,MIN(0.972+(0.342*LN(Weather_Site!J66))-(0.245*LN(Weather_Site!I66)),1))</f>
        <v>#NUM!</v>
      </c>
      <c r="AA63" s="33" t="e">
        <f t="shared" si="16"/>
        <v>#NUM!</v>
      </c>
      <c r="AB63" s="33" t="e">
        <f t="shared" si="17"/>
        <v>#NUM!</v>
      </c>
      <c r="AC63" s="33" t="e">
        <f t="shared" si="18"/>
        <v>#NUM!</v>
      </c>
      <c r="AD63" s="32" t="e">
        <f t="shared" si="19"/>
        <v>#NUM!</v>
      </c>
      <c r="AE63" s="32" t="e">
        <f t="shared" si="20"/>
        <v>#NUM!</v>
      </c>
      <c r="AF63" s="42" t="e">
        <f t="shared" si="21"/>
        <v>#NUM!</v>
      </c>
      <c r="AG63" s="83">
        <f t="shared" si="22"/>
        <v>10.40216858024907</v>
      </c>
    </row>
    <row r="64" spans="1:33" x14ac:dyDescent="0.25">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2"/>
        <v>0</v>
      </c>
      <c r="J64" s="214">
        <f t="shared" si="33"/>
        <v>3</v>
      </c>
      <c r="K64" s="27">
        <f t="shared" si="2"/>
        <v>3.6666666666666665</v>
      </c>
      <c r="L64" s="172">
        <f t="shared" si="34"/>
        <v>15</v>
      </c>
      <c r="M64" s="32">
        <f>IF(Use_BOM_DF,Weather_Site!H67,IF(0.191*(Weather_Site!K67+104)*(Weather_Site!J67+1)^1.5/(3.52*(Weather_Site!J67+1)^1.5+Weather_Site!I67-1)&gt;10, 10,0.191*(Weather_Site!K67+104)*(Weather_Site!J67+1)^1.5/(3.52*(Weather_Site!J67+1)^1.5+Weather_Site!I67-1)))</f>
        <v>7.882539682539683</v>
      </c>
      <c r="N64" s="32">
        <f t="shared" si="4"/>
        <v>12.001442793299839</v>
      </c>
      <c r="O64" s="33">
        <f t="shared" si="5"/>
        <v>216.02597027939711</v>
      </c>
      <c r="P64" s="33">
        <f t="shared" si="6"/>
        <v>167.00080507804816</v>
      </c>
      <c r="Q64" s="32">
        <f t="shared" si="7"/>
        <v>4.4083376136321624</v>
      </c>
      <c r="R64" s="42">
        <f t="shared" si="8"/>
        <v>433.89544077678443</v>
      </c>
      <c r="S64" s="42">
        <f t="shared" si="9"/>
        <v>1319.7809361336863</v>
      </c>
      <c r="T64" s="42">
        <f t="shared" si="10"/>
        <v>21992.285714285717</v>
      </c>
      <c r="U64" s="32">
        <f t="shared" si="11"/>
        <v>4.9384683880854343</v>
      </c>
      <c r="V64" s="33">
        <f t="shared" si="12"/>
        <v>3.6666666666666665</v>
      </c>
      <c r="W64" s="33">
        <f t="shared" si="13"/>
        <v>9.1666666666666679</v>
      </c>
      <c r="X64" s="32">
        <f t="shared" si="14"/>
        <v>9.2778225043360099</v>
      </c>
      <c r="Y64" s="32">
        <f t="shared" si="15"/>
        <v>8.0580000000000016</v>
      </c>
      <c r="Z64" s="266" t="e">
        <f>IF(Use_BOM_DF,M64/10,MIN(0.972+(0.342*LN(Weather_Site!J67))-(0.245*LN(Weather_Site!I67)),1))</f>
        <v>#NUM!</v>
      </c>
      <c r="AA64" s="33" t="e">
        <f t="shared" si="16"/>
        <v>#NUM!</v>
      </c>
      <c r="AB64" s="33" t="e">
        <f t="shared" si="17"/>
        <v>#NUM!</v>
      </c>
      <c r="AC64" s="33" t="e">
        <f t="shared" si="18"/>
        <v>#NUM!</v>
      </c>
      <c r="AD64" s="32" t="e">
        <f t="shared" si="19"/>
        <v>#NUM!</v>
      </c>
      <c r="AE64" s="32" t="e">
        <f t="shared" si="20"/>
        <v>#NUM!</v>
      </c>
      <c r="AF64" s="42" t="e">
        <f t="shared" si="21"/>
        <v>#NUM!</v>
      </c>
      <c r="AG64" s="83">
        <f t="shared" si="22"/>
        <v>12.401922848074697</v>
      </c>
    </row>
    <row r="65" spans="1:33" x14ac:dyDescent="0.25">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2"/>
        <v>0</v>
      </c>
      <c r="J65" s="214">
        <f t="shared" si="33"/>
        <v>3</v>
      </c>
      <c r="K65" s="48">
        <f t="shared" si="2"/>
        <v>3.6666666666666665</v>
      </c>
      <c r="L65" s="172">
        <f t="shared" si="34"/>
        <v>15</v>
      </c>
      <c r="M65" s="51">
        <f>IF(Use_BOM_DF,Weather_Site!H68,IF(0.191*(Weather_Site!K68+104)*(Weather_Site!J68+1)^1.5/(3.52*(Weather_Site!J68+1)^1.5+Weather_Site!I68-1)&gt;10, 10,0.191*(Weather_Site!K68+104)*(Weather_Site!J68+1)^1.5/(3.52*(Weather_Site!J68+1)^1.5+Weather_Site!I68-1)))</f>
        <v>7.882539682539683</v>
      </c>
      <c r="N65" s="51">
        <f t="shared" si="4"/>
        <v>13.76675840854465</v>
      </c>
      <c r="O65" s="52">
        <f t="shared" si="5"/>
        <v>247.80165135380369</v>
      </c>
      <c r="P65" s="52">
        <f t="shared" si="6"/>
        <v>191.56527903673916</v>
      </c>
      <c r="Q65" s="51">
        <f t="shared" si="7"/>
        <v>4.821421467599448</v>
      </c>
      <c r="R65" s="53">
        <f t="shared" si="8"/>
        <v>550.67106872522857</v>
      </c>
      <c r="S65" s="53">
        <f t="shared" si="9"/>
        <v>1513.9100867188063</v>
      </c>
      <c r="T65" s="53">
        <f t="shared" si="10"/>
        <v>21992.285714285717</v>
      </c>
      <c r="U65" s="51">
        <f t="shared" si="11"/>
        <v>4.6519621397240956</v>
      </c>
      <c r="V65" s="52">
        <f t="shared" si="12"/>
        <v>3.6666666666666665</v>
      </c>
      <c r="W65" s="52">
        <f t="shared" si="13"/>
        <v>9.1666666666666679</v>
      </c>
      <c r="X65" s="51">
        <f t="shared" si="14"/>
        <v>10.642515502041064</v>
      </c>
      <c r="Y65" s="51">
        <f t="shared" si="15"/>
        <v>5.3479999999999999</v>
      </c>
      <c r="Z65" s="51" t="e">
        <f>IF(Use_BOM_DF,M65/10,MIN(0.972+(0.342*LN(Weather_Site!J68))-(0.245*LN(Weather_Site!I68)),1))</f>
        <v>#NUM!</v>
      </c>
      <c r="AA65" s="52" t="e">
        <f t="shared" si="16"/>
        <v>#NUM!</v>
      </c>
      <c r="AB65" s="52" t="e">
        <f t="shared" si="17"/>
        <v>#NUM!</v>
      </c>
      <c r="AC65" s="52" t="e">
        <f t="shared" si="18"/>
        <v>#NUM!</v>
      </c>
      <c r="AD65" s="51" t="e">
        <f t="shared" si="19"/>
        <v>#NUM!</v>
      </c>
      <c r="AE65" s="51" t="e">
        <f t="shared" si="20"/>
        <v>#NUM!</v>
      </c>
      <c r="AF65" s="53" t="e">
        <f t="shared" si="21"/>
        <v>#NUM!</v>
      </c>
      <c r="AG65" s="323">
        <f t="shared" si="22"/>
        <v>14.060373230602558</v>
      </c>
    </row>
    <row r="66" spans="1:33" x14ac:dyDescent="0.25">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2"/>
        <v>0</v>
      </c>
      <c r="J66" s="214">
        <f t="shared" si="33"/>
        <v>3</v>
      </c>
      <c r="K66" s="48">
        <f t="shared" si="2"/>
        <v>3.6666666666666665</v>
      </c>
      <c r="L66" s="172">
        <f t="shared" si="34"/>
        <v>15</v>
      </c>
      <c r="M66" s="51">
        <f>IF(Use_BOM_DF,Weather_Site!H69,IF(0.191*(Weather_Site!K69+104)*(Weather_Site!J69+1)^1.5/(3.52*(Weather_Site!J69+1)^1.5+Weather_Site!I69-1)&gt;10, 10,0.191*(Weather_Site!K69+104)*(Weather_Site!J69+1)^1.5/(3.52*(Weather_Site!J69+1)^1.5+Weather_Site!I69-1)))</f>
        <v>7.882539682539683</v>
      </c>
      <c r="N66" s="51">
        <f t="shared" si="4"/>
        <v>16.06201030488997</v>
      </c>
      <c r="O66" s="52">
        <f t="shared" si="5"/>
        <v>289.11618548801943</v>
      </c>
      <c r="P66" s="52">
        <f t="shared" si="6"/>
        <v>223.50384851944995</v>
      </c>
      <c r="Q66" s="51">
        <f t="shared" si="7"/>
        <v>5.3585104113442519</v>
      </c>
      <c r="R66" s="53">
        <f t="shared" si="8"/>
        <v>702.50198166847133</v>
      </c>
      <c r="S66" s="53">
        <f t="shared" si="9"/>
        <v>1766.3155473449569</v>
      </c>
      <c r="T66" s="53">
        <f t="shared" si="10"/>
        <v>21992.285714285717</v>
      </c>
      <c r="U66" s="51">
        <f t="shared" si="11"/>
        <v>4.3712406312561827</v>
      </c>
      <c r="V66" s="52">
        <f t="shared" si="12"/>
        <v>3.6666666666666665</v>
      </c>
      <c r="W66" s="52">
        <f t="shared" si="13"/>
        <v>9.1666666666666679</v>
      </c>
      <c r="X66" s="51">
        <f t="shared" si="14"/>
        <v>12.416880473302774</v>
      </c>
      <c r="Y66" s="51">
        <f t="shared" si="15"/>
        <v>4.694</v>
      </c>
      <c r="Z66" s="51" t="e">
        <f>IF(Use_BOM_DF,M66/10,MIN(0.972+(0.342*LN(Weather_Site!J69))-(0.245*LN(Weather_Site!I69)),1))</f>
        <v>#NUM!</v>
      </c>
      <c r="AA66" s="52" t="e">
        <f t="shared" si="16"/>
        <v>#NUM!</v>
      </c>
      <c r="AB66" s="52" t="e">
        <f t="shared" si="17"/>
        <v>#NUM!</v>
      </c>
      <c r="AC66" s="52" t="e">
        <f t="shared" si="18"/>
        <v>#NUM!</v>
      </c>
      <c r="AD66" s="51" t="e">
        <f t="shared" si="19"/>
        <v>#NUM!</v>
      </c>
      <c r="AE66" s="51" t="e">
        <f t="shared" si="20"/>
        <v>#NUM!</v>
      </c>
      <c r="AF66" s="53" t="e">
        <f t="shared" si="21"/>
        <v>#NUM!</v>
      </c>
      <c r="AG66" s="323">
        <f t="shared" si="22"/>
        <v>16.023703818786519</v>
      </c>
    </row>
    <row r="67" spans="1:33" x14ac:dyDescent="0.25">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2"/>
        <v>0</v>
      </c>
      <c r="J67" s="214">
        <f t="shared" si="33"/>
        <v>3</v>
      </c>
      <c r="K67" s="48">
        <f t="shared" si="2"/>
        <v>3.6666666666666665</v>
      </c>
      <c r="L67" s="172">
        <f t="shared" si="34"/>
        <v>15</v>
      </c>
      <c r="M67" s="51">
        <f>IF(Use_BOM_DF,Weather_Site!H70,IF(0.191*(Weather_Site!K70+104)*(Weather_Site!J70+1)^1.5/(3.52*(Weather_Site!J70+1)^1.5+Weather_Site!I70-1)&gt;10, 10,0.191*(Weather_Site!K70+104)*(Weather_Site!J70+1)^1.5/(3.52*(Weather_Site!J70+1)^1.5+Weather_Site!I70-1)))</f>
        <v>7.882539682539683</v>
      </c>
      <c r="N67" s="51">
        <f t="shared" si="4"/>
        <v>19.258969019872929</v>
      </c>
      <c r="O67" s="52">
        <f t="shared" si="5"/>
        <v>346.6614423577127</v>
      </c>
      <c r="P67" s="52">
        <f t="shared" si="6"/>
        <v>267.98972312625131</v>
      </c>
      <c r="Q67" s="51">
        <f t="shared" si="7"/>
        <v>6.1065987506502637</v>
      </c>
      <c r="R67" s="53">
        <f t="shared" si="8"/>
        <v>913.98080066459408</v>
      </c>
      <c r="S67" s="53">
        <f t="shared" si="9"/>
        <v>2117.8803748669029</v>
      </c>
      <c r="T67" s="53">
        <f t="shared" si="10"/>
        <v>21992.285714285717</v>
      </c>
      <c r="U67" s="51">
        <f t="shared" si="11"/>
        <v>4.0831982760759002</v>
      </c>
      <c r="V67" s="52">
        <f t="shared" si="12"/>
        <v>3.6666666666666665</v>
      </c>
      <c r="W67" s="52">
        <f t="shared" si="13"/>
        <v>9.1666666666666679</v>
      </c>
      <c r="X67" s="51">
        <f t="shared" si="14"/>
        <v>14.888317951458404</v>
      </c>
      <c r="Y67" s="51">
        <f t="shared" si="15"/>
        <v>3.9188000000000005</v>
      </c>
      <c r="Z67" s="51" t="e">
        <f>IF(Use_BOM_DF,M67/10,MIN(0.972+(0.342*LN(Weather_Site!J70))-(0.245*LN(Weather_Site!I70)),1))</f>
        <v>#NUM!</v>
      </c>
      <c r="AA67" s="52" t="e">
        <f t="shared" si="16"/>
        <v>#NUM!</v>
      </c>
      <c r="AB67" s="52" t="e">
        <f t="shared" si="17"/>
        <v>#NUM!</v>
      </c>
      <c r="AC67" s="52" t="e">
        <f t="shared" si="18"/>
        <v>#NUM!</v>
      </c>
      <c r="AD67" s="51" t="e">
        <f t="shared" si="19"/>
        <v>#NUM!</v>
      </c>
      <c r="AE67" s="51" t="e">
        <f t="shared" si="20"/>
        <v>#NUM!</v>
      </c>
      <c r="AF67" s="53" t="e">
        <f t="shared" si="21"/>
        <v>#NUM!</v>
      </c>
      <c r="AG67" s="323">
        <f t="shared" si="22"/>
        <v>18.489783404845618</v>
      </c>
    </row>
    <row r="68" spans="1:33" x14ac:dyDescent="0.25">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2"/>
        <v>0</v>
      </c>
      <c r="J68" s="214">
        <f t="shared" si="33"/>
        <v>3</v>
      </c>
      <c r="K68" s="48">
        <f t="shared" si="2"/>
        <v>3</v>
      </c>
      <c r="L68" s="172">
        <f t="shared" si="34"/>
        <v>15</v>
      </c>
      <c r="M68" s="51">
        <f>IF(Use_BOM_DF,Weather_Site!H71,IF(0.191*(Weather_Site!K71+104)*(Weather_Site!J71+1)^1.5/(3.52*(Weather_Site!J71+1)^1.5+Weather_Site!I71-1)&gt;10, 10,0.191*(Weather_Site!K71+104)*(Weather_Site!J71+1)^1.5/(3.52*(Weather_Site!J71+1)^1.5+Weather_Site!I71-1)))</f>
        <v>7.882539682539683</v>
      </c>
      <c r="N68" s="51">
        <f t="shared" si="4"/>
        <v>20.438632814128123</v>
      </c>
      <c r="O68" s="52">
        <f t="shared" si="5"/>
        <v>367.8953906543062</v>
      </c>
      <c r="P68" s="52">
        <f t="shared" si="6"/>
        <v>298.03133537183407</v>
      </c>
      <c r="Q68" s="51">
        <f t="shared" si="7"/>
        <v>6.3826400785059789</v>
      </c>
      <c r="R68" s="53">
        <f t="shared" si="8"/>
        <v>992.01556065457521</v>
      </c>
      <c r="S68" s="53">
        <f t="shared" si="9"/>
        <v>2247.6062597891992</v>
      </c>
      <c r="T68" s="53">
        <f t="shared" si="10"/>
        <v>21992.285714285717</v>
      </c>
      <c r="U68" s="51">
        <f t="shared" si="11"/>
        <v>3.9269711623111219</v>
      </c>
      <c r="V68" s="52">
        <f t="shared" si="12"/>
        <v>3</v>
      </c>
      <c r="W68" s="52">
        <f t="shared" si="13"/>
        <v>7.5</v>
      </c>
      <c r="X68" s="51">
        <f t="shared" si="14"/>
        <v>16.557296409546339</v>
      </c>
      <c r="Y68" s="51">
        <f t="shared" si="15"/>
        <v>3.4695000000000005</v>
      </c>
      <c r="Z68" s="51" t="e">
        <f>IF(Use_BOM_DF,M68/10,MIN(0.972+(0.342*LN(Weather_Site!J71))-(0.245*LN(Weather_Site!I71)),1))</f>
        <v>#NUM!</v>
      </c>
      <c r="AA68" s="52" t="e">
        <f t="shared" si="16"/>
        <v>#NUM!</v>
      </c>
      <c r="AB68" s="52" t="e">
        <f t="shared" si="17"/>
        <v>#NUM!</v>
      </c>
      <c r="AC68" s="52" t="e">
        <f t="shared" si="18"/>
        <v>#NUM!</v>
      </c>
      <c r="AD68" s="51" t="e">
        <f t="shared" si="19"/>
        <v>#NUM!</v>
      </c>
      <c r="AE68" s="51" t="e">
        <f t="shared" si="20"/>
        <v>#NUM!</v>
      </c>
      <c r="AF68" s="53" t="e">
        <f t="shared" si="21"/>
        <v>#NUM!</v>
      </c>
      <c r="AG68" s="323">
        <f t="shared" si="22"/>
        <v>19.15078727968374</v>
      </c>
    </row>
    <row r="69" spans="1:33" x14ac:dyDescent="0.25">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2"/>
        <v>0</v>
      </c>
      <c r="J69" s="214">
        <f t="shared" si="33"/>
        <v>3</v>
      </c>
      <c r="K69" s="48">
        <f t="shared" si="2"/>
        <v>3.6666666666666665</v>
      </c>
      <c r="L69" s="172">
        <f t="shared" si="34"/>
        <v>15</v>
      </c>
      <c r="M69" s="51">
        <f>IF(Use_BOM_DF,Weather_Site!H72,IF(0.191*(Weather_Site!K72+104)*(Weather_Site!J72+1)^1.5/(3.52*(Weather_Site!J72+1)^1.5+Weather_Site!I72-1)&gt;10, 10,0.191*(Weather_Site!K72+104)*(Weather_Site!J72+1)^1.5/(3.52*(Weather_Site!J72+1)^1.5+Weather_Site!I72-1)))</f>
        <v>7.882539682539683</v>
      </c>
      <c r="N69" s="51">
        <f t="shared" si="4"/>
        <v>22.775761430845847</v>
      </c>
      <c r="O69" s="52">
        <f t="shared" si="5"/>
        <v>409.96370575522525</v>
      </c>
      <c r="P69" s="52">
        <f t="shared" si="6"/>
        <v>316.92610302990153</v>
      </c>
      <c r="Q69" s="51">
        <f t="shared" si="7"/>
        <v>6.9295281748179285</v>
      </c>
      <c r="R69" s="53">
        <f t="shared" si="8"/>
        <v>1146.6166186504524</v>
      </c>
      <c r="S69" s="53">
        <f t="shared" si="9"/>
        <v>2504.6168414968047</v>
      </c>
      <c r="T69" s="53">
        <f t="shared" si="10"/>
        <v>21992.285714285717</v>
      </c>
      <c r="U69" s="51">
        <f t="shared" si="11"/>
        <v>3.8540943815178244</v>
      </c>
      <c r="V69" s="52">
        <f t="shared" si="12"/>
        <v>3.6666666666666665</v>
      </c>
      <c r="W69" s="52">
        <f t="shared" si="13"/>
        <v>9.1666666666666679</v>
      </c>
      <c r="X69" s="51">
        <f t="shared" si="14"/>
        <v>17.607005723883422</v>
      </c>
      <c r="Y69" s="51">
        <f t="shared" si="15"/>
        <v>3.196800000000001</v>
      </c>
      <c r="Z69" s="51" t="e">
        <f>IF(Use_BOM_DF,M69/10,MIN(0.972+(0.342*LN(Weather_Site!J72))-(0.245*LN(Weather_Site!I72)),1))</f>
        <v>#NUM!</v>
      </c>
      <c r="AA69" s="52" t="e">
        <f t="shared" si="16"/>
        <v>#NUM!</v>
      </c>
      <c r="AB69" s="52" t="e">
        <f t="shared" si="17"/>
        <v>#NUM!</v>
      </c>
      <c r="AC69" s="52" t="e">
        <f t="shared" si="18"/>
        <v>#NUM!</v>
      </c>
      <c r="AD69" s="51" t="e">
        <f t="shared" si="19"/>
        <v>#NUM!</v>
      </c>
      <c r="AE69" s="51" t="e">
        <f t="shared" si="20"/>
        <v>#NUM!</v>
      </c>
      <c r="AF69" s="53" t="e">
        <f t="shared" si="21"/>
        <v>#NUM!</v>
      </c>
      <c r="AG69" s="323">
        <f t="shared" si="22"/>
        <v>20.873529177928479</v>
      </c>
    </row>
    <row r="70" spans="1:33" x14ac:dyDescent="0.25">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2"/>
        <v>0</v>
      </c>
      <c r="J70" s="214">
        <f t="shared" si="33"/>
        <v>3</v>
      </c>
      <c r="K70" s="27">
        <f t="shared" si="2"/>
        <v>3.3333333333333335</v>
      </c>
      <c r="L70" s="172">
        <f t="shared" si="34"/>
        <v>15</v>
      </c>
      <c r="M70" s="32">
        <f>IF(Use_BOM_DF,Weather_Site!H73,IF(0.191*(Weather_Site!K73+104)*(Weather_Site!J73+1)^1.5/(3.52*(Weather_Site!J73+1)^1.5+Weather_Site!I73-1)&gt;10, 10,0.191*(Weather_Site!K73+104)*(Weather_Site!J73+1)^1.5/(3.52*(Weather_Site!J73+1)^1.5+Weather_Site!I73-1)))</f>
        <v>7.882539682539683</v>
      </c>
      <c r="N70" s="32">
        <f t="shared" si="4"/>
        <v>23.66286343039982</v>
      </c>
      <c r="O70" s="33">
        <f t="shared" si="5"/>
        <v>425.93154174719677</v>
      </c>
      <c r="P70" s="33">
        <f t="shared" si="6"/>
        <v>337.06595832426734</v>
      </c>
      <c r="Q70" s="32">
        <f t="shared" si="7"/>
        <v>7.1371100427135588</v>
      </c>
      <c r="R70" s="42">
        <f t="shared" si="8"/>
        <v>1205.2984159209479</v>
      </c>
      <c r="S70" s="42">
        <f t="shared" si="9"/>
        <v>2602.1701380113732</v>
      </c>
      <c r="T70" s="42">
        <f t="shared" si="10"/>
        <v>21992.285714285717</v>
      </c>
      <c r="U70" s="32">
        <f t="shared" si="11"/>
        <v>3.776865588021189</v>
      </c>
      <c r="V70" s="33">
        <f t="shared" si="12"/>
        <v>3.3333333333333335</v>
      </c>
      <c r="W70" s="33">
        <f t="shared" si="13"/>
        <v>8.3333333333333339</v>
      </c>
      <c r="X70" s="32">
        <f t="shared" si="14"/>
        <v>18.725886573570406</v>
      </c>
      <c r="Y70" s="32">
        <f t="shared" si="15"/>
        <v>2.9315000000000002</v>
      </c>
      <c r="Z70" s="266" t="e">
        <f>IF(Use_BOM_DF,M70/10,MIN(0.972+(0.342*LN(Weather_Site!J73))-(0.245*LN(Weather_Site!I73)),1))</f>
        <v>#NUM!</v>
      </c>
      <c r="AA70" s="33" t="e">
        <f t="shared" si="16"/>
        <v>#NUM!</v>
      </c>
      <c r="AB70" s="33" t="e">
        <f t="shared" si="17"/>
        <v>#NUM!</v>
      </c>
      <c r="AC70" s="33" t="e">
        <f t="shared" si="18"/>
        <v>#NUM!</v>
      </c>
      <c r="AD70" s="32" t="e">
        <f t="shared" si="19"/>
        <v>#NUM!</v>
      </c>
      <c r="AE70" s="32" t="e">
        <f t="shared" si="20"/>
        <v>#NUM!</v>
      </c>
      <c r="AF70" s="42" t="e">
        <f t="shared" si="21"/>
        <v>#NUM!</v>
      </c>
      <c r="AG70" s="83">
        <f t="shared" si="22"/>
        <v>21.276202095560162</v>
      </c>
    </row>
    <row r="71" spans="1:33" x14ac:dyDescent="0.25">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2"/>
        <v>0</v>
      </c>
      <c r="J71" s="214">
        <f t="shared" si="33"/>
        <v>3</v>
      </c>
      <c r="K71" s="27">
        <f t="shared" si="2"/>
        <v>4</v>
      </c>
      <c r="L71" s="172">
        <f t="shared" si="34"/>
        <v>15</v>
      </c>
      <c r="M71" s="32">
        <f>IF(Use_BOM_DF,Weather_Site!H74,IF(0.191*(Weather_Site!K74+104)*(Weather_Site!J74+1)^1.5/(3.52*(Weather_Site!J74+1)^1.5+Weather_Site!I74-1)&gt;10, 10,0.191*(Weather_Site!K74+104)*(Weather_Site!J74+1)^1.5/(3.52*(Weather_Site!J74+1)^1.5+Weather_Site!I74-1)))</f>
        <v>7.882539682539683</v>
      </c>
      <c r="N71" s="32">
        <f t="shared" si="4"/>
        <v>23.717350652575458</v>
      </c>
      <c r="O71" s="33">
        <f t="shared" si="5"/>
        <v>426.91231174635823</v>
      </c>
      <c r="P71" s="33">
        <f t="shared" si="6"/>
        <v>322.39536475933483</v>
      </c>
      <c r="Q71" s="32">
        <f t="shared" si="7"/>
        <v>7.1498600527026568</v>
      </c>
      <c r="R71" s="42">
        <f t="shared" si="8"/>
        <v>1208.9027456678662</v>
      </c>
      <c r="S71" s="42">
        <f t="shared" si="9"/>
        <v>2608.1620173486167</v>
      </c>
      <c r="T71" s="42">
        <f t="shared" si="10"/>
        <v>21992.285714285717</v>
      </c>
      <c r="U71" s="32">
        <f t="shared" si="11"/>
        <v>3.8325057367397037</v>
      </c>
      <c r="V71" s="33">
        <f t="shared" si="12"/>
        <v>4</v>
      </c>
      <c r="W71" s="33">
        <f t="shared" si="13"/>
        <v>10</v>
      </c>
      <c r="X71" s="32">
        <f t="shared" si="14"/>
        <v>17.910853597740825</v>
      </c>
      <c r="Y71" s="32">
        <f t="shared" si="15"/>
        <v>3.1229000000000005</v>
      </c>
      <c r="Z71" s="266" t="e">
        <f>IF(Use_BOM_DF,M71/10,MIN(0.972+(0.342*LN(Weather_Site!J74))-(0.245*LN(Weather_Site!I74)),1))</f>
        <v>#NUM!</v>
      </c>
      <c r="AA71" s="33" t="e">
        <f t="shared" si="16"/>
        <v>#NUM!</v>
      </c>
      <c r="AB71" s="33" t="e">
        <f t="shared" si="17"/>
        <v>#NUM!</v>
      </c>
      <c r="AC71" s="33" t="e">
        <f t="shared" si="18"/>
        <v>#NUM!</v>
      </c>
      <c r="AD71" s="32" t="e">
        <f t="shared" si="19"/>
        <v>#NUM!</v>
      </c>
      <c r="AE71" s="32" t="e">
        <f t="shared" si="20"/>
        <v>#NUM!</v>
      </c>
      <c r="AF71" s="42" t="e">
        <f t="shared" si="21"/>
        <v>#NUM!</v>
      </c>
      <c r="AG71" s="83">
        <f t="shared" si="22"/>
        <v>21.621279533918077</v>
      </c>
    </row>
    <row r="72" spans="1:33" x14ac:dyDescent="0.25">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2"/>
        <v>0</v>
      </c>
      <c r="J72" s="214">
        <f t="shared" si="33"/>
        <v>3</v>
      </c>
      <c r="K72" s="27">
        <f t="shared" si="2"/>
        <v>3.6666666666666665</v>
      </c>
      <c r="L72" s="172">
        <f t="shared" si="34"/>
        <v>15</v>
      </c>
      <c r="M72" s="32">
        <f>IF(Use_BOM_DF,Weather_Site!H75,IF(0.191*(Weather_Site!K75+104)*(Weather_Site!J75+1)^1.5/(3.52*(Weather_Site!J75+1)^1.5+Weather_Site!I75-1)&gt;10, 10,0.191*(Weather_Site!K75+104)*(Weather_Site!J75+1)^1.5/(3.52*(Weather_Site!J75+1)^1.5+Weather_Site!I75-1)))</f>
        <v>7.882539682539683</v>
      </c>
      <c r="N72" s="32">
        <f t="shared" si="4"/>
        <v>22.933457610880705</v>
      </c>
      <c r="O72" s="33">
        <f t="shared" si="5"/>
        <v>412.8022369958527</v>
      </c>
      <c r="P72" s="33">
        <f t="shared" si="6"/>
        <v>319.12045494884387</v>
      </c>
      <c r="Q72" s="32">
        <f t="shared" si="7"/>
        <v>6.9664290809460852</v>
      </c>
      <c r="R72" s="42">
        <f t="shared" si="8"/>
        <v>1157.0482209597585</v>
      </c>
      <c r="S72" s="42">
        <f t="shared" si="9"/>
        <v>2521.9584574754522</v>
      </c>
      <c r="T72" s="42">
        <f t="shared" si="10"/>
        <v>21992.285714285717</v>
      </c>
      <c r="U72" s="32">
        <f t="shared" si="11"/>
        <v>3.8422874768115962</v>
      </c>
      <c r="V72" s="33">
        <f t="shared" si="12"/>
        <v>3.6666666666666665</v>
      </c>
      <c r="W72" s="33">
        <f t="shared" si="13"/>
        <v>9.1666666666666679</v>
      </c>
      <c r="X72" s="32">
        <f t="shared" si="14"/>
        <v>17.728914163824662</v>
      </c>
      <c r="Y72" s="32">
        <f t="shared" si="15"/>
        <v>3.1702000000000008</v>
      </c>
      <c r="Z72" s="266" t="e">
        <f>IF(Use_BOM_DF,M72/10,MIN(0.972+(0.342*LN(Weather_Site!J75))-(0.245*LN(Weather_Site!I75)),1))</f>
        <v>#NUM!</v>
      </c>
      <c r="AA72" s="33" t="e">
        <f t="shared" si="16"/>
        <v>#NUM!</v>
      </c>
      <c r="AB72" s="33" t="e">
        <f t="shared" si="17"/>
        <v>#NUM!</v>
      </c>
      <c r="AC72" s="33" t="e">
        <f t="shared" si="18"/>
        <v>#NUM!</v>
      </c>
      <c r="AD72" s="32" t="e">
        <f t="shared" si="19"/>
        <v>#NUM!</v>
      </c>
      <c r="AE72" s="32" t="e">
        <f t="shared" si="20"/>
        <v>#NUM!</v>
      </c>
      <c r="AF72" s="42" t="e">
        <f t="shared" si="21"/>
        <v>#NUM!</v>
      </c>
      <c r="AG72" s="83">
        <f t="shared" si="22"/>
        <v>21.008454925010515</v>
      </c>
    </row>
    <row r="73" spans="1:33" x14ac:dyDescent="0.25">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2"/>
        <v>0</v>
      </c>
      <c r="J73" s="214">
        <f t="shared" si="33"/>
        <v>3</v>
      </c>
      <c r="K73" s="27">
        <f t="shared" si="2"/>
        <v>3.6666666666666665</v>
      </c>
      <c r="L73" s="172">
        <f t="shared" si="34"/>
        <v>15</v>
      </c>
      <c r="M73" s="32">
        <f>IF(Use_BOM_DF,Weather_Site!H76,IF(0.191*(Weather_Site!K76+104)*(Weather_Site!J76+1)^1.5/(3.52*(Weather_Site!J76+1)^1.5+Weather_Site!I76-1)&gt;10, 10,0.191*(Weather_Site!K76+104)*(Weather_Site!J76+1)^1.5/(3.52*(Weather_Site!J76+1)^1.5+Weather_Site!I76-1)))</f>
        <v>7.882539682539683</v>
      </c>
      <c r="N73" s="32">
        <f t="shared" si="4"/>
        <v>20.481394226820413</v>
      </c>
      <c r="O73" s="33">
        <f t="shared" si="5"/>
        <v>368.66509608276738</v>
      </c>
      <c r="P73" s="33">
        <f t="shared" si="6"/>
        <v>284.99984409453185</v>
      </c>
      <c r="Q73" s="32">
        <f t="shared" si="7"/>
        <v>6.3926462490759768</v>
      </c>
      <c r="R73" s="42">
        <f t="shared" si="8"/>
        <v>994.84422810416993</v>
      </c>
      <c r="S73" s="42">
        <f t="shared" si="9"/>
        <v>2252.3086691782546</v>
      </c>
      <c r="T73" s="42">
        <f t="shared" si="10"/>
        <v>21992.285714285717</v>
      </c>
      <c r="U73" s="32">
        <f t="shared" si="11"/>
        <v>3.9997797748986867</v>
      </c>
      <c r="V73" s="33">
        <f t="shared" si="12"/>
        <v>3.6666666666666665</v>
      </c>
      <c r="W73" s="33">
        <f t="shared" si="13"/>
        <v>9.1666666666666679</v>
      </c>
      <c r="X73" s="32">
        <f t="shared" si="14"/>
        <v>15.833324671918437</v>
      </c>
      <c r="Y73" s="32">
        <f t="shared" si="15"/>
        <v>3.6497999999999995</v>
      </c>
      <c r="Z73" s="266" t="e">
        <f>IF(Use_BOM_DF,M73/10,MIN(0.972+(0.342*LN(Weather_Site!J76))-(0.245*LN(Weather_Site!I76)),1))</f>
        <v>#NUM!</v>
      </c>
      <c r="AA73" s="33" t="e">
        <f t="shared" si="16"/>
        <v>#NUM!</v>
      </c>
      <c r="AB73" s="33" t="e">
        <f t="shared" si="17"/>
        <v>#NUM!</v>
      </c>
      <c r="AC73" s="33" t="e">
        <f t="shared" si="18"/>
        <v>#NUM!</v>
      </c>
      <c r="AD73" s="32" t="e">
        <f t="shared" si="19"/>
        <v>#NUM!</v>
      </c>
      <c r="AE73" s="32" t="e">
        <f t="shared" si="20"/>
        <v>#NUM!</v>
      </c>
      <c r="AF73" s="42" t="e">
        <f t="shared" si="21"/>
        <v>#NUM!</v>
      </c>
      <c r="AG73" s="83">
        <f t="shared" si="22"/>
        <v>19.308878122205446</v>
      </c>
    </row>
    <row r="74" spans="1:33" x14ac:dyDescent="0.25">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2"/>
        <v>0</v>
      </c>
      <c r="J74" s="214">
        <f t="shared" si="33"/>
        <v>3</v>
      </c>
      <c r="K74" s="27">
        <f t="shared" ref="K74:K137" si="35">G74/J74</f>
        <v>3</v>
      </c>
      <c r="L74" s="172">
        <f t="shared" si="34"/>
        <v>15</v>
      </c>
      <c r="M74" s="32">
        <f>IF(Use_BOM_DF,Weather_Site!H77,IF(0.191*(Weather_Site!K77+104)*(Weather_Site!J77+1)^1.5/(3.52*(Weather_Site!J77+1)^1.5+Weather_Site!I77-1)&gt;10, 10,0.191*(Weather_Site!K77+104)*(Weather_Site!J77+1)^1.5/(3.52*(Weather_Site!J77+1)^1.5+Weather_Site!I77-1)))</f>
        <v>7.882539682539683</v>
      </c>
      <c r="N74" s="32">
        <f t="shared" ref="N74:N137" si="36">2*EXP(-0.45+0.987*LN(M74)-0.0345*E74+0.0338*D74+0.0234*G74*3/J74)</f>
        <v>14.408767498032946</v>
      </c>
      <c r="O74" s="33">
        <f t="shared" ref="O74:O137" si="37">0.0012*N74*L74*EXP(0.069*I74)*1000</f>
        <v>259.35781496459299</v>
      </c>
      <c r="P74" s="33">
        <f t="shared" ref="P74:P137" si="38">0.0012*X74*L74*EXP(0.069*0)*1000</f>
        <v>210.10525789829961</v>
      </c>
      <c r="Q74" s="32">
        <f t="shared" ref="Q74:Q137" si="39">(13*O74/EXP(0.069*I74)/1000+0.24*L74-2)</f>
        <v>4.9716515945397077</v>
      </c>
      <c r="R74" s="42">
        <f t="shared" ref="R74:R137" si="40">IF((O74/1000*(4.17-0.033*L74)-0.36)*1000&lt;0,0,(O74/1000*(4.17-0.033*L74)-0.36)*1000)</f>
        <v>593.13996999487915</v>
      </c>
      <c r="S74" s="42">
        <f t="shared" ref="S74:S137" si="41">516.7*L74*M74/10*O74/1000</f>
        <v>1584.5108779506932</v>
      </c>
      <c r="T74" s="42">
        <f t="shared" ref="T74:T137" si="42">1860*L74*M74/10</f>
        <v>21992.285714285717</v>
      </c>
      <c r="U74" s="32">
        <f t="shared" ref="U74:U137" si="43">3.033808*EXP(E74*(-0.00033169*D74+0.02638614))</f>
        <v>4.4879376859372204</v>
      </c>
      <c r="V74" s="33">
        <f t="shared" ref="V74:V137" si="44">G74/3</f>
        <v>3</v>
      </c>
      <c r="W74" s="33">
        <f t="shared" ref="W74:W137" si="45">G74/1.2</f>
        <v>7.5</v>
      </c>
      <c r="X74" s="32">
        <f t="shared" ref="X74:X137" si="46">2*EXP(-0.45+0.987*LN(M74)-0.0345*E74+0.0338*D74+0.0234*0)</f>
        <v>11.672514327683313</v>
      </c>
      <c r="Y74" s="32">
        <f t="shared" ref="Y74:Y137" si="47">IF(HOUR(C74)&lt;12,12.519-(0.282*D74)+(0.112*E74),6.783-(0.17*D74)+(0.133*E74))</f>
        <v>4.9481999999999999</v>
      </c>
      <c r="Z74" s="266" t="e">
        <f>IF(Use_BOM_DF,M74/10,MIN(0.972+(0.342*LN(Weather_Site!J77))-(0.245*LN(Weather_Site!I77)),1))</f>
        <v>#NUM!</v>
      </c>
      <c r="AA74" s="33" t="e">
        <f t="shared" ref="AA74:AA137" si="48">(0.22*L74*EXP(0.158*(1.674+0.179*G74)-0.227*Y74))*Z74*60</f>
        <v>#NUM!</v>
      </c>
      <c r="AB74" s="33" t="e">
        <f t="shared" ref="AB74:AB137" si="49">AA74*EXP(0.0662*I74)</f>
        <v>#NUM!</v>
      </c>
      <c r="AC74" s="33" t="e">
        <f t="shared" ref="AC74:AC137" si="50">(0.22*L74*EXP(0.158*0-0.227*Y74))*Z74*60</f>
        <v>#NUM!</v>
      </c>
      <c r="AD74" s="32" t="e">
        <f t="shared" ref="AD74:AD137" si="51">0.3048*31.7537*(1-EXP(-0.31772*AB74/18.3))*(1-EXP(-(0.03644*1.1289^(AB74/18.3))*(Z74*L74/2.2417)))</f>
        <v>#NUM!</v>
      </c>
      <c r="AE74" s="32" t="e">
        <f t="shared" ref="AE74:AE137" si="52">IF(D74&lt;20,-2.19+(2.23*SQRT(AA74)),-0.296+(2.23*SQRT(AA74)))</f>
        <v>#NUM!</v>
      </c>
      <c r="AF74" s="42" t="e">
        <f t="shared" ref="AF74:AF137" si="53">18000*(L74*Z74)*AB74/36000</f>
        <v>#NUM!</v>
      </c>
      <c r="AG74" s="83">
        <f t="shared" ref="AG74:AG137" si="54">34.8 * M74 * EXP(0.0234 * G74) * U74 ^ -2.1</f>
        <v>14.468033623127065</v>
      </c>
    </row>
    <row r="75" spans="1:33" x14ac:dyDescent="0.25">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2"/>
        <v>0</v>
      </c>
      <c r="J75" s="214">
        <f t="shared" si="33"/>
        <v>3</v>
      </c>
      <c r="K75" s="48">
        <f t="shared" si="35"/>
        <v>2.6666666666666665</v>
      </c>
      <c r="L75" s="172">
        <f t="shared" si="34"/>
        <v>15</v>
      </c>
      <c r="M75" s="51">
        <f>IF(Use_BOM_DF,Weather_Site!H78,IF(0.191*(Weather_Site!K78+104)*(Weather_Site!J78+1)^1.5/(3.52*(Weather_Site!J78+1)^1.5+Weather_Site!I78-1)&gt;10, 10,0.191*(Weather_Site!K78+104)*(Weather_Site!J78+1)^1.5/(3.52*(Weather_Site!J78+1)^1.5+Weather_Site!I78-1)))</f>
        <v>7.882539682539683</v>
      </c>
      <c r="N75" s="51">
        <f t="shared" si="36"/>
        <v>11.036819111065949</v>
      </c>
      <c r="O75" s="52">
        <f t="shared" si="37"/>
        <v>198.66274399918706</v>
      </c>
      <c r="P75" s="52">
        <f t="shared" si="38"/>
        <v>164.74661604490174</v>
      </c>
      <c r="Q75" s="51">
        <f t="shared" si="39"/>
        <v>4.1826156719894314</v>
      </c>
      <c r="R75" s="53">
        <f t="shared" si="40"/>
        <v>370.08558419701245</v>
      </c>
      <c r="S75" s="53">
        <f t="shared" si="41"/>
        <v>1213.7026946854071</v>
      </c>
      <c r="T75" s="53">
        <f t="shared" si="42"/>
        <v>21992.285714285717</v>
      </c>
      <c r="U75" s="51">
        <f t="shared" si="43"/>
        <v>4.9609031166344293</v>
      </c>
      <c r="V75" s="52">
        <f t="shared" si="44"/>
        <v>2.6666666666666665</v>
      </c>
      <c r="W75" s="52">
        <f t="shared" si="45"/>
        <v>6.666666666666667</v>
      </c>
      <c r="X75" s="51">
        <f t="shared" si="46"/>
        <v>9.1525897802723186</v>
      </c>
      <c r="Y75" s="51">
        <f t="shared" si="47"/>
        <v>5.9850000000000003</v>
      </c>
      <c r="Z75" s="51" t="e">
        <f>IF(Use_BOM_DF,M75/10,MIN(0.972+(0.342*LN(Weather_Site!J78))-(0.245*LN(Weather_Site!I78)),1))</f>
        <v>#NUM!</v>
      </c>
      <c r="AA75" s="52" t="e">
        <f t="shared" si="48"/>
        <v>#NUM!</v>
      </c>
      <c r="AB75" s="52" t="e">
        <f t="shared" si="49"/>
        <v>#NUM!</v>
      </c>
      <c r="AC75" s="52" t="e">
        <f t="shared" si="50"/>
        <v>#NUM!</v>
      </c>
      <c r="AD75" s="51" t="e">
        <f t="shared" si="51"/>
        <v>#NUM!</v>
      </c>
      <c r="AE75" s="51" t="e">
        <f t="shared" si="52"/>
        <v>#NUM!</v>
      </c>
      <c r="AF75" s="53" t="e">
        <f t="shared" si="53"/>
        <v>#NUM!</v>
      </c>
      <c r="AG75" s="323">
        <f t="shared" si="54"/>
        <v>11.45164221712473</v>
      </c>
    </row>
    <row r="76" spans="1:33" x14ac:dyDescent="0.25">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2"/>
        <v>0</v>
      </c>
      <c r="J76" s="214">
        <f t="shared" si="33"/>
        <v>3</v>
      </c>
      <c r="K76" s="48">
        <f t="shared" si="35"/>
        <v>2.3333333333333335</v>
      </c>
      <c r="L76" s="172">
        <f t="shared" si="34"/>
        <v>15</v>
      </c>
      <c r="M76" s="51">
        <f>IF(Use_BOM_DF,Weather_Site!H79,IF(0.191*(Weather_Site!K79+104)*(Weather_Site!J79+1)^1.5/(3.52*(Weather_Site!J79+1)^1.5+Weather_Site!I79-1)&gt;10, 10,0.191*(Weather_Site!K79+104)*(Weather_Site!J79+1)^1.5/(3.52*(Weather_Site!J79+1)^1.5+Weather_Site!I79-1)))</f>
        <v>7.882539682539683</v>
      </c>
      <c r="N76" s="51">
        <f t="shared" si="36"/>
        <v>8.9004948412739679</v>
      </c>
      <c r="O76" s="52">
        <f t="shared" si="37"/>
        <v>160.20890714293139</v>
      </c>
      <c r="P76" s="52">
        <f t="shared" si="38"/>
        <v>136.00322969776622</v>
      </c>
      <c r="Q76" s="51">
        <f t="shared" si="39"/>
        <v>3.682715792858108</v>
      </c>
      <c r="R76" s="53">
        <f t="shared" si="40"/>
        <v>228.76773375027292</v>
      </c>
      <c r="S76" s="53">
        <f t="shared" si="41"/>
        <v>978.77427039251847</v>
      </c>
      <c r="T76" s="53">
        <f t="shared" si="42"/>
        <v>21992.285714285717</v>
      </c>
      <c r="U76" s="51">
        <f t="shared" si="43"/>
        <v>5.3924522730688711</v>
      </c>
      <c r="V76" s="52">
        <f t="shared" si="44"/>
        <v>2.3333333333333335</v>
      </c>
      <c r="W76" s="52">
        <f t="shared" si="45"/>
        <v>5.8333333333333339</v>
      </c>
      <c r="X76" s="51">
        <f t="shared" si="46"/>
        <v>7.5557349832092342</v>
      </c>
      <c r="Y76" s="51">
        <f t="shared" si="47"/>
        <v>6.807500000000001</v>
      </c>
      <c r="Z76" s="51" t="e">
        <f>IF(Use_BOM_DF,M76/10,MIN(0.972+(0.342*LN(Weather_Site!J79))-(0.245*LN(Weather_Site!I79)),1))</f>
        <v>#NUM!</v>
      </c>
      <c r="AA76" s="52" t="e">
        <f t="shared" si="48"/>
        <v>#NUM!</v>
      </c>
      <c r="AB76" s="52" t="e">
        <f t="shared" si="49"/>
        <v>#NUM!</v>
      </c>
      <c r="AC76" s="52" t="e">
        <f t="shared" si="50"/>
        <v>#NUM!</v>
      </c>
      <c r="AD76" s="51" t="e">
        <f t="shared" si="51"/>
        <v>#NUM!</v>
      </c>
      <c r="AE76" s="51" t="e">
        <f t="shared" si="52"/>
        <v>#NUM!</v>
      </c>
      <c r="AF76" s="53" t="e">
        <f t="shared" si="53"/>
        <v>#NUM!</v>
      </c>
      <c r="AG76" s="323">
        <f t="shared" si="54"/>
        <v>9.3892649619367798</v>
      </c>
    </row>
    <row r="77" spans="1:33" x14ac:dyDescent="0.25">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2"/>
        <v>0</v>
      </c>
      <c r="J77" s="214">
        <f t="shared" si="33"/>
        <v>3</v>
      </c>
      <c r="K77" s="48">
        <f t="shared" si="35"/>
        <v>2.3333333333333335</v>
      </c>
      <c r="L77" s="172">
        <f t="shared" si="34"/>
        <v>15</v>
      </c>
      <c r="M77" s="51">
        <f>IF(Use_BOM_DF,Weather_Site!H80,IF(0.191*(Weather_Site!K80+104)*(Weather_Site!J80+1)^1.5/(3.52*(Weather_Site!J80+1)^1.5+Weather_Site!I80-1)&gt;10, 10,0.191*(Weather_Site!K80+104)*(Weather_Site!J80+1)^1.5/(3.52*(Weather_Site!J80+1)^1.5+Weather_Site!I80-1)))</f>
        <v>7.882539682539683</v>
      </c>
      <c r="N77" s="51">
        <f t="shared" si="36"/>
        <v>7.9203617107729443</v>
      </c>
      <c r="O77" s="52">
        <f t="shared" si="37"/>
        <v>142.56651079391301</v>
      </c>
      <c r="P77" s="52">
        <f t="shared" si="38"/>
        <v>121.02639148156189</v>
      </c>
      <c r="Q77" s="51">
        <f t="shared" si="39"/>
        <v>3.4533646403208689</v>
      </c>
      <c r="R77" s="53">
        <f t="shared" si="40"/>
        <v>163.93192716763028</v>
      </c>
      <c r="S77" s="53">
        <f t="shared" si="41"/>
        <v>870.9904778279739</v>
      </c>
      <c r="T77" s="53">
        <f t="shared" si="42"/>
        <v>21992.285714285717</v>
      </c>
      <c r="U77" s="51">
        <f t="shared" si="43"/>
        <v>5.7018991304505375</v>
      </c>
      <c r="V77" s="52">
        <f t="shared" si="44"/>
        <v>2.3333333333333335</v>
      </c>
      <c r="W77" s="52">
        <f t="shared" si="45"/>
        <v>5.8333333333333339</v>
      </c>
      <c r="X77" s="51">
        <f t="shared" si="46"/>
        <v>6.7236884156423269</v>
      </c>
      <c r="Y77" s="51">
        <f t="shared" si="47"/>
        <v>9.6718000000000011</v>
      </c>
      <c r="Z77" s="51" t="e">
        <f>IF(Use_BOM_DF,M77/10,MIN(0.972+(0.342*LN(Weather_Site!J80))-(0.245*LN(Weather_Site!I80)),1))</f>
        <v>#NUM!</v>
      </c>
      <c r="AA77" s="52" t="e">
        <f t="shared" si="48"/>
        <v>#NUM!</v>
      </c>
      <c r="AB77" s="52" t="e">
        <f t="shared" si="49"/>
        <v>#NUM!</v>
      </c>
      <c r="AC77" s="52" t="e">
        <f t="shared" si="50"/>
        <v>#NUM!</v>
      </c>
      <c r="AD77" s="51" t="e">
        <f t="shared" si="51"/>
        <v>#NUM!</v>
      </c>
      <c r="AE77" s="51" t="e">
        <f t="shared" si="52"/>
        <v>#NUM!</v>
      </c>
      <c r="AF77" s="53" t="e">
        <f t="shared" si="53"/>
        <v>#NUM!</v>
      </c>
      <c r="AG77" s="323">
        <f t="shared" si="54"/>
        <v>8.351064394985972</v>
      </c>
    </row>
    <row r="78" spans="1:33" x14ac:dyDescent="0.25">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2"/>
        <v>0</v>
      </c>
      <c r="J78" s="214">
        <f t="shared" si="33"/>
        <v>3</v>
      </c>
      <c r="K78" s="48">
        <f t="shared" si="35"/>
        <v>3</v>
      </c>
      <c r="L78" s="172">
        <f t="shared" si="34"/>
        <v>15</v>
      </c>
      <c r="M78" s="51">
        <f>IF(Use_BOM_DF,Weather_Site!H81,IF(0.191*(Weather_Site!K81+104)*(Weather_Site!J81+1)^1.5/(3.52*(Weather_Site!J81+1)^1.5+Weather_Site!I81-1)&gt;10, 10,0.191*(Weather_Site!K81+104)*(Weather_Site!J81+1)^1.5/(3.52*(Weather_Site!J81+1)^1.5+Weather_Site!I81-1)))</f>
        <v>7.882539682539683</v>
      </c>
      <c r="N78" s="51">
        <f t="shared" si="36"/>
        <v>7.5674554534511094</v>
      </c>
      <c r="O78" s="52">
        <f t="shared" si="37"/>
        <v>136.21419816211997</v>
      </c>
      <c r="P78" s="52">
        <f t="shared" si="38"/>
        <v>110.34685512819172</v>
      </c>
      <c r="Q78" s="51">
        <f t="shared" si="39"/>
        <v>3.3707845761075594</v>
      </c>
      <c r="R78" s="53">
        <f t="shared" si="40"/>
        <v>140.58717824579082</v>
      </c>
      <c r="S78" s="53">
        <f t="shared" si="41"/>
        <v>832.18189800324888</v>
      </c>
      <c r="T78" s="53">
        <f t="shared" si="42"/>
        <v>21992.285714285717</v>
      </c>
      <c r="U78" s="51">
        <f t="shared" si="43"/>
        <v>5.9505371341429978</v>
      </c>
      <c r="V78" s="52">
        <f t="shared" si="44"/>
        <v>3</v>
      </c>
      <c r="W78" s="52">
        <f t="shared" si="45"/>
        <v>7.5</v>
      </c>
      <c r="X78" s="51">
        <f t="shared" si="46"/>
        <v>6.1303808404550963</v>
      </c>
      <c r="Y78" s="51">
        <f t="shared" si="47"/>
        <v>10.161200000000001</v>
      </c>
      <c r="Z78" s="51" t="e">
        <f>IF(Use_BOM_DF,M78/10,MIN(0.972+(0.342*LN(Weather_Site!J81))-(0.245*LN(Weather_Site!I81)),1))</f>
        <v>#NUM!</v>
      </c>
      <c r="AA78" s="52" t="e">
        <f t="shared" si="48"/>
        <v>#NUM!</v>
      </c>
      <c r="AB78" s="52" t="e">
        <f t="shared" si="49"/>
        <v>#NUM!</v>
      </c>
      <c r="AC78" s="52" t="e">
        <f t="shared" si="50"/>
        <v>#NUM!</v>
      </c>
      <c r="AD78" s="51" t="e">
        <f t="shared" si="51"/>
        <v>#NUM!</v>
      </c>
      <c r="AE78" s="51" t="e">
        <f t="shared" si="52"/>
        <v>#NUM!</v>
      </c>
      <c r="AF78" s="53" t="e">
        <f t="shared" si="53"/>
        <v>#NUM!</v>
      </c>
      <c r="AG78" s="323">
        <f t="shared" si="54"/>
        <v>8.0009189528749314</v>
      </c>
    </row>
    <row r="79" spans="1:33" x14ac:dyDescent="0.25">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2"/>
        <v>0</v>
      </c>
      <c r="J79" s="214">
        <f t="shared" si="33"/>
        <v>3</v>
      </c>
      <c r="K79" s="48">
        <f t="shared" si="35"/>
        <v>3.6666666666666665</v>
      </c>
      <c r="L79" s="172">
        <f t="shared" si="34"/>
        <v>15</v>
      </c>
      <c r="M79" s="51">
        <f>IF(Use_BOM_DF,Weather_Site!H82,IF(0.191*(Weather_Site!K82+104)*(Weather_Site!J82+1)^1.5/(3.52*(Weather_Site!J82+1)^1.5+Weather_Site!I82-1)&gt;10, 10,0.191*(Weather_Site!K82+104)*(Weather_Site!J82+1)^1.5/(3.52*(Weather_Site!J82+1)^1.5+Weather_Site!I82-1)))</f>
        <v>7.882539682539683</v>
      </c>
      <c r="N79" s="51">
        <f t="shared" si="36"/>
        <v>7.254245439433026</v>
      </c>
      <c r="O79" s="52">
        <f t="shared" si="37"/>
        <v>130.57641790979446</v>
      </c>
      <c r="P79" s="52">
        <f t="shared" si="38"/>
        <v>100.94326569597204</v>
      </c>
      <c r="Q79" s="51">
        <f t="shared" si="39"/>
        <v>3.2974934328273271</v>
      </c>
      <c r="R79" s="53">
        <f t="shared" si="40"/>
        <v>119.86833581849466</v>
      </c>
      <c r="S79" s="53">
        <f t="shared" si="41"/>
        <v>797.73865541761518</v>
      </c>
      <c r="T79" s="53">
        <f t="shared" si="42"/>
        <v>21992.285714285717</v>
      </c>
      <c r="U79" s="51">
        <f t="shared" si="43"/>
        <v>6.213880741795756</v>
      </c>
      <c r="V79" s="52">
        <f t="shared" si="44"/>
        <v>3.6666666666666665</v>
      </c>
      <c r="W79" s="52">
        <f t="shared" si="45"/>
        <v>9.1666666666666679</v>
      </c>
      <c r="X79" s="51">
        <f t="shared" si="46"/>
        <v>5.607959205331781</v>
      </c>
      <c r="Y79" s="51">
        <f t="shared" si="47"/>
        <v>10.605399999999999</v>
      </c>
      <c r="Z79" s="51" t="e">
        <f>IF(Use_BOM_DF,M79/10,MIN(0.972+(0.342*LN(Weather_Site!J82))-(0.245*LN(Weather_Site!I82)),1))</f>
        <v>#NUM!</v>
      </c>
      <c r="AA79" s="52" t="e">
        <f t="shared" si="48"/>
        <v>#NUM!</v>
      </c>
      <c r="AB79" s="52" t="e">
        <f t="shared" si="49"/>
        <v>#NUM!</v>
      </c>
      <c r="AC79" s="52" t="e">
        <f t="shared" si="50"/>
        <v>#NUM!</v>
      </c>
      <c r="AD79" s="51" t="e">
        <f t="shared" si="51"/>
        <v>#NUM!</v>
      </c>
      <c r="AE79" s="51" t="e">
        <f t="shared" si="52"/>
        <v>#NUM!</v>
      </c>
      <c r="AF79" s="53" t="e">
        <f t="shared" si="53"/>
        <v>#NUM!</v>
      </c>
      <c r="AG79" s="323">
        <f t="shared" si="54"/>
        <v>7.6554493969236415</v>
      </c>
    </row>
    <row r="80" spans="1:33" x14ac:dyDescent="0.25">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2"/>
        <v>0</v>
      </c>
      <c r="J80" s="214">
        <f t="shared" si="33"/>
        <v>3</v>
      </c>
      <c r="K80" s="27">
        <f t="shared" si="35"/>
        <v>3.6666666666666665</v>
      </c>
      <c r="L80" s="172">
        <f t="shared" si="34"/>
        <v>15</v>
      </c>
      <c r="M80" s="32">
        <f>IF(Use_BOM_DF,Weather_Site!H83,IF(0.191*(Weather_Site!K83+104)*(Weather_Site!J83+1)^1.5/(3.52*(Weather_Site!J83+1)^1.5+Weather_Site!I83-1)&gt;10, 10,0.191*(Weather_Site!K83+104)*(Weather_Site!J83+1)^1.5/(3.52*(Weather_Site!J83+1)^1.5+Weather_Site!I83-1)))</f>
        <v>7.882539682539683</v>
      </c>
      <c r="N80" s="32">
        <f t="shared" si="36"/>
        <v>6.0462417177348229</v>
      </c>
      <c r="O80" s="33">
        <f t="shared" si="37"/>
        <v>108.8323509192268</v>
      </c>
      <c r="P80" s="33">
        <f t="shared" si="38"/>
        <v>84.133820570465616</v>
      </c>
      <c r="Q80" s="32">
        <f t="shared" si="39"/>
        <v>3.0148205619499482</v>
      </c>
      <c r="R80" s="42">
        <f t="shared" si="40"/>
        <v>39.958889628158467</v>
      </c>
      <c r="S80" s="42">
        <f t="shared" si="41"/>
        <v>664.8962705365326</v>
      </c>
      <c r="T80" s="42">
        <f t="shared" si="42"/>
        <v>21992.285714285717</v>
      </c>
      <c r="U80" s="32">
        <f t="shared" si="43"/>
        <v>6.8430733967593698</v>
      </c>
      <c r="V80" s="33">
        <f t="shared" si="44"/>
        <v>3.6666666666666665</v>
      </c>
      <c r="W80" s="33">
        <f t="shared" si="45"/>
        <v>9.1666666666666679</v>
      </c>
      <c r="X80" s="32">
        <f t="shared" si="46"/>
        <v>4.6741011428036456</v>
      </c>
      <c r="Y80" s="32">
        <f t="shared" si="47"/>
        <v>11.369</v>
      </c>
      <c r="Z80" s="266" t="e">
        <f>IF(Use_BOM_DF,M80/10,MIN(0.972+(0.342*LN(Weather_Site!J83))-(0.245*LN(Weather_Site!I83)),1))</f>
        <v>#NUM!</v>
      </c>
      <c r="AA80" s="33" t="e">
        <f t="shared" si="48"/>
        <v>#NUM!</v>
      </c>
      <c r="AB80" s="33" t="e">
        <f t="shared" si="49"/>
        <v>#NUM!</v>
      </c>
      <c r="AC80" s="33" t="e">
        <f t="shared" si="50"/>
        <v>#NUM!</v>
      </c>
      <c r="AD80" s="32" t="e">
        <f t="shared" si="51"/>
        <v>#NUM!</v>
      </c>
      <c r="AE80" s="32" t="e">
        <f t="shared" si="52"/>
        <v>#NUM!</v>
      </c>
      <c r="AF80" s="42" t="e">
        <f t="shared" si="53"/>
        <v>#NUM!</v>
      </c>
      <c r="AG80" s="83">
        <f t="shared" si="54"/>
        <v>6.2518031255755622</v>
      </c>
    </row>
    <row r="81" spans="1:33" x14ac:dyDescent="0.25">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2"/>
        <v>0</v>
      </c>
      <c r="J81" s="214">
        <f t="shared" si="33"/>
        <v>3</v>
      </c>
      <c r="K81" s="27">
        <f t="shared" si="35"/>
        <v>4</v>
      </c>
      <c r="L81" s="172">
        <f t="shared" si="34"/>
        <v>15</v>
      </c>
      <c r="M81" s="32">
        <f>IF(Use_BOM_DF,Weather_Site!H84,IF(0.191*(Weather_Site!K84+104)*(Weather_Site!J84+1)^1.5/(3.52*(Weather_Site!J84+1)^1.5+Weather_Site!I84-1)&gt;10, 10,0.191*(Weather_Site!K84+104)*(Weather_Site!J84+1)^1.5/(3.52*(Weather_Site!J84+1)^1.5+Weather_Site!I84-1)))</f>
        <v>7.882539682539683</v>
      </c>
      <c r="N81" s="32">
        <f t="shared" si="36"/>
        <v>5.3938362979179972</v>
      </c>
      <c r="O81" s="33">
        <f t="shared" si="37"/>
        <v>97.089053362523956</v>
      </c>
      <c r="P81" s="33">
        <f t="shared" si="38"/>
        <v>73.319648817123763</v>
      </c>
      <c r="Q81" s="32">
        <f t="shared" si="39"/>
        <v>2.8621576937128115</v>
      </c>
      <c r="R81" s="42">
        <f t="shared" si="40"/>
        <v>0</v>
      </c>
      <c r="S81" s="42">
        <f t="shared" si="41"/>
        <v>593.15221021528225</v>
      </c>
      <c r="T81" s="42">
        <f t="shared" si="42"/>
        <v>21992.285714285717</v>
      </c>
      <c r="U81" s="32">
        <f t="shared" si="43"/>
        <v>7.3792639371809585</v>
      </c>
      <c r="V81" s="33">
        <f t="shared" si="44"/>
        <v>4</v>
      </c>
      <c r="W81" s="33">
        <f t="shared" si="45"/>
        <v>10</v>
      </c>
      <c r="X81" s="32">
        <f t="shared" si="46"/>
        <v>4.0733138231735424</v>
      </c>
      <c r="Y81" s="32">
        <f t="shared" si="47"/>
        <v>11.919</v>
      </c>
      <c r="Z81" s="266" t="e">
        <f>IF(Use_BOM_DF,M81/10,MIN(0.972+(0.342*LN(Weather_Site!J84))-(0.245*LN(Weather_Site!I84)),1))</f>
        <v>#NUM!</v>
      </c>
      <c r="AA81" s="33" t="e">
        <f t="shared" si="48"/>
        <v>#NUM!</v>
      </c>
      <c r="AB81" s="33" t="e">
        <f t="shared" si="49"/>
        <v>#NUM!</v>
      </c>
      <c r="AC81" s="33" t="e">
        <f t="shared" si="50"/>
        <v>#NUM!</v>
      </c>
      <c r="AD81" s="32" t="e">
        <f t="shared" si="51"/>
        <v>#NUM!</v>
      </c>
      <c r="AE81" s="32" t="e">
        <f t="shared" si="52"/>
        <v>#NUM!</v>
      </c>
      <c r="AF81" s="42" t="e">
        <f t="shared" si="53"/>
        <v>#NUM!</v>
      </c>
      <c r="AG81" s="83">
        <f t="shared" si="54"/>
        <v>5.4622038922949843</v>
      </c>
    </row>
    <row r="82" spans="1:33" x14ac:dyDescent="0.25">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2"/>
        <v>0</v>
      </c>
      <c r="J82" s="214">
        <f t="shared" si="33"/>
        <v>3</v>
      </c>
      <c r="K82" s="27">
        <f t="shared" si="35"/>
        <v>5.333333333333333</v>
      </c>
      <c r="L82" s="172">
        <f t="shared" si="34"/>
        <v>15</v>
      </c>
      <c r="M82" s="32">
        <f>IF(Use_BOM_DF,Weather_Site!H85,IF(0.191*(Weather_Site!K85+104)*(Weather_Site!J85+1)^1.5/(3.52*(Weather_Site!J85+1)^1.5+Weather_Site!I85-1)&gt;10, 10,0.191*(Weather_Site!K85+104)*(Weather_Site!J85+1)^1.5/(3.52*(Weather_Site!J85+1)^1.5+Weather_Site!I85-1)))</f>
        <v>7.882539682539683</v>
      </c>
      <c r="N82" s="32">
        <f t="shared" si="36"/>
        <v>4.9702337705762138</v>
      </c>
      <c r="O82" s="33">
        <f t="shared" si="37"/>
        <v>89.464207870371837</v>
      </c>
      <c r="P82" s="33">
        <f t="shared" si="38"/>
        <v>61.52469464939265</v>
      </c>
      <c r="Q82" s="32">
        <f t="shared" si="39"/>
        <v>2.7630347023148332</v>
      </c>
      <c r="R82" s="42">
        <f t="shared" si="40"/>
        <v>0</v>
      </c>
      <c r="S82" s="42">
        <f t="shared" si="41"/>
        <v>546.56926600495376</v>
      </c>
      <c r="T82" s="42">
        <f t="shared" si="42"/>
        <v>21992.285714285717</v>
      </c>
      <c r="U82" s="32">
        <f t="shared" si="43"/>
        <v>8.1391911823417882</v>
      </c>
      <c r="V82" s="33">
        <f t="shared" si="44"/>
        <v>5.333333333333333</v>
      </c>
      <c r="W82" s="33">
        <f t="shared" si="45"/>
        <v>13.333333333333334</v>
      </c>
      <c r="X82" s="32">
        <f t="shared" si="46"/>
        <v>3.418038591632925</v>
      </c>
      <c r="Y82" s="32">
        <f t="shared" si="47"/>
        <v>12.626200000000001</v>
      </c>
      <c r="Z82" s="266" t="e">
        <f>IF(Use_BOM_DF,M82/10,MIN(0.972+(0.342*LN(Weather_Site!J85))-(0.245*LN(Weather_Site!I85)),1))</f>
        <v>#NUM!</v>
      </c>
      <c r="AA82" s="33" t="e">
        <f t="shared" si="48"/>
        <v>#NUM!</v>
      </c>
      <c r="AB82" s="33" t="e">
        <f t="shared" si="49"/>
        <v>#NUM!</v>
      </c>
      <c r="AC82" s="33" t="e">
        <f t="shared" si="50"/>
        <v>#NUM!</v>
      </c>
      <c r="AD82" s="32" t="e">
        <f t="shared" si="51"/>
        <v>#NUM!</v>
      </c>
      <c r="AE82" s="32" t="e">
        <f t="shared" si="52"/>
        <v>#NUM!</v>
      </c>
      <c r="AF82" s="42" t="e">
        <f t="shared" si="53"/>
        <v>#NUM!</v>
      </c>
      <c r="AG82" s="83">
        <f t="shared" si="54"/>
        <v>4.8823019945378823</v>
      </c>
    </row>
    <row r="83" spans="1:33" x14ac:dyDescent="0.25">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2"/>
        <v>0</v>
      </c>
      <c r="J83" s="214">
        <f t="shared" si="33"/>
        <v>3</v>
      </c>
      <c r="K83" s="27">
        <f t="shared" si="35"/>
        <v>5.666666666666667</v>
      </c>
      <c r="L83" s="172">
        <f t="shared" si="34"/>
        <v>15</v>
      </c>
      <c r="M83" s="32">
        <f>IF(Use_BOM_DF,Weather_Site!H86,IF(0.191*(Weather_Site!K86+104)*(Weather_Site!J86+1)^1.5/(3.52*(Weather_Site!J86+1)^1.5+Weather_Site!I86-1)&gt;10, 10,0.191*(Weather_Site!K86+104)*(Weather_Site!J86+1)^1.5/(3.52*(Weather_Site!J86+1)^1.5+Weather_Site!I86-1)))</f>
        <v>7.882539682539683</v>
      </c>
      <c r="N83" s="32">
        <f t="shared" si="36"/>
        <v>4.5276220836921492</v>
      </c>
      <c r="O83" s="33">
        <f t="shared" si="37"/>
        <v>81.497197506458676</v>
      </c>
      <c r="P83" s="33">
        <f t="shared" si="38"/>
        <v>54.749521735388967</v>
      </c>
      <c r="Q83" s="32">
        <f t="shared" si="39"/>
        <v>2.6594635675839626</v>
      </c>
      <c r="R83" s="42">
        <f t="shared" si="40"/>
        <v>0</v>
      </c>
      <c r="S83" s="42">
        <f t="shared" si="41"/>
        <v>497.89591259900493</v>
      </c>
      <c r="T83" s="42">
        <f t="shared" si="42"/>
        <v>21992.285714285717</v>
      </c>
      <c r="U83" s="32">
        <f t="shared" si="43"/>
        <v>8.6902215131096838</v>
      </c>
      <c r="V83" s="33">
        <f t="shared" si="44"/>
        <v>5.666666666666667</v>
      </c>
      <c r="W83" s="33">
        <f t="shared" si="45"/>
        <v>14.166666666666668</v>
      </c>
      <c r="X83" s="32">
        <f t="shared" si="46"/>
        <v>3.0416400964104984</v>
      </c>
      <c r="Y83" s="32">
        <f t="shared" si="47"/>
        <v>13.16</v>
      </c>
      <c r="Z83" s="266" t="e">
        <f>IF(Use_BOM_DF,M83/10,MIN(0.972+(0.342*LN(Weather_Site!J86))-(0.245*LN(Weather_Site!I86)),1))</f>
        <v>#NUM!</v>
      </c>
      <c r="AA83" s="33" t="e">
        <f t="shared" si="48"/>
        <v>#NUM!</v>
      </c>
      <c r="AB83" s="33" t="e">
        <f t="shared" si="49"/>
        <v>#NUM!</v>
      </c>
      <c r="AC83" s="33" t="e">
        <f t="shared" si="50"/>
        <v>#NUM!</v>
      </c>
      <c r="AD83" s="32" t="e">
        <f t="shared" si="51"/>
        <v>#NUM!</v>
      </c>
      <c r="AE83" s="32" t="e">
        <f t="shared" si="52"/>
        <v>#NUM!</v>
      </c>
      <c r="AF83" s="42" t="e">
        <f t="shared" si="53"/>
        <v>#NUM!</v>
      </c>
      <c r="AG83" s="83">
        <f t="shared" si="54"/>
        <v>4.3555497277915105</v>
      </c>
    </row>
    <row r="84" spans="1:33" x14ac:dyDescent="0.25">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2"/>
        <v>0</v>
      </c>
      <c r="J84" s="214">
        <f t="shared" si="33"/>
        <v>3</v>
      </c>
      <c r="K84" s="27">
        <f t="shared" si="35"/>
        <v>6</v>
      </c>
      <c r="L84" s="172">
        <f t="shared" si="34"/>
        <v>15</v>
      </c>
      <c r="M84" s="32">
        <f>IF(Use_BOM_DF,Weather_Site!H87,IF(0.191*(Weather_Site!K87+104)*(Weather_Site!J87+1)^1.5/(3.52*(Weather_Site!J87+1)^1.5+Weather_Site!I87-1)&gt;10, 10,0.191*(Weather_Site!K87+104)*(Weather_Site!J87+1)^1.5/(3.52*(Weather_Site!J87+1)^1.5+Weather_Site!I87-1)))</f>
        <v>7.882539682539683</v>
      </c>
      <c r="N84" s="32">
        <f t="shared" si="36"/>
        <v>5.245165920265431</v>
      </c>
      <c r="O84" s="33">
        <f t="shared" si="37"/>
        <v>94.412986564777754</v>
      </c>
      <c r="P84" s="33">
        <f t="shared" si="38"/>
        <v>61.959356714984438</v>
      </c>
      <c r="Q84" s="32">
        <f t="shared" si="39"/>
        <v>2.8273688253421101</v>
      </c>
      <c r="R84" s="42">
        <f t="shared" si="40"/>
        <v>0</v>
      </c>
      <c r="S84" s="42">
        <f t="shared" si="41"/>
        <v>576.80314839221592</v>
      </c>
      <c r="T84" s="42">
        <f t="shared" si="42"/>
        <v>21992.285714285717</v>
      </c>
      <c r="U84" s="32">
        <f t="shared" si="43"/>
        <v>8.100515188132368</v>
      </c>
      <c r="V84" s="33">
        <f t="shared" si="44"/>
        <v>6</v>
      </c>
      <c r="W84" s="33">
        <f t="shared" si="45"/>
        <v>15</v>
      </c>
      <c r="X84" s="32">
        <f t="shared" si="46"/>
        <v>3.4421864841658021</v>
      </c>
      <c r="Y84" s="32">
        <f t="shared" si="47"/>
        <v>12.6378</v>
      </c>
      <c r="Z84" s="266" t="e">
        <f>IF(Use_BOM_DF,M84/10,MIN(0.972+(0.342*LN(Weather_Site!J87))-(0.245*LN(Weather_Site!I87)),1))</f>
        <v>#NUM!</v>
      </c>
      <c r="AA84" s="33" t="e">
        <f t="shared" si="48"/>
        <v>#NUM!</v>
      </c>
      <c r="AB84" s="33" t="e">
        <f t="shared" si="49"/>
        <v>#NUM!</v>
      </c>
      <c r="AC84" s="33" t="e">
        <f t="shared" si="50"/>
        <v>#NUM!</v>
      </c>
      <c r="AD84" s="32" t="e">
        <f t="shared" si="51"/>
        <v>#NUM!</v>
      </c>
      <c r="AE84" s="32" t="e">
        <f t="shared" si="52"/>
        <v>#NUM!</v>
      </c>
      <c r="AF84" s="42" t="e">
        <f t="shared" si="53"/>
        <v>#NUM!</v>
      </c>
      <c r="AG84" s="83">
        <f t="shared" si="54"/>
        <v>5.1676572407279435</v>
      </c>
    </row>
    <row r="85" spans="1:33" x14ac:dyDescent="0.25">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2"/>
        <v>0</v>
      </c>
      <c r="J85" s="214">
        <f t="shared" si="33"/>
        <v>3</v>
      </c>
      <c r="K85" s="48">
        <f t="shared" si="35"/>
        <v>7.333333333333333</v>
      </c>
      <c r="L85" s="172">
        <f t="shared" si="34"/>
        <v>15</v>
      </c>
      <c r="M85" s="51">
        <f>IF(Use_BOM_DF,Weather_Site!H88,IF(0.191*(Weather_Site!K88+104)*(Weather_Site!J88+1)^1.5/(3.52*(Weather_Site!J88+1)^1.5+Weather_Site!I88-1)&gt;10, 10,0.191*(Weather_Site!K88+104)*(Weather_Site!J88+1)^1.5/(3.52*(Weather_Site!J88+1)^1.5+Weather_Site!I88-1)))</f>
        <v>7.882539682539683</v>
      </c>
      <c r="N85" s="51">
        <f t="shared" si="36"/>
        <v>7.6566677945144903</v>
      </c>
      <c r="O85" s="52">
        <f t="shared" si="37"/>
        <v>137.8200203012608</v>
      </c>
      <c r="P85" s="52">
        <f t="shared" si="38"/>
        <v>82.36401523617765</v>
      </c>
      <c r="Q85" s="51">
        <f t="shared" si="39"/>
        <v>3.39166026391639</v>
      </c>
      <c r="R85" s="53">
        <f t="shared" si="40"/>
        <v>146.4885746071335</v>
      </c>
      <c r="S85" s="53">
        <f t="shared" si="41"/>
        <v>841.99244737061633</v>
      </c>
      <c r="T85" s="53">
        <f t="shared" si="42"/>
        <v>21992.285714285717</v>
      </c>
      <c r="U85" s="51">
        <f t="shared" si="43"/>
        <v>6.9531964737805065</v>
      </c>
      <c r="V85" s="52">
        <f t="shared" si="44"/>
        <v>7.333333333333333</v>
      </c>
      <c r="W85" s="52">
        <f t="shared" si="45"/>
        <v>18.333333333333336</v>
      </c>
      <c r="X85" s="51">
        <f t="shared" si="46"/>
        <v>4.5757786242320915</v>
      </c>
      <c r="Y85" s="51">
        <f t="shared" si="47"/>
        <v>11.3002</v>
      </c>
      <c r="Z85" s="51" t="e">
        <f>IF(Use_BOM_DF,M85/10,MIN(0.972+(0.342*LN(Weather_Site!J88))-(0.245*LN(Weather_Site!I88)),1))</f>
        <v>#NUM!</v>
      </c>
      <c r="AA85" s="52" t="e">
        <f t="shared" si="48"/>
        <v>#NUM!</v>
      </c>
      <c r="AB85" s="52" t="e">
        <f t="shared" si="49"/>
        <v>#NUM!</v>
      </c>
      <c r="AC85" s="52" t="e">
        <f t="shared" si="50"/>
        <v>#NUM!</v>
      </c>
      <c r="AD85" s="51" t="e">
        <f t="shared" si="51"/>
        <v>#NUM!</v>
      </c>
      <c r="AE85" s="51" t="e">
        <f t="shared" si="52"/>
        <v>#NUM!</v>
      </c>
      <c r="AF85" s="53" t="e">
        <f t="shared" si="53"/>
        <v>#NUM!</v>
      </c>
      <c r="AG85" s="323">
        <f t="shared" si="54"/>
        <v>7.8204682352275583</v>
      </c>
    </row>
    <row r="86" spans="1:33" x14ac:dyDescent="0.25">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2"/>
        <v>0</v>
      </c>
      <c r="J86" s="214">
        <f t="shared" si="33"/>
        <v>3</v>
      </c>
      <c r="K86" s="48">
        <f t="shared" si="35"/>
        <v>5</v>
      </c>
      <c r="L86" s="172">
        <f t="shared" si="34"/>
        <v>15</v>
      </c>
      <c r="M86" s="51">
        <f>IF(Use_BOM_DF,Weather_Site!H89,IF(0.191*(Weather_Site!K89+104)*(Weather_Site!J89+1)^1.5/(3.52*(Weather_Site!J89+1)^1.5+Weather_Site!I89-1)&gt;10, 10,0.191*(Weather_Site!K89+104)*(Weather_Site!J89+1)^1.5/(3.52*(Weather_Site!J89+1)^1.5+Weather_Site!I89-1)))</f>
        <v>7.882539682539683</v>
      </c>
      <c r="N86" s="51">
        <f t="shared" si="36"/>
        <v>7.7388792342132033</v>
      </c>
      <c r="O86" s="52">
        <f t="shared" si="37"/>
        <v>139.29982621583767</v>
      </c>
      <c r="P86" s="52">
        <f t="shared" si="38"/>
        <v>98.064814570861017</v>
      </c>
      <c r="Q86" s="51">
        <f t="shared" si="39"/>
        <v>3.4108977408058898</v>
      </c>
      <c r="R86" s="53">
        <f t="shared" si="40"/>
        <v>151.92686134320343</v>
      </c>
      <c r="S86" s="53">
        <f t="shared" si="41"/>
        <v>851.03311795624313</v>
      </c>
      <c r="T86" s="53">
        <f t="shared" si="42"/>
        <v>21992.285714285717</v>
      </c>
      <c r="U86" s="51">
        <f t="shared" si="43"/>
        <v>6.3819621438296563</v>
      </c>
      <c r="V86" s="52">
        <f t="shared" si="44"/>
        <v>5</v>
      </c>
      <c r="W86" s="52">
        <f t="shared" si="45"/>
        <v>12.5</v>
      </c>
      <c r="X86" s="51">
        <f t="shared" si="46"/>
        <v>5.4480452539367237</v>
      </c>
      <c r="Y86" s="51">
        <f t="shared" si="47"/>
        <v>10.372</v>
      </c>
      <c r="Z86" s="51" t="e">
        <f>IF(Use_BOM_DF,M86/10,MIN(0.972+(0.342*LN(Weather_Site!J89))-(0.245*LN(Weather_Site!I89)),1))</f>
        <v>#NUM!</v>
      </c>
      <c r="AA86" s="52" t="e">
        <f t="shared" si="48"/>
        <v>#NUM!</v>
      </c>
      <c r="AB86" s="52" t="e">
        <f t="shared" si="49"/>
        <v>#NUM!</v>
      </c>
      <c r="AC86" s="52" t="e">
        <f t="shared" si="50"/>
        <v>#NUM!</v>
      </c>
      <c r="AD86" s="51" t="e">
        <f t="shared" si="51"/>
        <v>#NUM!</v>
      </c>
      <c r="AE86" s="51" t="e">
        <f t="shared" si="52"/>
        <v>#NUM!</v>
      </c>
      <c r="AF86" s="53" t="e">
        <f t="shared" si="53"/>
        <v>#NUM!</v>
      </c>
      <c r="AG86" s="323">
        <f t="shared" si="54"/>
        <v>7.9483851447938942</v>
      </c>
    </row>
    <row r="87" spans="1:33" x14ac:dyDescent="0.25">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2"/>
        <v>0</v>
      </c>
      <c r="J87" s="214">
        <f t="shared" si="33"/>
        <v>3</v>
      </c>
      <c r="K87" s="48">
        <f t="shared" si="35"/>
        <v>6.666666666666667</v>
      </c>
      <c r="L87" s="172">
        <f t="shared" si="34"/>
        <v>15</v>
      </c>
      <c r="M87" s="51">
        <f>IF(Use_BOM_DF,Weather_Site!H90,IF(0.191*(Weather_Site!K90+104)*(Weather_Site!J90+1)^1.5/(3.52*(Weather_Site!J90+1)^1.5+Weather_Site!I90-1)&gt;10, 10,0.191*(Weather_Site!K90+104)*(Weather_Site!J90+1)^1.5/(3.52*(Weather_Site!J90+1)^1.5+Weather_Site!I90-1)))</f>
        <v>7.882539682539683</v>
      </c>
      <c r="N87" s="51">
        <f t="shared" si="36"/>
        <v>11.524519261396325</v>
      </c>
      <c r="O87" s="52">
        <f t="shared" si="37"/>
        <v>207.44134670513384</v>
      </c>
      <c r="P87" s="52">
        <f t="shared" si="38"/>
        <v>129.91087432635879</v>
      </c>
      <c r="Q87" s="51">
        <f t="shared" si="39"/>
        <v>4.2967375071667391</v>
      </c>
      <c r="R87" s="53">
        <f t="shared" si="40"/>
        <v>402.34694914136679</v>
      </c>
      <c r="S87" s="53">
        <f t="shared" si="41"/>
        <v>1267.334359814445</v>
      </c>
      <c r="T87" s="53">
        <f t="shared" si="42"/>
        <v>21992.285714285717</v>
      </c>
      <c r="U87" s="51">
        <f t="shared" si="43"/>
        <v>5.5757130801987067</v>
      </c>
      <c r="V87" s="52">
        <f t="shared" si="44"/>
        <v>6.666666666666667</v>
      </c>
      <c r="W87" s="52">
        <f t="shared" si="45"/>
        <v>16.666666666666668</v>
      </c>
      <c r="X87" s="51">
        <f t="shared" si="46"/>
        <v>7.2172707959088225</v>
      </c>
      <c r="Y87" s="51">
        <f t="shared" si="47"/>
        <v>9.0456000000000021</v>
      </c>
      <c r="Z87" s="51" t="e">
        <f>IF(Use_BOM_DF,M87/10,MIN(0.972+(0.342*LN(Weather_Site!J90))-(0.245*LN(Weather_Site!I90)),1))</f>
        <v>#NUM!</v>
      </c>
      <c r="AA87" s="52" t="e">
        <f t="shared" si="48"/>
        <v>#NUM!</v>
      </c>
      <c r="AB87" s="52" t="e">
        <f t="shared" si="49"/>
        <v>#NUM!</v>
      </c>
      <c r="AC87" s="52" t="e">
        <f t="shared" si="50"/>
        <v>#NUM!</v>
      </c>
      <c r="AD87" s="51" t="e">
        <f t="shared" si="51"/>
        <v>#NUM!</v>
      </c>
      <c r="AE87" s="51" t="e">
        <f t="shared" si="52"/>
        <v>#NUM!</v>
      </c>
      <c r="AF87" s="53" t="e">
        <f t="shared" si="53"/>
        <v>#NUM!</v>
      </c>
      <c r="AG87" s="323">
        <f t="shared" si="54"/>
        <v>11.864907336189326</v>
      </c>
    </row>
    <row r="88" spans="1:33" x14ac:dyDescent="0.25">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2"/>
        <v>0</v>
      </c>
      <c r="J88" s="214">
        <f t="shared" si="33"/>
        <v>3</v>
      </c>
      <c r="K88" s="48">
        <f t="shared" si="35"/>
        <v>6</v>
      </c>
      <c r="L88" s="172">
        <f t="shared" si="34"/>
        <v>15</v>
      </c>
      <c r="M88" s="51">
        <f>IF(Use_BOM_DF,Weather_Site!H91,IF(0.191*(Weather_Site!K91+104)*(Weather_Site!J91+1)^1.5/(3.52*(Weather_Site!J91+1)^1.5+Weather_Site!I91-1)&gt;10, 10,0.191*(Weather_Site!K91+104)*(Weather_Site!J91+1)^1.5/(3.52*(Weather_Site!J91+1)^1.5+Weather_Site!I91-1)))</f>
        <v>7.882539682539683</v>
      </c>
      <c r="N88" s="51">
        <f t="shared" si="36"/>
        <v>13.693713724947797</v>
      </c>
      <c r="O88" s="52">
        <f t="shared" si="37"/>
        <v>246.48684704906032</v>
      </c>
      <c r="P88" s="52">
        <f t="shared" si="38"/>
        <v>161.75917146086826</v>
      </c>
      <c r="Q88" s="51">
        <f t="shared" si="39"/>
        <v>4.8043290116377833</v>
      </c>
      <c r="R88" s="53">
        <f t="shared" si="40"/>
        <v>545.83916290529669</v>
      </c>
      <c r="S88" s="53">
        <f t="shared" si="41"/>
        <v>1505.8774707610928</v>
      </c>
      <c r="T88" s="53">
        <f t="shared" si="42"/>
        <v>21992.285714285717</v>
      </c>
      <c r="U88" s="51">
        <f t="shared" si="43"/>
        <v>5.0621339625708437</v>
      </c>
      <c r="V88" s="52">
        <f t="shared" si="44"/>
        <v>6</v>
      </c>
      <c r="W88" s="52">
        <f t="shared" si="45"/>
        <v>15</v>
      </c>
      <c r="X88" s="51">
        <f t="shared" si="46"/>
        <v>8.9866206367149051</v>
      </c>
      <c r="Y88" s="51">
        <f t="shared" si="47"/>
        <v>7.9548000000000005</v>
      </c>
      <c r="Z88" s="51" t="e">
        <f>IF(Use_BOM_DF,M88/10,MIN(0.972+(0.342*LN(Weather_Site!J91))-(0.245*LN(Weather_Site!I91)),1))</f>
        <v>#NUM!</v>
      </c>
      <c r="AA88" s="52" t="e">
        <f t="shared" si="48"/>
        <v>#NUM!</v>
      </c>
      <c r="AB88" s="52" t="e">
        <f t="shared" si="49"/>
        <v>#NUM!</v>
      </c>
      <c r="AC88" s="52" t="e">
        <f t="shared" si="50"/>
        <v>#NUM!</v>
      </c>
      <c r="AD88" s="51" t="e">
        <f t="shared" si="51"/>
        <v>#NUM!</v>
      </c>
      <c r="AE88" s="51" t="e">
        <f t="shared" si="52"/>
        <v>#NUM!</v>
      </c>
      <c r="AF88" s="53" t="e">
        <f t="shared" si="53"/>
        <v>#NUM!</v>
      </c>
      <c r="AG88" s="323">
        <f t="shared" si="54"/>
        <v>13.869781330986385</v>
      </c>
    </row>
    <row r="89" spans="1:33" x14ac:dyDescent="0.25">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2"/>
        <v>0</v>
      </c>
      <c r="J89" s="214">
        <f t="shared" si="33"/>
        <v>3</v>
      </c>
      <c r="K89" s="48">
        <f t="shared" si="35"/>
        <v>5.666666666666667</v>
      </c>
      <c r="L89" s="172">
        <f t="shared" si="34"/>
        <v>15</v>
      </c>
      <c r="M89" s="51">
        <f>IF(Use_BOM_DF,Weather_Site!H92,IF(0.191*(Weather_Site!K92+104)*(Weather_Site!J92+1)^1.5/(3.52*(Weather_Site!J92+1)^1.5+Weather_Site!I92-1)&gt;10, 10,0.191*(Weather_Site!K92+104)*(Weather_Site!J92+1)^1.5/(3.52*(Weather_Site!J92+1)^1.5+Weather_Site!I92-1)))</f>
        <v>7.882539682539683</v>
      </c>
      <c r="N89" s="51">
        <f t="shared" si="36"/>
        <v>16.152855987019556</v>
      </c>
      <c r="O89" s="52">
        <f t="shared" si="37"/>
        <v>290.75140776635197</v>
      </c>
      <c r="P89" s="52">
        <f t="shared" si="38"/>
        <v>195.32574132794292</v>
      </c>
      <c r="Q89" s="51">
        <f t="shared" si="39"/>
        <v>5.3797683009625752</v>
      </c>
      <c r="R89" s="53">
        <f t="shared" si="40"/>
        <v>708.51142354134356</v>
      </c>
      <c r="S89" s="53">
        <f t="shared" si="41"/>
        <v>1776.305712816697</v>
      </c>
      <c r="T89" s="53">
        <f t="shared" si="42"/>
        <v>21992.285714285717</v>
      </c>
      <c r="U89" s="51">
        <f t="shared" si="43"/>
        <v>4.6747008889892268</v>
      </c>
      <c r="V89" s="52">
        <f t="shared" si="44"/>
        <v>5.666666666666667</v>
      </c>
      <c r="W89" s="52">
        <f t="shared" si="45"/>
        <v>14.166666666666668</v>
      </c>
      <c r="X89" s="51">
        <f t="shared" si="46"/>
        <v>10.851430073774608</v>
      </c>
      <c r="Y89" s="51">
        <f t="shared" si="47"/>
        <v>5.2015999999999991</v>
      </c>
      <c r="Z89" s="51" t="e">
        <f>IF(Use_BOM_DF,M89/10,MIN(0.972+(0.342*LN(Weather_Site!J92))-(0.245*LN(Weather_Site!I92)),1))</f>
        <v>#NUM!</v>
      </c>
      <c r="AA89" s="52" t="e">
        <f t="shared" si="48"/>
        <v>#NUM!</v>
      </c>
      <c r="AB89" s="52" t="e">
        <f t="shared" si="49"/>
        <v>#NUM!</v>
      </c>
      <c r="AC89" s="52" t="e">
        <f t="shared" si="50"/>
        <v>#NUM!</v>
      </c>
      <c r="AD89" s="51" t="e">
        <f t="shared" si="51"/>
        <v>#NUM!</v>
      </c>
      <c r="AE89" s="51" t="e">
        <f t="shared" si="52"/>
        <v>#NUM!</v>
      </c>
      <c r="AF89" s="53" t="e">
        <f t="shared" si="53"/>
        <v>#NUM!</v>
      </c>
      <c r="AG89" s="323">
        <f t="shared" si="54"/>
        <v>16.014917890843137</v>
      </c>
    </row>
    <row r="90" spans="1:33" x14ac:dyDescent="0.25">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5">C$5</f>
        <v>0</v>
      </c>
      <c r="J90" s="214">
        <f t="shared" ref="J90:J121" si="56">J$4</f>
        <v>3</v>
      </c>
      <c r="K90" s="27">
        <f t="shared" si="35"/>
        <v>6</v>
      </c>
      <c r="L90" s="172">
        <f t="shared" ref="L90:L121" si="57">C$4</f>
        <v>15</v>
      </c>
      <c r="M90" s="32">
        <f>IF(Use_BOM_DF,Weather_Site!H93,IF(0.191*(Weather_Site!K93+104)*(Weather_Site!J93+1)^1.5/(3.52*(Weather_Site!J93+1)^1.5+Weather_Site!I93-1)&gt;10, 10,0.191*(Weather_Site!K93+104)*(Weather_Site!J93+1)^1.5/(3.52*(Weather_Site!J93+1)^1.5+Weather_Site!I93-1)))</f>
        <v>7.882539682539683</v>
      </c>
      <c r="N90" s="32">
        <f t="shared" si="36"/>
        <v>19.830613406988512</v>
      </c>
      <c r="O90" s="33">
        <f t="shared" si="37"/>
        <v>356.95104132579314</v>
      </c>
      <c r="P90" s="33">
        <f t="shared" si="38"/>
        <v>234.25227507357405</v>
      </c>
      <c r="Q90" s="32">
        <f t="shared" si="39"/>
        <v>6.2403635372353108</v>
      </c>
      <c r="R90" s="42">
        <f t="shared" si="40"/>
        <v>951.79507687228966</v>
      </c>
      <c r="S90" s="42">
        <f t="shared" si="41"/>
        <v>2180.7432637175798</v>
      </c>
      <c r="T90" s="42">
        <f t="shared" si="42"/>
        <v>21992.285714285717</v>
      </c>
      <c r="U90" s="32">
        <f t="shared" si="43"/>
        <v>4.3456170442880557</v>
      </c>
      <c r="V90" s="33">
        <f t="shared" si="44"/>
        <v>6</v>
      </c>
      <c r="W90" s="33">
        <f t="shared" si="45"/>
        <v>15</v>
      </c>
      <c r="X90" s="32">
        <f t="shared" si="46"/>
        <v>13.014015281865227</v>
      </c>
      <c r="Y90" s="32">
        <f t="shared" si="47"/>
        <v>4.4375</v>
      </c>
      <c r="Z90" s="266" t="e">
        <f>IF(Use_BOM_DF,M90/10,MIN(0.972+(0.342*LN(Weather_Site!J93))-(0.245*LN(Weather_Site!I93)),1))</f>
        <v>#NUM!</v>
      </c>
      <c r="AA90" s="33" t="e">
        <f t="shared" si="48"/>
        <v>#NUM!</v>
      </c>
      <c r="AB90" s="33" t="e">
        <f t="shared" si="49"/>
        <v>#NUM!</v>
      </c>
      <c r="AC90" s="33" t="e">
        <f t="shared" si="50"/>
        <v>#NUM!</v>
      </c>
      <c r="AD90" s="32" t="e">
        <f t="shared" si="51"/>
        <v>#NUM!</v>
      </c>
      <c r="AE90" s="32" t="e">
        <f t="shared" si="52"/>
        <v>#NUM!</v>
      </c>
      <c r="AF90" s="42" t="e">
        <f t="shared" si="53"/>
        <v>#NUM!</v>
      </c>
      <c r="AG90" s="83">
        <f t="shared" si="54"/>
        <v>19.110066442529245</v>
      </c>
    </row>
    <row r="91" spans="1:33" x14ac:dyDescent="0.25">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5"/>
        <v>0</v>
      </c>
      <c r="J91" s="214">
        <f t="shared" si="56"/>
        <v>3</v>
      </c>
      <c r="K91" s="27">
        <f t="shared" si="35"/>
        <v>6</v>
      </c>
      <c r="L91" s="172">
        <f t="shared" si="57"/>
        <v>15</v>
      </c>
      <c r="M91" s="32">
        <f>IF(Use_BOM_DF,Weather_Site!H94,IF(0.191*(Weather_Site!K94+104)*(Weather_Site!J94+1)^1.5/(3.52*(Weather_Site!J94+1)^1.5+Weather_Site!I94-1)&gt;10, 10,0.191*(Weather_Site!K94+104)*(Weather_Site!J94+1)^1.5/(3.52*(Weather_Site!J94+1)^1.5+Weather_Site!I94-1)))</f>
        <v>7.882539682539683</v>
      </c>
      <c r="N91" s="32">
        <f t="shared" si="36"/>
        <v>23.863184536264104</v>
      </c>
      <c r="O91" s="33">
        <f t="shared" si="37"/>
        <v>429.5373216527538</v>
      </c>
      <c r="P91" s="33">
        <f t="shared" si="38"/>
        <v>281.88766294795607</v>
      </c>
      <c r="Q91" s="32">
        <f t="shared" si="39"/>
        <v>7.1839851814857987</v>
      </c>
      <c r="R91" s="42">
        <f t="shared" si="40"/>
        <v>1218.5496570738703</v>
      </c>
      <c r="S91" s="42">
        <f t="shared" si="41"/>
        <v>2624.1991541203774</v>
      </c>
      <c r="T91" s="42">
        <f t="shared" si="42"/>
        <v>21992.285714285717</v>
      </c>
      <c r="U91" s="32">
        <f t="shared" si="43"/>
        <v>4.0530673909372013</v>
      </c>
      <c r="V91" s="33">
        <f t="shared" si="44"/>
        <v>6</v>
      </c>
      <c r="W91" s="33">
        <f t="shared" si="45"/>
        <v>15</v>
      </c>
      <c r="X91" s="32">
        <f t="shared" si="46"/>
        <v>15.660425719330895</v>
      </c>
      <c r="Y91" s="32">
        <f t="shared" si="47"/>
        <v>3.6564000000000001</v>
      </c>
      <c r="Z91" s="266" t="e">
        <f>IF(Use_BOM_DF,M91/10,MIN(0.972+(0.342*LN(Weather_Site!J94))-(0.245*LN(Weather_Site!I94)),1))</f>
        <v>#NUM!</v>
      </c>
      <c r="AA91" s="33" t="e">
        <f t="shared" si="48"/>
        <v>#NUM!</v>
      </c>
      <c r="AB91" s="33" t="e">
        <f t="shared" si="49"/>
        <v>#NUM!</v>
      </c>
      <c r="AC91" s="33" t="e">
        <f t="shared" si="50"/>
        <v>#NUM!</v>
      </c>
      <c r="AD91" s="32" t="e">
        <f t="shared" si="51"/>
        <v>#NUM!</v>
      </c>
      <c r="AE91" s="32" t="e">
        <f t="shared" si="52"/>
        <v>#NUM!</v>
      </c>
      <c r="AF91" s="42" t="e">
        <f t="shared" si="53"/>
        <v>#NUM!</v>
      </c>
      <c r="AG91" s="83">
        <f t="shared" si="54"/>
        <v>22.12199109882107</v>
      </c>
    </row>
    <row r="92" spans="1:33" x14ac:dyDescent="0.25">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5"/>
        <v>0</v>
      </c>
      <c r="J92" s="214">
        <f t="shared" si="56"/>
        <v>3</v>
      </c>
      <c r="K92" s="27">
        <f t="shared" si="35"/>
        <v>5.666666666666667</v>
      </c>
      <c r="L92" s="172">
        <f t="shared" si="57"/>
        <v>15</v>
      </c>
      <c r="M92" s="32">
        <f>IF(Use_BOM_DF,Weather_Site!H95,IF(0.191*(Weather_Site!K95+104)*(Weather_Site!J95+1)^1.5/(3.52*(Weather_Site!J95+1)^1.5+Weather_Site!I95-1)&gt;10, 10,0.191*(Weather_Site!K95+104)*(Weather_Site!J95+1)^1.5/(3.52*(Weather_Site!J95+1)^1.5+Weather_Site!I95-1)))</f>
        <v>7.882539682539683</v>
      </c>
      <c r="N92" s="32">
        <f t="shared" si="36"/>
        <v>26.377381335847126</v>
      </c>
      <c r="O92" s="33">
        <f t="shared" si="37"/>
        <v>474.79286404524817</v>
      </c>
      <c r="P92" s="33">
        <f t="shared" si="38"/>
        <v>318.96412423007308</v>
      </c>
      <c r="Q92" s="32">
        <f t="shared" si="39"/>
        <v>7.7723072325882256</v>
      </c>
      <c r="R92" s="42">
        <f t="shared" si="40"/>
        <v>1384.863775366287</v>
      </c>
      <c r="S92" s="42">
        <f t="shared" si="41"/>
        <v>2900.6816623426785</v>
      </c>
      <c r="T92" s="42">
        <f t="shared" si="42"/>
        <v>21992.285714285717</v>
      </c>
      <c r="U92" s="32">
        <f t="shared" si="43"/>
        <v>3.8692796165839574</v>
      </c>
      <c r="V92" s="33">
        <f t="shared" si="44"/>
        <v>5.666666666666667</v>
      </c>
      <c r="W92" s="33">
        <f t="shared" si="45"/>
        <v>14.166666666666668</v>
      </c>
      <c r="X92" s="32">
        <f t="shared" si="46"/>
        <v>17.720229123892953</v>
      </c>
      <c r="Y92" s="32">
        <f t="shared" si="47"/>
        <v>3.1443000000000003</v>
      </c>
      <c r="Z92" s="266" t="e">
        <f>IF(Use_BOM_DF,M92/10,MIN(0.972+(0.342*LN(Weather_Site!J95))-(0.245*LN(Weather_Site!I95)),1))</f>
        <v>#NUM!</v>
      </c>
      <c r="AA92" s="33" t="e">
        <f t="shared" si="48"/>
        <v>#NUM!</v>
      </c>
      <c r="AB92" s="33" t="e">
        <f t="shared" si="49"/>
        <v>#NUM!</v>
      </c>
      <c r="AC92" s="33" t="e">
        <f t="shared" si="50"/>
        <v>#NUM!</v>
      </c>
      <c r="AD92" s="32" t="e">
        <f t="shared" si="51"/>
        <v>#NUM!</v>
      </c>
      <c r="AE92" s="32" t="e">
        <f t="shared" si="52"/>
        <v>#NUM!</v>
      </c>
      <c r="AF92" s="42" t="e">
        <f t="shared" si="53"/>
        <v>#NUM!</v>
      </c>
      <c r="AG92" s="83">
        <f t="shared" si="54"/>
        <v>23.822345119759557</v>
      </c>
    </row>
    <row r="93" spans="1:33" x14ac:dyDescent="0.25">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5"/>
        <v>0</v>
      </c>
      <c r="J93" s="214">
        <f t="shared" si="56"/>
        <v>3</v>
      </c>
      <c r="K93" s="27">
        <f t="shared" si="35"/>
        <v>6.333333333333333</v>
      </c>
      <c r="L93" s="172">
        <f t="shared" si="57"/>
        <v>15</v>
      </c>
      <c r="M93" s="32">
        <f>IF(Use_BOM_DF,Weather_Site!H96,IF(0.191*(Weather_Site!K96+104)*(Weather_Site!J96+1)^1.5/(3.52*(Weather_Site!J96+1)^1.5+Weather_Site!I96-1)&gt;10, 10,0.191*(Weather_Site!K96+104)*(Weather_Site!J96+1)^1.5/(3.52*(Weather_Site!J96+1)^1.5+Weather_Site!I96-1)))</f>
        <v>7.882539682539683</v>
      </c>
      <c r="N93" s="32">
        <f t="shared" si="36"/>
        <v>29.300567233349337</v>
      </c>
      <c r="O93" s="33">
        <f t="shared" si="37"/>
        <v>527.41021020028802</v>
      </c>
      <c r="P93" s="33">
        <f t="shared" si="38"/>
        <v>338.1124840718889</v>
      </c>
      <c r="Q93" s="32">
        <f t="shared" si="39"/>
        <v>8.4563327326037445</v>
      </c>
      <c r="R93" s="42">
        <f t="shared" si="40"/>
        <v>1578.2325224860583</v>
      </c>
      <c r="S93" s="42">
        <f t="shared" si="41"/>
        <v>3222.1400975278279</v>
      </c>
      <c r="T93" s="42">
        <f t="shared" si="42"/>
        <v>21992.285714285717</v>
      </c>
      <c r="U93" s="32">
        <f t="shared" si="43"/>
        <v>3.7903821215081801</v>
      </c>
      <c r="V93" s="33">
        <f t="shared" si="44"/>
        <v>6.333333333333333</v>
      </c>
      <c r="W93" s="33">
        <f t="shared" si="45"/>
        <v>15.833333333333334</v>
      </c>
      <c r="X93" s="32">
        <f t="shared" si="46"/>
        <v>18.784026892882718</v>
      </c>
      <c r="Y93" s="32">
        <f t="shared" si="47"/>
        <v>2.8997000000000002</v>
      </c>
      <c r="Z93" s="266" t="e">
        <f>IF(Use_BOM_DF,M93/10,MIN(0.972+(0.342*LN(Weather_Site!J96))-(0.245*LN(Weather_Site!I96)),1))</f>
        <v>#NUM!</v>
      </c>
      <c r="AA93" s="33" t="e">
        <f t="shared" si="48"/>
        <v>#NUM!</v>
      </c>
      <c r="AB93" s="33" t="e">
        <f t="shared" si="49"/>
        <v>#NUM!</v>
      </c>
      <c r="AC93" s="33" t="e">
        <f t="shared" si="50"/>
        <v>#NUM!</v>
      </c>
      <c r="AD93" s="32" t="e">
        <f t="shared" si="51"/>
        <v>#NUM!</v>
      </c>
      <c r="AE93" s="32" t="e">
        <f t="shared" si="52"/>
        <v>#NUM!</v>
      </c>
      <c r="AF93" s="42" t="e">
        <f t="shared" si="53"/>
        <v>#NUM!</v>
      </c>
      <c r="AG93" s="83">
        <f t="shared" si="54"/>
        <v>26.067443870493424</v>
      </c>
    </row>
    <row r="94" spans="1:33" x14ac:dyDescent="0.25">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5"/>
        <v>0</v>
      </c>
      <c r="J94" s="214">
        <f t="shared" si="56"/>
        <v>3</v>
      </c>
      <c r="K94" s="27">
        <f t="shared" si="35"/>
        <v>6.333333333333333</v>
      </c>
      <c r="L94" s="172">
        <f t="shared" si="57"/>
        <v>15</v>
      </c>
      <c r="M94" s="32">
        <f>IF(Use_BOM_DF,Weather_Site!H97,IF(0.191*(Weather_Site!K97+104)*(Weather_Site!J97+1)^1.5/(3.52*(Weather_Site!J97+1)^1.5+Weather_Site!I97-1)&gt;10, 10,0.191*(Weather_Site!K97+104)*(Weather_Site!J97+1)^1.5/(3.52*(Weather_Site!J97+1)^1.5+Weather_Site!I97-1)))</f>
        <v>7.882539682539683</v>
      </c>
      <c r="N94" s="32">
        <f t="shared" si="36"/>
        <v>30.746214326353485</v>
      </c>
      <c r="O94" s="33">
        <f t="shared" si="37"/>
        <v>553.43185787436266</v>
      </c>
      <c r="P94" s="33">
        <f t="shared" si="38"/>
        <v>354.79445905941077</v>
      </c>
      <c r="Q94" s="32">
        <f t="shared" si="39"/>
        <v>8.7946141523667141</v>
      </c>
      <c r="R94" s="42">
        <f t="shared" si="40"/>
        <v>1673.8620776882826</v>
      </c>
      <c r="S94" s="42">
        <f t="shared" si="41"/>
        <v>3381.1157729182169</v>
      </c>
      <c r="T94" s="42">
        <f t="shared" si="42"/>
        <v>21992.285714285717</v>
      </c>
      <c r="U94" s="32">
        <f t="shared" si="43"/>
        <v>3.7196389422101448</v>
      </c>
      <c r="V94" s="33">
        <f t="shared" si="44"/>
        <v>6.333333333333333</v>
      </c>
      <c r="W94" s="33">
        <f t="shared" si="45"/>
        <v>15.833333333333334</v>
      </c>
      <c r="X94" s="32">
        <f t="shared" si="46"/>
        <v>19.710803281078377</v>
      </c>
      <c r="Y94" s="32">
        <f t="shared" si="47"/>
        <v>2.7060999999999993</v>
      </c>
      <c r="Z94" s="266" t="e">
        <f>IF(Use_BOM_DF,M94/10,MIN(0.972+(0.342*LN(Weather_Site!J97))-(0.245*LN(Weather_Site!I97)),1))</f>
        <v>#NUM!</v>
      </c>
      <c r="AA94" s="33" t="e">
        <f t="shared" si="48"/>
        <v>#NUM!</v>
      </c>
      <c r="AB94" s="33" t="e">
        <f t="shared" si="49"/>
        <v>#NUM!</v>
      </c>
      <c r="AC94" s="33" t="e">
        <f t="shared" si="50"/>
        <v>#NUM!</v>
      </c>
      <c r="AD94" s="32" t="e">
        <f t="shared" si="51"/>
        <v>#NUM!</v>
      </c>
      <c r="AE94" s="32" t="e">
        <f t="shared" si="52"/>
        <v>#NUM!</v>
      </c>
      <c r="AF94" s="42" t="e">
        <f t="shared" si="53"/>
        <v>#NUM!</v>
      </c>
      <c r="AG94" s="83">
        <f t="shared" si="54"/>
        <v>27.119463024707244</v>
      </c>
    </row>
    <row r="95" spans="1:33" x14ac:dyDescent="0.25">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5"/>
        <v>0</v>
      </c>
      <c r="J95" s="214">
        <f t="shared" si="56"/>
        <v>3</v>
      </c>
      <c r="K95" s="48">
        <f t="shared" si="35"/>
        <v>7</v>
      </c>
      <c r="L95" s="172">
        <f t="shared" si="57"/>
        <v>15</v>
      </c>
      <c r="M95" s="51">
        <f>IF(Use_BOM_DF,Weather_Site!H98,IF(0.191*(Weather_Site!K98+104)*(Weather_Site!J98+1)^1.5/(3.52*(Weather_Site!J98+1)^1.5+Weather_Site!I98-1)&gt;10, 10,0.191*(Weather_Site!K98+104)*(Weather_Site!J98+1)^1.5/(3.52*(Weather_Site!J98+1)^1.5+Weather_Site!I98-1)))</f>
        <v>7.882539682539683</v>
      </c>
      <c r="N95" s="51">
        <f t="shared" si="36"/>
        <v>30.821326689126629</v>
      </c>
      <c r="O95" s="52">
        <f t="shared" si="37"/>
        <v>554.78388040427933</v>
      </c>
      <c r="P95" s="52">
        <f t="shared" si="38"/>
        <v>339.39975577858797</v>
      </c>
      <c r="Q95" s="51">
        <f t="shared" si="39"/>
        <v>8.8121904452556308</v>
      </c>
      <c r="R95" s="53">
        <f t="shared" si="40"/>
        <v>1678.8307604857264</v>
      </c>
      <c r="S95" s="53">
        <f t="shared" si="41"/>
        <v>3389.3757685006899</v>
      </c>
      <c r="T95" s="53">
        <f t="shared" si="42"/>
        <v>21992.285714285717</v>
      </c>
      <c r="U95" s="51">
        <f t="shared" si="43"/>
        <v>3.7654701230210104</v>
      </c>
      <c r="V95" s="52">
        <f t="shared" si="44"/>
        <v>7</v>
      </c>
      <c r="W95" s="52">
        <f t="shared" si="45"/>
        <v>17.5</v>
      </c>
      <c r="X95" s="51">
        <f t="shared" si="46"/>
        <v>18.855541987699336</v>
      </c>
      <c r="Y95" s="51">
        <f t="shared" si="47"/>
        <v>2.9049000000000005</v>
      </c>
      <c r="Z95" s="51" t="e">
        <f>IF(Use_BOM_DF,M95/10,MIN(0.972+(0.342*LN(Weather_Site!J98))-(0.245*LN(Weather_Site!I98)),1))</f>
        <v>#NUM!</v>
      </c>
      <c r="AA95" s="52" t="e">
        <f t="shared" si="48"/>
        <v>#NUM!</v>
      </c>
      <c r="AB95" s="52" t="e">
        <f t="shared" si="49"/>
        <v>#NUM!</v>
      </c>
      <c r="AC95" s="52" t="e">
        <f t="shared" si="50"/>
        <v>#NUM!</v>
      </c>
      <c r="AD95" s="51" t="e">
        <f t="shared" si="51"/>
        <v>#NUM!</v>
      </c>
      <c r="AE95" s="51" t="e">
        <f t="shared" si="52"/>
        <v>#NUM!</v>
      </c>
      <c r="AF95" s="53" t="e">
        <f t="shared" si="53"/>
        <v>#NUM!</v>
      </c>
      <c r="AG95" s="323">
        <f t="shared" si="54"/>
        <v>27.69729683347699</v>
      </c>
    </row>
    <row r="96" spans="1:33" x14ac:dyDescent="0.25">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5"/>
        <v>0</v>
      </c>
      <c r="J96" s="214">
        <f t="shared" si="56"/>
        <v>3</v>
      </c>
      <c r="K96" s="48">
        <f t="shared" si="35"/>
        <v>6.333333333333333</v>
      </c>
      <c r="L96" s="172">
        <f t="shared" si="57"/>
        <v>15</v>
      </c>
      <c r="M96" s="51">
        <f>IF(Use_BOM_DF,Weather_Site!H99,IF(0.191*(Weather_Site!K99+104)*(Weather_Site!J99+1)^1.5/(3.52*(Weather_Site!J99+1)^1.5+Weather_Site!I99-1)&gt;10, 10,0.191*(Weather_Site!K99+104)*(Weather_Site!J99+1)^1.5/(3.52*(Weather_Site!J99+1)^1.5+Weather_Site!I99-1)))</f>
        <v>7.882539682539683</v>
      </c>
      <c r="N96" s="51">
        <f t="shared" si="36"/>
        <v>28.623466126424766</v>
      </c>
      <c r="O96" s="52">
        <f t="shared" si="37"/>
        <v>515.22239027564569</v>
      </c>
      <c r="P96" s="52">
        <f t="shared" si="38"/>
        <v>330.2991084670125</v>
      </c>
      <c r="Q96" s="51">
        <f t="shared" si="39"/>
        <v>8.2978910735833935</v>
      </c>
      <c r="R96" s="53">
        <f t="shared" si="40"/>
        <v>1533.4422842629976</v>
      </c>
      <c r="S96" s="53">
        <f t="shared" si="41"/>
        <v>3147.6802889743963</v>
      </c>
      <c r="T96" s="53">
        <f t="shared" si="42"/>
        <v>21992.285714285717</v>
      </c>
      <c r="U96" s="51">
        <f t="shared" si="43"/>
        <v>3.7877802410284871</v>
      </c>
      <c r="V96" s="52">
        <f t="shared" si="44"/>
        <v>6.333333333333333</v>
      </c>
      <c r="W96" s="52">
        <f t="shared" si="45"/>
        <v>15.833333333333334</v>
      </c>
      <c r="X96" s="51">
        <f t="shared" si="46"/>
        <v>18.349950470389583</v>
      </c>
      <c r="Y96" s="51">
        <f t="shared" si="47"/>
        <v>3.0335000000000005</v>
      </c>
      <c r="Z96" s="51" t="e">
        <f>IF(Use_BOM_DF,M96/10,MIN(0.972+(0.342*LN(Weather_Site!J99))-(0.245*LN(Weather_Site!I99)),1))</f>
        <v>#NUM!</v>
      </c>
      <c r="AA96" s="52" t="e">
        <f t="shared" si="48"/>
        <v>#NUM!</v>
      </c>
      <c r="AB96" s="52" t="e">
        <f t="shared" si="49"/>
        <v>#NUM!</v>
      </c>
      <c r="AC96" s="52" t="e">
        <f t="shared" si="50"/>
        <v>#NUM!</v>
      </c>
      <c r="AD96" s="51" t="e">
        <f t="shared" si="51"/>
        <v>#NUM!</v>
      </c>
      <c r="AE96" s="51" t="e">
        <f t="shared" si="52"/>
        <v>#NUM!</v>
      </c>
      <c r="AF96" s="53" t="e">
        <f t="shared" si="53"/>
        <v>#NUM!</v>
      </c>
      <c r="AG96" s="323">
        <f t="shared" si="54"/>
        <v>26.105060888149257</v>
      </c>
    </row>
    <row r="97" spans="1:33" x14ac:dyDescent="0.25">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5"/>
        <v>0</v>
      </c>
      <c r="J97" s="214">
        <f t="shared" si="56"/>
        <v>3</v>
      </c>
      <c r="K97" s="48">
        <f t="shared" si="35"/>
        <v>5.666666666666667</v>
      </c>
      <c r="L97" s="172">
        <f t="shared" si="57"/>
        <v>15</v>
      </c>
      <c r="M97" s="51">
        <f>IF(Use_BOM_DF,Weather_Site!H100,IF(0.191*(Weather_Site!K100+104)*(Weather_Site!J100+1)^1.5/(3.52*(Weather_Site!J100+1)^1.5+Weather_Site!I100-1)&gt;10, 10,0.191*(Weather_Site!K100+104)*(Weather_Site!J100+1)^1.5/(3.52*(Weather_Site!J100+1)^1.5+Weather_Site!I100-1)))</f>
        <v>7.882539682539683</v>
      </c>
      <c r="N97" s="51">
        <f t="shared" si="36"/>
        <v>24.654929872885113</v>
      </c>
      <c r="O97" s="52">
        <f t="shared" si="37"/>
        <v>443.78873771193201</v>
      </c>
      <c r="P97" s="52">
        <f t="shared" si="38"/>
        <v>298.13566459576333</v>
      </c>
      <c r="Q97" s="51">
        <f t="shared" si="39"/>
        <v>7.3692535902551164</v>
      </c>
      <c r="R97" s="53">
        <f t="shared" si="40"/>
        <v>1270.9236110913503</v>
      </c>
      <c r="S97" s="53">
        <f t="shared" si="41"/>
        <v>2711.2662192676212</v>
      </c>
      <c r="T97" s="53">
        <f t="shared" si="42"/>
        <v>21992.285714285717</v>
      </c>
      <c r="U97" s="51">
        <f t="shared" si="43"/>
        <v>3.9067360678418925</v>
      </c>
      <c r="V97" s="52">
        <f t="shared" si="44"/>
        <v>5.666666666666667</v>
      </c>
      <c r="W97" s="52">
        <f t="shared" si="45"/>
        <v>14.166666666666668</v>
      </c>
      <c r="X97" s="51">
        <f t="shared" si="46"/>
        <v>16.563092477542412</v>
      </c>
      <c r="Y97" s="51">
        <f t="shared" si="47"/>
        <v>3.4880000000000004</v>
      </c>
      <c r="Z97" s="51" t="e">
        <f>IF(Use_BOM_DF,M97/10,MIN(0.972+(0.342*LN(Weather_Site!J100))-(0.245*LN(Weather_Site!I100)),1))</f>
        <v>#NUM!</v>
      </c>
      <c r="AA97" s="52" t="e">
        <f t="shared" si="48"/>
        <v>#NUM!</v>
      </c>
      <c r="AB97" s="52" t="e">
        <f t="shared" si="49"/>
        <v>#NUM!</v>
      </c>
      <c r="AC97" s="52" t="e">
        <f t="shared" si="50"/>
        <v>#NUM!</v>
      </c>
      <c r="AD97" s="51" t="e">
        <f t="shared" si="51"/>
        <v>#NUM!</v>
      </c>
      <c r="AE97" s="51" t="e">
        <f t="shared" si="52"/>
        <v>#NUM!</v>
      </c>
      <c r="AF97" s="53" t="e">
        <f t="shared" si="53"/>
        <v>#NUM!</v>
      </c>
      <c r="AG97" s="323">
        <f t="shared" si="54"/>
        <v>23.345232488628145</v>
      </c>
    </row>
    <row r="98" spans="1:33" x14ac:dyDescent="0.25">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5"/>
        <v>0</v>
      </c>
      <c r="J98" s="214">
        <f t="shared" si="56"/>
        <v>3</v>
      </c>
      <c r="K98" s="48">
        <f t="shared" si="35"/>
        <v>5</v>
      </c>
      <c r="L98" s="172">
        <f t="shared" si="57"/>
        <v>15</v>
      </c>
      <c r="M98" s="51">
        <f>IF(Use_BOM_DF,Weather_Site!H101,IF(0.191*(Weather_Site!K101+104)*(Weather_Site!J101+1)^1.5/(3.52*(Weather_Site!J101+1)^1.5+Weather_Site!I101-1)&gt;10, 10,0.191*(Weather_Site!K101+104)*(Weather_Site!J101+1)^1.5/(3.52*(Weather_Site!J101+1)^1.5+Weather_Site!I101-1)))</f>
        <v>7.882539682539683</v>
      </c>
      <c r="N98" s="51">
        <f t="shared" si="36"/>
        <v>19.164639251076959</v>
      </c>
      <c r="O98" s="52">
        <f t="shared" si="37"/>
        <v>344.96350651938525</v>
      </c>
      <c r="P98" s="52">
        <f t="shared" si="38"/>
        <v>242.84870426271482</v>
      </c>
      <c r="Q98" s="51">
        <f t="shared" si="39"/>
        <v>6.0845255847520079</v>
      </c>
      <c r="R98" s="53">
        <f t="shared" si="40"/>
        <v>907.74088645874076</v>
      </c>
      <c r="S98" s="53">
        <f t="shared" si="41"/>
        <v>2107.5070695309541</v>
      </c>
      <c r="T98" s="53">
        <f t="shared" si="42"/>
        <v>21992.285714285717</v>
      </c>
      <c r="U98" s="51">
        <f t="shared" si="43"/>
        <v>4.1876674387666855</v>
      </c>
      <c r="V98" s="52">
        <f t="shared" si="44"/>
        <v>5</v>
      </c>
      <c r="W98" s="52">
        <f t="shared" si="45"/>
        <v>12.5</v>
      </c>
      <c r="X98" s="51">
        <f t="shared" si="46"/>
        <v>13.491594681261935</v>
      </c>
      <c r="Y98" s="51">
        <f t="shared" si="47"/>
        <v>4.3859000000000004</v>
      </c>
      <c r="Z98" s="51" t="e">
        <f>IF(Use_BOM_DF,M98/10,MIN(0.972+(0.342*LN(Weather_Site!J101))-(0.245*LN(Weather_Site!I101)),1))</f>
        <v>#NUM!</v>
      </c>
      <c r="AA98" s="52" t="e">
        <f t="shared" si="48"/>
        <v>#NUM!</v>
      </c>
      <c r="AB98" s="52" t="e">
        <f t="shared" si="49"/>
        <v>#NUM!</v>
      </c>
      <c r="AC98" s="52" t="e">
        <f t="shared" si="50"/>
        <v>#NUM!</v>
      </c>
      <c r="AD98" s="51" t="e">
        <f t="shared" si="51"/>
        <v>#NUM!</v>
      </c>
      <c r="AE98" s="51" t="e">
        <f t="shared" si="52"/>
        <v>#NUM!</v>
      </c>
      <c r="AF98" s="53" t="e">
        <f t="shared" si="53"/>
        <v>#NUM!</v>
      </c>
      <c r="AG98" s="323">
        <f t="shared" si="54"/>
        <v>19.254896303735599</v>
      </c>
    </row>
    <row r="99" spans="1:33" x14ac:dyDescent="0.25">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5"/>
        <v>0</v>
      </c>
      <c r="J99" s="214">
        <f t="shared" si="56"/>
        <v>3</v>
      </c>
      <c r="K99" s="48">
        <f t="shared" si="35"/>
        <v>4.666666666666667</v>
      </c>
      <c r="L99" s="172">
        <f t="shared" si="57"/>
        <v>15</v>
      </c>
      <c r="M99" s="51">
        <f>IF(Use_BOM_DF,Weather_Site!H102,IF(0.191*(Weather_Site!K102+104)*(Weather_Site!J102+1)^1.5/(3.52*(Weather_Site!J102+1)^1.5+Weather_Site!I102-1)&gt;10, 10,0.191*(Weather_Site!K102+104)*(Weather_Site!J102+1)^1.5/(3.52*(Weather_Site!J102+1)^1.5+Weather_Site!I102-1)))</f>
        <v>7.882539682539683</v>
      </c>
      <c r="N99" s="51">
        <f t="shared" si="36"/>
        <v>14.934095319875984</v>
      </c>
      <c r="O99" s="52">
        <f t="shared" si="37"/>
        <v>268.81371575776768</v>
      </c>
      <c r="P99" s="52">
        <f t="shared" si="38"/>
        <v>193.72093289901918</v>
      </c>
      <c r="Q99" s="51">
        <f t="shared" si="39"/>
        <v>5.0945783048509794</v>
      </c>
      <c r="R99" s="53">
        <f t="shared" si="40"/>
        <v>627.89040540979624</v>
      </c>
      <c r="S99" s="53">
        <f t="shared" si="41"/>
        <v>1642.2804025345326</v>
      </c>
      <c r="T99" s="53">
        <f t="shared" si="42"/>
        <v>21992.285714285717</v>
      </c>
      <c r="U99" s="51">
        <f t="shared" si="43"/>
        <v>4.5767746453155427</v>
      </c>
      <c r="V99" s="52">
        <f t="shared" si="44"/>
        <v>4.666666666666667</v>
      </c>
      <c r="W99" s="52">
        <f t="shared" si="45"/>
        <v>11.666666666666668</v>
      </c>
      <c r="X99" s="51">
        <f t="shared" si="46"/>
        <v>10.762274049945511</v>
      </c>
      <c r="Y99" s="51">
        <f t="shared" si="47"/>
        <v>5.3525000000000009</v>
      </c>
      <c r="Z99" s="51" t="e">
        <f>IF(Use_BOM_DF,M99/10,MIN(0.972+(0.342*LN(Weather_Site!J102))-(0.245*LN(Weather_Site!I102)),1))</f>
        <v>#NUM!</v>
      </c>
      <c r="AA99" s="52" t="e">
        <f t="shared" si="48"/>
        <v>#NUM!</v>
      </c>
      <c r="AB99" s="52" t="e">
        <f t="shared" si="49"/>
        <v>#NUM!</v>
      </c>
      <c r="AC99" s="52" t="e">
        <f t="shared" si="50"/>
        <v>#NUM!</v>
      </c>
      <c r="AD99" s="51" t="e">
        <f t="shared" si="51"/>
        <v>#NUM!</v>
      </c>
      <c r="AE99" s="51" t="e">
        <f t="shared" si="52"/>
        <v>#NUM!</v>
      </c>
      <c r="AF99" s="53" t="e">
        <f t="shared" si="53"/>
        <v>#NUM!</v>
      </c>
      <c r="AG99" s="323">
        <f t="shared" si="54"/>
        <v>15.607928663353281</v>
      </c>
    </row>
    <row r="100" spans="1:33" x14ac:dyDescent="0.25">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5"/>
        <v>0</v>
      </c>
      <c r="J100" s="214">
        <f t="shared" si="56"/>
        <v>3</v>
      </c>
      <c r="K100" s="27">
        <f t="shared" si="35"/>
        <v>4</v>
      </c>
      <c r="L100" s="172">
        <f t="shared" si="57"/>
        <v>15</v>
      </c>
      <c r="M100" s="32">
        <f>IF(Use_BOM_DF,Weather_Site!H103,IF(0.191*(Weather_Site!K103+104)*(Weather_Site!J103+1)^1.5/(3.52*(Weather_Site!J103+1)^1.5+Weather_Site!I103-1)&gt;10, 10,0.191*(Weather_Site!K103+104)*(Weather_Site!J103+1)^1.5/(3.52*(Weather_Site!J103+1)^1.5+Weather_Site!I103-1)))</f>
        <v>7.882539682539683</v>
      </c>
      <c r="N100" s="32">
        <f t="shared" si="36"/>
        <v>11.926667691443388</v>
      </c>
      <c r="O100" s="33">
        <f t="shared" si="37"/>
        <v>214.68001844598098</v>
      </c>
      <c r="P100" s="33">
        <f t="shared" si="38"/>
        <v>162.12191812953307</v>
      </c>
      <c r="Q100" s="32">
        <f t="shared" si="39"/>
        <v>4.3908402397977522</v>
      </c>
      <c r="R100" s="42">
        <f t="shared" si="40"/>
        <v>428.94906778898002</v>
      </c>
      <c r="S100" s="42">
        <f t="shared" si="41"/>
        <v>1311.5580286360398</v>
      </c>
      <c r="T100" s="42">
        <f t="shared" si="42"/>
        <v>21992.285714285717</v>
      </c>
      <c r="U100" s="32">
        <f t="shared" si="43"/>
        <v>4.9314042110649883</v>
      </c>
      <c r="V100" s="33">
        <f t="shared" si="44"/>
        <v>4</v>
      </c>
      <c r="W100" s="33">
        <f t="shared" si="45"/>
        <v>10</v>
      </c>
      <c r="X100" s="32">
        <f t="shared" si="46"/>
        <v>9.0067732294185046</v>
      </c>
      <c r="Y100" s="32">
        <f t="shared" si="47"/>
        <v>6.1144000000000016</v>
      </c>
      <c r="Z100" s="266" t="e">
        <f>IF(Use_BOM_DF,M100/10,MIN(0.972+(0.342*LN(Weather_Site!J103))-(0.245*LN(Weather_Site!I103)),1))</f>
        <v>#NUM!</v>
      </c>
      <c r="AA100" s="33" t="e">
        <f t="shared" si="48"/>
        <v>#NUM!</v>
      </c>
      <c r="AB100" s="33" t="e">
        <f t="shared" si="49"/>
        <v>#NUM!</v>
      </c>
      <c r="AC100" s="33" t="e">
        <f t="shared" si="50"/>
        <v>#NUM!</v>
      </c>
      <c r="AD100" s="32" t="e">
        <f t="shared" si="51"/>
        <v>#NUM!</v>
      </c>
      <c r="AE100" s="32" t="e">
        <f t="shared" si="52"/>
        <v>#NUM!</v>
      </c>
      <c r="AF100" s="42" t="e">
        <f t="shared" si="53"/>
        <v>#NUM!</v>
      </c>
      <c r="AG100" s="83">
        <f t="shared" si="54"/>
        <v>12.733771038083869</v>
      </c>
    </row>
    <row r="101" spans="1:33" x14ac:dyDescent="0.25">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5"/>
        <v>0</v>
      </c>
      <c r="J101" s="214">
        <f t="shared" si="56"/>
        <v>3</v>
      </c>
      <c r="K101" s="27">
        <f t="shared" si="35"/>
        <v>4</v>
      </c>
      <c r="L101" s="172">
        <f t="shared" si="57"/>
        <v>15</v>
      </c>
      <c r="M101" s="32">
        <f>IF(Use_BOM_DF,Weather_Site!H104,IF(0.191*(Weather_Site!K104+104)*(Weather_Site!J104+1)^1.5/(3.52*(Weather_Site!J104+1)^1.5+Weather_Site!I104-1)&gt;10, 10,0.191*(Weather_Site!K104+104)*(Weather_Site!J104+1)^1.5/(3.52*(Weather_Site!J104+1)^1.5+Weather_Site!I104-1)))</f>
        <v>7.882539682539683</v>
      </c>
      <c r="N101" s="32">
        <f t="shared" si="36"/>
        <v>11.409962477838802</v>
      </c>
      <c r="O101" s="33">
        <f t="shared" si="37"/>
        <v>205.37932460109843</v>
      </c>
      <c r="P101" s="33">
        <f t="shared" si="38"/>
        <v>155.09822613908676</v>
      </c>
      <c r="Q101" s="32">
        <f t="shared" si="39"/>
        <v>4.2699312198142794</v>
      </c>
      <c r="R101" s="42">
        <f t="shared" si="40"/>
        <v>394.76901790903673</v>
      </c>
      <c r="S101" s="42">
        <f t="shared" si="41"/>
        <v>1254.736719543359</v>
      </c>
      <c r="T101" s="42">
        <f t="shared" si="42"/>
        <v>21992.285714285717</v>
      </c>
      <c r="U101" s="32">
        <f t="shared" si="43"/>
        <v>5.0124830768071318</v>
      </c>
      <c r="V101" s="33">
        <f t="shared" si="44"/>
        <v>4</v>
      </c>
      <c r="W101" s="33">
        <f t="shared" si="45"/>
        <v>10</v>
      </c>
      <c r="X101" s="32">
        <f t="shared" si="46"/>
        <v>8.6165681188381544</v>
      </c>
      <c r="Y101" s="32">
        <f t="shared" si="47"/>
        <v>8.7804000000000002</v>
      </c>
      <c r="Z101" s="266" t="e">
        <f>IF(Use_BOM_DF,M101/10,MIN(0.972+(0.342*LN(Weather_Site!J104))-(0.245*LN(Weather_Site!I104)),1))</f>
        <v>#NUM!</v>
      </c>
      <c r="AA101" s="33" t="e">
        <f t="shared" si="48"/>
        <v>#NUM!</v>
      </c>
      <c r="AB101" s="33" t="e">
        <f t="shared" si="49"/>
        <v>#NUM!</v>
      </c>
      <c r="AC101" s="33" t="e">
        <f t="shared" si="50"/>
        <v>#NUM!</v>
      </c>
      <c r="AD101" s="32" t="e">
        <f t="shared" si="51"/>
        <v>#NUM!</v>
      </c>
      <c r="AE101" s="32" t="e">
        <f t="shared" si="52"/>
        <v>#NUM!</v>
      </c>
      <c r="AF101" s="42" t="e">
        <f t="shared" si="53"/>
        <v>#NUM!</v>
      </c>
      <c r="AG101" s="83">
        <f t="shared" si="54"/>
        <v>12.305072293554517</v>
      </c>
    </row>
    <row r="102" spans="1:33" x14ac:dyDescent="0.25">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5"/>
        <v>0</v>
      </c>
      <c r="J102" s="214">
        <f t="shared" si="56"/>
        <v>3</v>
      </c>
      <c r="K102" s="27">
        <f t="shared" si="35"/>
        <v>4.666666666666667</v>
      </c>
      <c r="L102" s="172">
        <f t="shared" si="57"/>
        <v>15</v>
      </c>
      <c r="M102" s="32">
        <f>IF(Use_BOM_DF,Weather_Site!H105,IF(0.191*(Weather_Site!K105+104)*(Weather_Site!J105+1)^1.5/(3.52*(Weather_Site!J105+1)^1.5+Weather_Site!I105-1)&gt;10, 10,0.191*(Weather_Site!K105+104)*(Weather_Site!J105+1)^1.5/(3.52*(Weather_Site!J105+1)^1.5+Weather_Site!I105-1)))</f>
        <v>7.882539682539683</v>
      </c>
      <c r="N102" s="32">
        <f t="shared" si="36"/>
        <v>11.168048349901159</v>
      </c>
      <c r="O102" s="33">
        <f t="shared" si="37"/>
        <v>201.02487029822086</v>
      </c>
      <c r="P102" s="33">
        <f t="shared" si="38"/>
        <v>144.8688185433499</v>
      </c>
      <c r="Q102" s="32">
        <f t="shared" si="39"/>
        <v>4.2133233138768702</v>
      </c>
      <c r="R102" s="42">
        <f t="shared" si="40"/>
        <v>378.76639834596159</v>
      </c>
      <c r="S102" s="42">
        <f t="shared" si="41"/>
        <v>1228.1337802357825</v>
      </c>
      <c r="T102" s="42">
        <f t="shared" si="42"/>
        <v>21992.285714285717</v>
      </c>
      <c r="U102" s="32">
        <f t="shared" si="43"/>
        <v>5.1488511397470536</v>
      </c>
      <c r="V102" s="33">
        <f t="shared" si="44"/>
        <v>4.666666666666667</v>
      </c>
      <c r="W102" s="33">
        <f t="shared" si="45"/>
        <v>11.666666666666668</v>
      </c>
      <c r="X102" s="32">
        <f t="shared" si="46"/>
        <v>8.0482676968527738</v>
      </c>
      <c r="Y102" s="32">
        <f t="shared" si="47"/>
        <v>9.1913999999999998</v>
      </c>
      <c r="Z102" s="266" t="e">
        <f>IF(Use_BOM_DF,M102/10,MIN(0.972+(0.342*LN(Weather_Site!J105))-(0.245*LN(Weather_Site!I105)),1))</f>
        <v>#NUM!</v>
      </c>
      <c r="AA102" s="33" t="e">
        <f t="shared" si="48"/>
        <v>#NUM!</v>
      </c>
      <c r="AB102" s="33" t="e">
        <f t="shared" si="49"/>
        <v>#NUM!</v>
      </c>
      <c r="AC102" s="33" t="e">
        <f t="shared" si="50"/>
        <v>#NUM!</v>
      </c>
      <c r="AD102" s="32" t="e">
        <f t="shared" si="51"/>
        <v>#NUM!</v>
      </c>
      <c r="AE102" s="32" t="e">
        <f t="shared" si="52"/>
        <v>#NUM!</v>
      </c>
      <c r="AF102" s="42" t="e">
        <f t="shared" si="53"/>
        <v>#NUM!</v>
      </c>
      <c r="AG102" s="83">
        <f t="shared" si="54"/>
        <v>12.18789141843007</v>
      </c>
    </row>
    <row r="103" spans="1:33" x14ac:dyDescent="0.25">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5"/>
        <v>0</v>
      </c>
      <c r="J103" s="214">
        <f t="shared" si="56"/>
        <v>3</v>
      </c>
      <c r="K103" s="27">
        <f t="shared" si="35"/>
        <v>4.666666666666667</v>
      </c>
      <c r="L103" s="172">
        <f t="shared" si="57"/>
        <v>15</v>
      </c>
      <c r="M103" s="32">
        <f>IF(Use_BOM_DF,Weather_Site!H106,IF(0.191*(Weather_Site!K106+104)*(Weather_Site!J106+1)^1.5/(3.52*(Weather_Site!J106+1)^1.5+Weather_Site!I106-1)&gt;10, 10,0.191*(Weather_Site!K106+104)*(Weather_Site!J106+1)^1.5/(3.52*(Weather_Site!J106+1)^1.5+Weather_Site!I106-1)))</f>
        <v>7.882539682539683</v>
      </c>
      <c r="N103" s="32">
        <f t="shared" si="36"/>
        <v>10.04371308759843</v>
      </c>
      <c r="O103" s="33">
        <f t="shared" si="37"/>
        <v>180.78683557677172</v>
      </c>
      <c r="P103" s="33">
        <f t="shared" si="38"/>
        <v>130.28425407933005</v>
      </c>
      <c r="Q103" s="32">
        <f t="shared" si="39"/>
        <v>3.9502288624980322</v>
      </c>
      <c r="R103" s="42">
        <f t="shared" si="40"/>
        <v>304.3916207446361</v>
      </c>
      <c r="S103" s="42">
        <f t="shared" si="41"/>
        <v>1104.4922922441528</v>
      </c>
      <c r="T103" s="42">
        <f t="shared" si="42"/>
        <v>21992.285714285717</v>
      </c>
      <c r="U103" s="32">
        <f t="shared" si="43"/>
        <v>5.3999682068304713</v>
      </c>
      <c r="V103" s="33">
        <f t="shared" si="44"/>
        <v>4.666666666666667</v>
      </c>
      <c r="W103" s="33">
        <f t="shared" si="45"/>
        <v>11.666666666666668</v>
      </c>
      <c r="X103" s="32">
        <f t="shared" si="46"/>
        <v>7.238014115518336</v>
      </c>
      <c r="Y103" s="32">
        <f t="shared" si="47"/>
        <v>9.7426000000000013</v>
      </c>
      <c r="Z103" s="266" t="e">
        <f>IF(Use_BOM_DF,M103/10,MIN(0.972+(0.342*LN(Weather_Site!J106))-(0.245*LN(Weather_Site!I106)),1))</f>
        <v>#NUM!</v>
      </c>
      <c r="AA103" s="33" t="e">
        <f t="shared" si="48"/>
        <v>#NUM!</v>
      </c>
      <c r="AB103" s="33" t="e">
        <f t="shared" si="49"/>
        <v>#NUM!</v>
      </c>
      <c r="AC103" s="33" t="e">
        <f t="shared" si="50"/>
        <v>#NUM!</v>
      </c>
      <c r="AD103" s="32" t="e">
        <f t="shared" si="51"/>
        <v>#NUM!</v>
      </c>
      <c r="AE103" s="32" t="e">
        <f t="shared" si="52"/>
        <v>#NUM!</v>
      </c>
      <c r="AF103" s="42" t="e">
        <f t="shared" si="53"/>
        <v>#NUM!</v>
      </c>
      <c r="AG103" s="83">
        <f t="shared" si="54"/>
        <v>11.028050749326303</v>
      </c>
    </row>
    <row r="104" spans="1:33" x14ac:dyDescent="0.25">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5"/>
        <v>0</v>
      </c>
      <c r="J104" s="214">
        <f t="shared" si="56"/>
        <v>3</v>
      </c>
      <c r="K104" s="27">
        <f t="shared" si="35"/>
        <v>4.666666666666667</v>
      </c>
      <c r="L104" s="172">
        <f t="shared" si="57"/>
        <v>15</v>
      </c>
      <c r="M104" s="32">
        <f>IF(Use_BOM_DF,Weather_Site!H107,IF(0.191*(Weather_Site!K107+104)*(Weather_Site!J107+1)^1.5/(3.52*(Weather_Site!J107+1)^1.5+Weather_Site!I107-1)&gt;10, 10,0.191*(Weather_Site!K107+104)*(Weather_Site!J107+1)^1.5/(3.52*(Weather_Site!J107+1)^1.5+Weather_Site!I107-1)))</f>
        <v>7.882539682539683</v>
      </c>
      <c r="N104" s="32">
        <f t="shared" si="36"/>
        <v>7.7615097861031064</v>
      </c>
      <c r="O104" s="33">
        <f t="shared" si="37"/>
        <v>139.70717614985588</v>
      </c>
      <c r="P104" s="33">
        <f t="shared" si="38"/>
        <v>100.68014729138925</v>
      </c>
      <c r="Q104" s="32">
        <f t="shared" si="39"/>
        <v>3.4161932899481258</v>
      </c>
      <c r="R104" s="42">
        <f t="shared" si="40"/>
        <v>153.42387235072042</v>
      </c>
      <c r="S104" s="42">
        <f t="shared" si="41"/>
        <v>853.52176631901739</v>
      </c>
      <c r="T104" s="42">
        <f t="shared" si="42"/>
        <v>21992.285714285717</v>
      </c>
      <c r="U104" s="32">
        <f t="shared" si="43"/>
        <v>6.1721697226311294</v>
      </c>
      <c r="V104" s="33">
        <f t="shared" si="44"/>
        <v>4.666666666666667</v>
      </c>
      <c r="W104" s="33">
        <f t="shared" si="45"/>
        <v>11.666666666666668</v>
      </c>
      <c r="X104" s="32">
        <f t="shared" si="46"/>
        <v>5.5933415161882918</v>
      </c>
      <c r="Y104" s="32">
        <f t="shared" si="47"/>
        <v>10.820600000000002</v>
      </c>
      <c r="Z104" s="266" t="e">
        <f>IF(Use_BOM_DF,M104/10,MIN(0.972+(0.342*LN(Weather_Site!J107))-(0.245*LN(Weather_Site!I107)),1))</f>
        <v>#NUM!</v>
      </c>
      <c r="AA104" s="33" t="e">
        <f t="shared" si="48"/>
        <v>#NUM!</v>
      </c>
      <c r="AB104" s="33" t="e">
        <f t="shared" si="49"/>
        <v>#NUM!</v>
      </c>
      <c r="AC104" s="33" t="e">
        <f t="shared" si="50"/>
        <v>#NUM!</v>
      </c>
      <c r="AD104" s="32" t="e">
        <f t="shared" si="51"/>
        <v>#NUM!</v>
      </c>
      <c r="AE104" s="32" t="e">
        <f t="shared" si="52"/>
        <v>#NUM!</v>
      </c>
      <c r="AF104" s="42" t="e">
        <f t="shared" si="53"/>
        <v>#NUM!</v>
      </c>
      <c r="AG104" s="83">
        <f t="shared" si="54"/>
        <v>8.3291517837405085</v>
      </c>
    </row>
    <row r="105" spans="1:33" x14ac:dyDescent="0.25">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5"/>
        <v>0</v>
      </c>
      <c r="J105" s="214">
        <f t="shared" si="56"/>
        <v>3</v>
      </c>
      <c r="K105" s="48">
        <f t="shared" si="35"/>
        <v>4.666666666666667</v>
      </c>
      <c r="L105" s="172">
        <f t="shared" si="57"/>
        <v>15</v>
      </c>
      <c r="M105" s="51">
        <f>IF(Use_BOM_DF,Weather_Site!H108,IF(0.191*(Weather_Site!K108+104)*(Weather_Site!J108+1)^1.5/(3.52*(Weather_Site!J108+1)^1.5+Weather_Site!I108-1)&gt;10, 10,0.191*(Weather_Site!K108+104)*(Weather_Site!J108+1)^1.5/(3.52*(Weather_Site!J108+1)^1.5+Weather_Site!I108-1)))</f>
        <v>7.882539682539683</v>
      </c>
      <c r="N105" s="51">
        <f t="shared" si="36"/>
        <v>5.7932698628854338</v>
      </c>
      <c r="O105" s="52">
        <f t="shared" si="37"/>
        <v>104.2788575319378</v>
      </c>
      <c r="P105" s="52">
        <f t="shared" si="38"/>
        <v>75.14868616649882</v>
      </c>
      <c r="Q105" s="51">
        <f t="shared" si="39"/>
        <v>2.9556251479151907</v>
      </c>
      <c r="R105" s="53">
        <f t="shared" si="40"/>
        <v>23.224801429871434</v>
      </c>
      <c r="S105" s="53">
        <f t="shared" si="41"/>
        <v>637.07732933431384</v>
      </c>
      <c r="T105" s="53">
        <f t="shared" si="42"/>
        <v>21992.285714285717</v>
      </c>
      <c r="U105" s="51">
        <f t="shared" si="43"/>
        <v>7.2510319663900447</v>
      </c>
      <c r="V105" s="52">
        <f t="shared" si="44"/>
        <v>4.666666666666667</v>
      </c>
      <c r="W105" s="52">
        <f t="shared" si="45"/>
        <v>11.666666666666668</v>
      </c>
      <c r="X105" s="51">
        <f t="shared" si="46"/>
        <v>4.1749270092499353</v>
      </c>
      <c r="Y105" s="51">
        <f t="shared" si="47"/>
        <v>11.959600000000002</v>
      </c>
      <c r="Z105" s="51" t="e">
        <f>IF(Use_BOM_DF,M105/10,MIN(0.972+(0.342*LN(Weather_Site!J108))-(0.245*LN(Weather_Site!I108)),1))</f>
        <v>#NUM!</v>
      </c>
      <c r="AA105" s="52" t="e">
        <f t="shared" si="48"/>
        <v>#NUM!</v>
      </c>
      <c r="AB105" s="52" t="e">
        <f t="shared" si="49"/>
        <v>#NUM!</v>
      </c>
      <c r="AC105" s="52" t="e">
        <f t="shared" si="50"/>
        <v>#NUM!</v>
      </c>
      <c r="AD105" s="51" t="e">
        <f t="shared" si="51"/>
        <v>#NUM!</v>
      </c>
      <c r="AE105" s="51" t="e">
        <f t="shared" si="52"/>
        <v>#NUM!</v>
      </c>
      <c r="AF105" s="53" t="e">
        <f t="shared" si="53"/>
        <v>#NUM!</v>
      </c>
      <c r="AG105" s="323">
        <f t="shared" si="54"/>
        <v>5.9385533248819478</v>
      </c>
    </row>
    <row r="106" spans="1:33" x14ac:dyDescent="0.25">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5"/>
        <v>0</v>
      </c>
      <c r="J106" s="214">
        <f t="shared" si="56"/>
        <v>3</v>
      </c>
      <c r="K106" s="48">
        <f t="shared" si="35"/>
        <v>5.333333333333333</v>
      </c>
      <c r="L106" s="172">
        <f t="shared" si="57"/>
        <v>15</v>
      </c>
      <c r="M106" s="51">
        <f>IF(Use_BOM_DF,Weather_Site!H109,IF(0.191*(Weather_Site!K109+104)*(Weather_Site!J109+1)^1.5/(3.52*(Weather_Site!J109+1)^1.5+Weather_Site!I109-1)&gt;10, 10,0.191*(Weather_Site!K109+104)*(Weather_Site!J109+1)^1.5/(3.52*(Weather_Site!J109+1)^1.5+Weather_Site!I109-1)))</f>
        <v>7.882539682539683</v>
      </c>
      <c r="N106" s="51">
        <f t="shared" si="36"/>
        <v>4.83730078124157</v>
      </c>
      <c r="O106" s="52">
        <f t="shared" si="37"/>
        <v>87.071414062348254</v>
      </c>
      <c r="P106" s="52">
        <f t="shared" si="38"/>
        <v>59.879166097785543</v>
      </c>
      <c r="Q106" s="51">
        <f t="shared" si="39"/>
        <v>2.7319283828105263</v>
      </c>
      <c r="R106" s="53">
        <f t="shared" si="40"/>
        <v>0</v>
      </c>
      <c r="S106" s="53">
        <f t="shared" si="41"/>
        <v>531.95082152883867</v>
      </c>
      <c r="T106" s="53">
        <f t="shared" si="42"/>
        <v>21992.285714285717</v>
      </c>
      <c r="U106" s="51">
        <f t="shared" si="43"/>
        <v>8.2495810820903941</v>
      </c>
      <c r="V106" s="52">
        <f t="shared" si="44"/>
        <v>5.333333333333333</v>
      </c>
      <c r="W106" s="52">
        <f t="shared" si="45"/>
        <v>13.333333333333334</v>
      </c>
      <c r="X106" s="51">
        <f t="shared" si="46"/>
        <v>3.3266203387658639</v>
      </c>
      <c r="Y106" s="51">
        <f t="shared" si="47"/>
        <v>12.834800000000001</v>
      </c>
      <c r="Z106" s="51" t="e">
        <f>IF(Use_BOM_DF,M106/10,MIN(0.972+(0.342*LN(Weather_Site!J109))-(0.245*LN(Weather_Site!I109)),1))</f>
        <v>#NUM!</v>
      </c>
      <c r="AA106" s="52" t="e">
        <f t="shared" si="48"/>
        <v>#NUM!</v>
      </c>
      <c r="AB106" s="52" t="e">
        <f t="shared" si="49"/>
        <v>#NUM!</v>
      </c>
      <c r="AC106" s="52" t="e">
        <f t="shared" si="50"/>
        <v>#NUM!</v>
      </c>
      <c r="AD106" s="51" t="e">
        <f t="shared" si="51"/>
        <v>#NUM!</v>
      </c>
      <c r="AE106" s="51" t="e">
        <f t="shared" si="52"/>
        <v>#NUM!</v>
      </c>
      <c r="AF106" s="53" t="e">
        <f t="shared" si="53"/>
        <v>#NUM!</v>
      </c>
      <c r="AG106" s="323">
        <f t="shared" si="54"/>
        <v>4.7461152868596272</v>
      </c>
    </row>
    <row r="107" spans="1:33" x14ac:dyDescent="0.25">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5"/>
        <v>0</v>
      </c>
      <c r="J107" s="214">
        <f t="shared" si="56"/>
        <v>3</v>
      </c>
      <c r="K107" s="48">
        <f t="shared" si="35"/>
        <v>5.666666666666667</v>
      </c>
      <c r="L107" s="172">
        <f t="shared" si="57"/>
        <v>15</v>
      </c>
      <c r="M107" s="51">
        <f>IF(Use_BOM_DF,Weather_Site!H110,IF(0.191*(Weather_Site!K110+104)*(Weather_Site!J110+1)^1.5/(3.52*(Weather_Site!J110+1)^1.5+Weather_Site!I110-1)&gt;10, 10,0.191*(Weather_Site!K110+104)*(Weather_Site!J110+1)^1.5/(3.52*(Weather_Site!J110+1)^1.5+Weather_Site!I110-1)))</f>
        <v>7.882539682539683</v>
      </c>
      <c r="N107" s="51">
        <f t="shared" si="36"/>
        <v>4.3771458314935421</v>
      </c>
      <c r="O107" s="52">
        <f t="shared" si="37"/>
        <v>78.788624966883759</v>
      </c>
      <c r="P107" s="52">
        <f t="shared" si="38"/>
        <v>52.929912525936288</v>
      </c>
      <c r="Q107" s="51">
        <f t="shared" si="39"/>
        <v>2.6242521245694883</v>
      </c>
      <c r="R107" s="53">
        <f t="shared" si="40"/>
        <v>0</v>
      </c>
      <c r="S107" s="53">
        <f t="shared" si="41"/>
        <v>481.34826141964527</v>
      </c>
      <c r="T107" s="53">
        <f t="shared" si="42"/>
        <v>21992.285714285717</v>
      </c>
      <c r="U107" s="51">
        <f t="shared" si="43"/>
        <v>8.8408229970413341</v>
      </c>
      <c r="V107" s="52">
        <f t="shared" si="44"/>
        <v>5.666666666666667</v>
      </c>
      <c r="W107" s="52">
        <f t="shared" si="45"/>
        <v>14.166666666666668</v>
      </c>
      <c r="X107" s="51">
        <f t="shared" si="46"/>
        <v>2.9405506958853498</v>
      </c>
      <c r="Y107" s="51">
        <f t="shared" si="47"/>
        <v>13.442</v>
      </c>
      <c r="Z107" s="51" t="e">
        <f>IF(Use_BOM_DF,M107/10,MIN(0.972+(0.342*LN(Weather_Site!J110))-(0.245*LN(Weather_Site!I110)),1))</f>
        <v>#NUM!</v>
      </c>
      <c r="AA107" s="52" t="e">
        <f t="shared" si="48"/>
        <v>#NUM!</v>
      </c>
      <c r="AB107" s="52" t="e">
        <f t="shared" si="49"/>
        <v>#NUM!</v>
      </c>
      <c r="AC107" s="52" t="e">
        <f t="shared" si="50"/>
        <v>#NUM!</v>
      </c>
      <c r="AD107" s="51" t="e">
        <f t="shared" si="51"/>
        <v>#NUM!</v>
      </c>
      <c r="AE107" s="51" t="e">
        <f t="shared" si="52"/>
        <v>#NUM!</v>
      </c>
      <c r="AF107" s="53" t="e">
        <f t="shared" si="53"/>
        <v>#NUM!</v>
      </c>
      <c r="AG107" s="323">
        <f t="shared" si="54"/>
        <v>4.2011974561143806</v>
      </c>
    </row>
    <row r="108" spans="1:33" x14ac:dyDescent="0.25">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5"/>
        <v>0</v>
      </c>
      <c r="J108" s="214">
        <f t="shared" si="56"/>
        <v>3</v>
      </c>
      <c r="K108" s="48">
        <f t="shared" si="35"/>
        <v>6.333333333333333</v>
      </c>
      <c r="L108" s="172">
        <f t="shared" si="57"/>
        <v>15</v>
      </c>
      <c r="M108" s="51">
        <f>IF(Use_BOM_DF,Weather_Site!H111,IF(0.191*(Weather_Site!K111+104)*(Weather_Site!J111+1)^1.5/(3.52*(Weather_Site!J111+1)^1.5+Weather_Site!I111-1)&gt;10, 10,0.191*(Weather_Site!K111+104)*(Weather_Site!J111+1)^1.5/(3.52*(Weather_Site!J111+1)^1.5+Weather_Site!I111-1)))</f>
        <v>7.882539682539683</v>
      </c>
      <c r="N108" s="51">
        <f t="shared" si="36"/>
        <v>5.2099323724003392</v>
      </c>
      <c r="O108" s="52">
        <f t="shared" si="37"/>
        <v>93.77878270320609</v>
      </c>
      <c r="P108" s="52">
        <f t="shared" si="38"/>
        <v>60.119763629486116</v>
      </c>
      <c r="Q108" s="51">
        <f t="shared" si="39"/>
        <v>2.8191241751416793</v>
      </c>
      <c r="R108" s="53">
        <f t="shared" si="40"/>
        <v>0</v>
      </c>
      <c r="S108" s="53">
        <f t="shared" si="41"/>
        <v>572.92856717847519</v>
      </c>
      <c r="T108" s="53">
        <f t="shared" si="42"/>
        <v>21992.285714285717</v>
      </c>
      <c r="U108" s="51">
        <f t="shared" si="43"/>
        <v>8.2055200582984078</v>
      </c>
      <c r="V108" s="52">
        <f t="shared" si="44"/>
        <v>6.333333333333333</v>
      </c>
      <c r="W108" s="52">
        <f t="shared" si="45"/>
        <v>15.833333333333334</v>
      </c>
      <c r="X108" s="51">
        <f t="shared" si="46"/>
        <v>3.3399868683047842</v>
      </c>
      <c r="Y108" s="51">
        <f t="shared" si="47"/>
        <v>12.959600000000002</v>
      </c>
      <c r="Z108" s="51" t="e">
        <f>IF(Use_BOM_DF,M108/10,MIN(0.972+(0.342*LN(Weather_Site!J111))-(0.245*LN(Weather_Site!I111)),1))</f>
        <v>#NUM!</v>
      </c>
      <c r="AA108" s="52" t="e">
        <f t="shared" si="48"/>
        <v>#NUM!</v>
      </c>
      <c r="AB108" s="52" t="e">
        <f t="shared" si="49"/>
        <v>#NUM!</v>
      </c>
      <c r="AC108" s="52" t="e">
        <f t="shared" si="50"/>
        <v>#NUM!</v>
      </c>
      <c r="AD108" s="51" t="e">
        <f t="shared" si="51"/>
        <v>#NUM!</v>
      </c>
      <c r="AE108" s="51" t="e">
        <f t="shared" si="52"/>
        <v>#NUM!</v>
      </c>
      <c r="AF108" s="53" t="e">
        <f t="shared" si="53"/>
        <v>#NUM!</v>
      </c>
      <c r="AG108" s="323">
        <f t="shared" si="54"/>
        <v>5.1488459986904447</v>
      </c>
    </row>
    <row r="109" spans="1:33" x14ac:dyDescent="0.25">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5"/>
        <v>0</v>
      </c>
      <c r="J109" s="214">
        <f t="shared" si="56"/>
        <v>3</v>
      </c>
      <c r="K109" s="48">
        <f t="shared" si="35"/>
        <v>8</v>
      </c>
      <c r="L109" s="172">
        <f t="shared" si="57"/>
        <v>15</v>
      </c>
      <c r="M109" s="51">
        <f>IF(Use_BOM_DF,Weather_Site!H112,IF(0.191*(Weather_Site!K112+104)*(Weather_Site!J112+1)^1.5/(3.52*(Weather_Site!J112+1)^1.5+Weather_Site!I112-1)&gt;10, 10,0.191*(Weather_Site!K112+104)*(Weather_Site!J112+1)^1.5/(3.52*(Weather_Site!J112+1)^1.5+Weather_Site!I112-1)))</f>
        <v>7.882539682539683</v>
      </c>
      <c r="N109" s="51">
        <f t="shared" si="36"/>
        <v>8.0591401955288706</v>
      </c>
      <c r="O109" s="52">
        <f t="shared" si="37"/>
        <v>145.06452351951964</v>
      </c>
      <c r="P109" s="52">
        <f t="shared" si="38"/>
        <v>82.729697211209455</v>
      </c>
      <c r="Q109" s="51">
        <f t="shared" si="39"/>
        <v>3.4858388057537546</v>
      </c>
      <c r="R109" s="53">
        <f t="shared" si="40"/>
        <v>173.11212393423469</v>
      </c>
      <c r="S109" s="53">
        <f t="shared" si="41"/>
        <v>886.2517428009354</v>
      </c>
      <c r="T109" s="53">
        <f t="shared" si="42"/>
        <v>21992.285714285717</v>
      </c>
      <c r="U109" s="51">
        <f t="shared" si="43"/>
        <v>6.8863466583153379</v>
      </c>
      <c r="V109" s="52">
        <f t="shared" si="44"/>
        <v>8</v>
      </c>
      <c r="W109" s="52">
        <f t="shared" si="45"/>
        <v>20</v>
      </c>
      <c r="X109" s="51">
        <f t="shared" si="46"/>
        <v>4.5960942895116368</v>
      </c>
      <c r="Y109" s="51">
        <f t="shared" si="47"/>
        <v>11.527000000000001</v>
      </c>
      <c r="Z109" s="51" t="e">
        <f>IF(Use_BOM_DF,M109/10,MIN(0.972+(0.342*LN(Weather_Site!J112))-(0.245*LN(Weather_Site!I112)),1))</f>
        <v>#NUM!</v>
      </c>
      <c r="AA109" s="52" t="e">
        <f t="shared" si="48"/>
        <v>#NUM!</v>
      </c>
      <c r="AB109" s="52" t="e">
        <f t="shared" si="49"/>
        <v>#NUM!</v>
      </c>
      <c r="AC109" s="52" t="e">
        <f t="shared" si="50"/>
        <v>#NUM!</v>
      </c>
      <c r="AD109" s="51" t="e">
        <f t="shared" si="51"/>
        <v>#NUM!</v>
      </c>
      <c r="AE109" s="51" t="e">
        <f t="shared" si="52"/>
        <v>#NUM!</v>
      </c>
      <c r="AF109" s="53" t="e">
        <f t="shared" si="53"/>
        <v>#NUM!</v>
      </c>
      <c r="AG109" s="323">
        <f t="shared" si="54"/>
        <v>8.3631240760013181</v>
      </c>
    </row>
    <row r="110" spans="1:33" x14ac:dyDescent="0.25">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5"/>
        <v>0</v>
      </c>
      <c r="J110" s="214">
        <f t="shared" si="56"/>
        <v>3</v>
      </c>
      <c r="K110" s="27">
        <f t="shared" si="35"/>
        <v>5.666666666666667</v>
      </c>
      <c r="L110" s="172">
        <f t="shared" si="57"/>
        <v>15</v>
      </c>
      <c r="M110" s="32">
        <f>IF(Use_BOM_DF,Weather_Site!H113,IF(0.191*(Weather_Site!K113+104)*(Weather_Site!J113+1)^1.5/(3.52*(Weather_Site!J113+1)^1.5+Weather_Site!I113-1)&gt;10, 10,0.191*(Weather_Site!K113+104)*(Weather_Site!J113+1)^1.5/(3.52*(Weather_Site!J113+1)^1.5+Weather_Site!I113-1)))</f>
        <v>7.882539682539683</v>
      </c>
      <c r="N110" s="32">
        <f t="shared" si="36"/>
        <v>8.4316027233398145</v>
      </c>
      <c r="O110" s="33">
        <f t="shared" si="37"/>
        <v>151.76884902011665</v>
      </c>
      <c r="P110" s="33">
        <f t="shared" si="38"/>
        <v>101.95776238223813</v>
      </c>
      <c r="Q110" s="32">
        <f t="shared" si="39"/>
        <v>3.5729950372615162</v>
      </c>
      <c r="R110" s="42">
        <f t="shared" si="40"/>
        <v>197.7505201489287</v>
      </c>
      <c r="S110" s="42">
        <f t="shared" si="41"/>
        <v>927.21089680394255</v>
      </c>
      <c r="T110" s="42">
        <f t="shared" si="42"/>
        <v>21992.285714285717</v>
      </c>
      <c r="U110" s="32">
        <f t="shared" si="43"/>
        <v>6.1991411522736879</v>
      </c>
      <c r="V110" s="33">
        <f t="shared" si="44"/>
        <v>5.666666666666667</v>
      </c>
      <c r="W110" s="33">
        <f t="shared" si="45"/>
        <v>14.166666666666668</v>
      </c>
      <c r="X110" s="32">
        <f t="shared" si="46"/>
        <v>5.6643201323465631</v>
      </c>
      <c r="Y110" s="32">
        <f t="shared" si="47"/>
        <v>10.486800000000001</v>
      </c>
      <c r="Z110" s="266" t="e">
        <f>IF(Use_BOM_DF,M110/10,MIN(0.972+(0.342*LN(Weather_Site!J113))-(0.245*LN(Weather_Site!I113)),1))</f>
        <v>#NUM!</v>
      </c>
      <c r="AA110" s="33" t="e">
        <f t="shared" si="48"/>
        <v>#NUM!</v>
      </c>
      <c r="AB110" s="33" t="e">
        <f t="shared" si="49"/>
        <v>#NUM!</v>
      </c>
      <c r="AC110" s="33" t="e">
        <f t="shared" si="50"/>
        <v>#NUM!</v>
      </c>
      <c r="AD110" s="32" t="e">
        <f t="shared" si="51"/>
        <v>#NUM!</v>
      </c>
      <c r="AE110" s="32" t="e">
        <f t="shared" si="52"/>
        <v>#NUM!</v>
      </c>
      <c r="AF110" s="42" t="e">
        <f t="shared" si="53"/>
        <v>#NUM!</v>
      </c>
      <c r="AG110" s="83">
        <f t="shared" si="54"/>
        <v>8.853429874166526</v>
      </c>
    </row>
    <row r="111" spans="1:33" x14ac:dyDescent="0.25">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5"/>
        <v>0</v>
      </c>
      <c r="J111" s="214">
        <f t="shared" si="56"/>
        <v>3</v>
      </c>
      <c r="K111" s="27">
        <f t="shared" si="35"/>
        <v>7.333333333333333</v>
      </c>
      <c r="L111" s="172">
        <f t="shared" si="57"/>
        <v>15</v>
      </c>
      <c r="M111" s="32">
        <f>IF(Use_BOM_DF,Weather_Site!H114,IF(0.191*(Weather_Site!K114+104)*(Weather_Site!J114+1)^1.5/(3.52*(Weather_Site!J114+1)^1.5+Weather_Site!I114-1)&gt;10, 10,0.191*(Weather_Site!K114+104)*(Weather_Site!J114+1)^1.5/(3.52*(Weather_Site!J114+1)^1.5+Weather_Site!I114-1)))</f>
        <v>7.882539682539683</v>
      </c>
      <c r="N111" s="32">
        <f t="shared" si="36"/>
        <v>12.773680911971764</v>
      </c>
      <c r="O111" s="33">
        <f t="shared" si="37"/>
        <v>229.92625641549174</v>
      </c>
      <c r="P111" s="33">
        <f t="shared" si="38"/>
        <v>137.40855388939164</v>
      </c>
      <c r="Q111" s="32">
        <f t="shared" si="39"/>
        <v>4.5890413334013918</v>
      </c>
      <c r="R111" s="42">
        <f t="shared" si="40"/>
        <v>484.97899232693209</v>
      </c>
      <c r="S111" s="42">
        <f t="shared" si="41"/>
        <v>1404.7028213380165</v>
      </c>
      <c r="T111" s="42">
        <f t="shared" si="42"/>
        <v>21992.285714285717</v>
      </c>
      <c r="U111" s="32">
        <f t="shared" si="43"/>
        <v>5.3672201520616971</v>
      </c>
      <c r="V111" s="33">
        <f t="shared" si="44"/>
        <v>7.333333333333333</v>
      </c>
      <c r="W111" s="33">
        <f t="shared" si="45"/>
        <v>18.333333333333336</v>
      </c>
      <c r="X111" s="32">
        <f t="shared" si="46"/>
        <v>7.6338085494106469</v>
      </c>
      <c r="Y111" s="32">
        <f t="shared" si="47"/>
        <v>9.0874000000000006</v>
      </c>
      <c r="Z111" s="266" t="e">
        <f>IF(Use_BOM_DF,M111/10,MIN(0.972+(0.342*LN(Weather_Site!J114))-(0.245*LN(Weather_Site!I114)),1))</f>
        <v>#NUM!</v>
      </c>
      <c r="AA111" s="33" t="e">
        <f t="shared" si="48"/>
        <v>#NUM!</v>
      </c>
      <c r="AB111" s="33" t="e">
        <f t="shared" si="49"/>
        <v>#NUM!</v>
      </c>
      <c r="AC111" s="33" t="e">
        <f t="shared" si="50"/>
        <v>#NUM!</v>
      </c>
      <c r="AD111" s="32" t="e">
        <f t="shared" si="51"/>
        <v>#NUM!</v>
      </c>
      <c r="AE111" s="32" t="e">
        <f t="shared" si="52"/>
        <v>#NUM!</v>
      </c>
      <c r="AF111" s="42" t="e">
        <f t="shared" si="53"/>
        <v>#NUM!</v>
      </c>
      <c r="AG111" s="83">
        <f t="shared" si="54"/>
        <v>13.469344134592845</v>
      </c>
    </row>
    <row r="112" spans="1:33" x14ac:dyDescent="0.25">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5"/>
        <v>0</v>
      </c>
      <c r="J112" s="214">
        <f t="shared" si="56"/>
        <v>3</v>
      </c>
      <c r="K112" s="27">
        <f t="shared" si="35"/>
        <v>6.666666666666667</v>
      </c>
      <c r="L112" s="172">
        <f t="shared" si="57"/>
        <v>15</v>
      </c>
      <c r="M112" s="32">
        <f>IF(Use_BOM_DF,Weather_Site!H115,IF(0.191*(Weather_Site!K115+104)*(Weather_Site!J115+1)^1.5/(3.52*(Weather_Site!J115+1)^1.5+Weather_Site!I115-1)&gt;10, 10,0.191*(Weather_Site!K115+104)*(Weather_Site!J115+1)^1.5/(3.52*(Weather_Site!J115+1)^1.5+Weather_Site!I115-1)))</f>
        <v>7.882539682539683</v>
      </c>
      <c r="N112" s="32">
        <f t="shared" si="36"/>
        <v>14.613808586593168</v>
      </c>
      <c r="O112" s="33">
        <f t="shared" si="37"/>
        <v>263.04855455867698</v>
      </c>
      <c r="P112" s="33">
        <f t="shared" si="38"/>
        <v>164.73508418539831</v>
      </c>
      <c r="Q112" s="32">
        <f t="shared" si="39"/>
        <v>5.0196312092628004</v>
      </c>
      <c r="R112" s="42">
        <f t="shared" si="40"/>
        <v>606.70343800313788</v>
      </c>
      <c r="S112" s="42">
        <f t="shared" si="41"/>
        <v>1607.0589435846814</v>
      </c>
      <c r="T112" s="42">
        <f t="shared" si="42"/>
        <v>21992.285714285717</v>
      </c>
      <c r="U112" s="32">
        <f t="shared" si="43"/>
        <v>4.9649939244909751</v>
      </c>
      <c r="V112" s="33">
        <f t="shared" si="44"/>
        <v>6.666666666666667</v>
      </c>
      <c r="W112" s="33">
        <f t="shared" si="45"/>
        <v>16.666666666666668</v>
      </c>
      <c r="X112" s="32">
        <f t="shared" si="46"/>
        <v>9.1519491214110182</v>
      </c>
      <c r="Y112" s="32">
        <f t="shared" si="47"/>
        <v>8.1368000000000009</v>
      </c>
      <c r="Z112" s="266" t="e">
        <f>IF(Use_BOM_DF,M112/10,MIN(0.972+(0.342*LN(Weather_Site!J115))-(0.245*LN(Weather_Site!I115)),1))</f>
        <v>#NUM!</v>
      </c>
      <c r="AA112" s="33" t="e">
        <f t="shared" si="48"/>
        <v>#NUM!</v>
      </c>
      <c r="AB112" s="33" t="e">
        <f t="shared" si="49"/>
        <v>#NUM!</v>
      </c>
      <c r="AC112" s="33" t="e">
        <f t="shared" si="50"/>
        <v>#NUM!</v>
      </c>
      <c r="AD112" s="32" t="e">
        <f t="shared" si="51"/>
        <v>#NUM!</v>
      </c>
      <c r="AE112" s="32" t="e">
        <f t="shared" si="52"/>
        <v>#NUM!</v>
      </c>
      <c r="AF112" s="42" t="e">
        <f t="shared" si="53"/>
        <v>#NUM!</v>
      </c>
      <c r="AG112" s="83">
        <f t="shared" si="54"/>
        <v>15.137909770753909</v>
      </c>
    </row>
    <row r="113" spans="1:33" x14ac:dyDescent="0.25">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5"/>
        <v>0</v>
      </c>
      <c r="J113" s="214">
        <f t="shared" si="56"/>
        <v>3</v>
      </c>
      <c r="K113" s="27">
        <f t="shared" si="35"/>
        <v>6.666666666666667</v>
      </c>
      <c r="L113" s="172">
        <f t="shared" si="57"/>
        <v>15</v>
      </c>
      <c r="M113" s="32">
        <f>IF(Use_BOM_DF,Weather_Site!H116,IF(0.191*(Weather_Site!K116+104)*(Weather_Site!J116+1)^1.5/(3.52*(Weather_Site!J116+1)^1.5+Weather_Site!I116-1)&gt;10, 10,0.191*(Weather_Site!K116+104)*(Weather_Site!J116+1)^1.5/(3.52*(Weather_Site!J116+1)^1.5+Weather_Site!I116-1)))</f>
        <v>7.882539682539683</v>
      </c>
      <c r="N113" s="32">
        <f t="shared" si="36"/>
        <v>18.075128464737325</v>
      </c>
      <c r="O113" s="33">
        <f t="shared" si="37"/>
        <v>325.35231236527187</v>
      </c>
      <c r="P113" s="33">
        <f t="shared" si="38"/>
        <v>203.75303204888527</v>
      </c>
      <c r="Q113" s="32">
        <f t="shared" si="39"/>
        <v>5.8295800607485342</v>
      </c>
      <c r="R113" s="42">
        <f t="shared" si="40"/>
        <v>835.66974794237387</v>
      </c>
      <c r="S113" s="42">
        <f t="shared" si="41"/>
        <v>1987.6951777202605</v>
      </c>
      <c r="T113" s="42">
        <f t="shared" si="42"/>
        <v>21992.285714285717</v>
      </c>
      <c r="U113" s="32">
        <f t="shared" si="43"/>
        <v>4.5359474394202124</v>
      </c>
      <c r="V113" s="33">
        <f t="shared" si="44"/>
        <v>6.666666666666667</v>
      </c>
      <c r="W113" s="33">
        <f t="shared" si="45"/>
        <v>16.666666666666668</v>
      </c>
      <c r="X113" s="32">
        <f t="shared" si="46"/>
        <v>11.31961289160474</v>
      </c>
      <c r="Y113" s="32">
        <f t="shared" si="47"/>
        <v>5.0863999999999994</v>
      </c>
      <c r="Z113" s="266" t="e">
        <f>IF(Use_BOM_DF,M113/10,MIN(0.972+(0.342*LN(Weather_Site!J116))-(0.245*LN(Weather_Site!I116)),1))</f>
        <v>#NUM!</v>
      </c>
      <c r="AA113" s="33" t="e">
        <f t="shared" si="48"/>
        <v>#NUM!</v>
      </c>
      <c r="AB113" s="33" t="e">
        <f t="shared" si="49"/>
        <v>#NUM!</v>
      </c>
      <c r="AC113" s="33" t="e">
        <f t="shared" si="50"/>
        <v>#NUM!</v>
      </c>
      <c r="AD113" s="32" t="e">
        <f t="shared" si="51"/>
        <v>#NUM!</v>
      </c>
      <c r="AE113" s="32" t="e">
        <f t="shared" si="52"/>
        <v>#NUM!</v>
      </c>
      <c r="AF113" s="42" t="e">
        <f t="shared" si="53"/>
        <v>#NUM!</v>
      </c>
      <c r="AG113" s="83">
        <f t="shared" si="54"/>
        <v>18.301740739713644</v>
      </c>
    </row>
    <row r="114" spans="1:33" x14ac:dyDescent="0.25">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5"/>
        <v>0</v>
      </c>
      <c r="J114" s="214">
        <f t="shared" si="56"/>
        <v>3</v>
      </c>
      <c r="K114" s="27">
        <f t="shared" si="35"/>
        <v>6.666666666666667</v>
      </c>
      <c r="L114" s="172">
        <f t="shared" si="57"/>
        <v>15</v>
      </c>
      <c r="M114" s="32">
        <f>IF(Use_BOM_DF,Weather_Site!H117,IF(0.191*(Weather_Site!K117+104)*(Weather_Site!J117+1)^1.5/(3.52*(Weather_Site!J117+1)^1.5+Weather_Site!I117-1)&gt;10, 10,0.191*(Weather_Site!K117+104)*(Weather_Site!J117+1)^1.5/(3.52*(Weather_Site!J117+1)^1.5+Weather_Site!I117-1)))</f>
        <v>7.882539682539683</v>
      </c>
      <c r="N114" s="32">
        <f t="shared" si="36"/>
        <v>21.827417767946912</v>
      </c>
      <c r="O114" s="33">
        <f t="shared" si="37"/>
        <v>392.89351982304436</v>
      </c>
      <c r="P114" s="33">
        <f t="shared" si="38"/>
        <v>246.05095121140135</v>
      </c>
      <c r="Q114" s="32">
        <f t="shared" si="39"/>
        <v>6.7076157576995765</v>
      </c>
      <c r="R114" s="42">
        <f t="shared" si="40"/>
        <v>1083.8836853496878</v>
      </c>
      <c r="S114" s="42">
        <f t="shared" si="41"/>
        <v>2400.3288897268762</v>
      </c>
      <c r="T114" s="42">
        <f t="shared" si="42"/>
        <v>21992.285714285717</v>
      </c>
      <c r="U114" s="32">
        <f t="shared" si="43"/>
        <v>4.202013124993135</v>
      </c>
      <c r="V114" s="33">
        <f t="shared" si="44"/>
        <v>6.666666666666667</v>
      </c>
      <c r="W114" s="33">
        <f t="shared" si="45"/>
        <v>16.666666666666668</v>
      </c>
      <c r="X114" s="32">
        <f t="shared" si="46"/>
        <v>13.669497289522299</v>
      </c>
      <c r="Y114" s="32">
        <f t="shared" si="47"/>
        <v>4.2957000000000001</v>
      </c>
      <c r="Z114" s="266" t="e">
        <f>IF(Use_BOM_DF,M114/10,MIN(0.972+(0.342*LN(Weather_Site!J117))-(0.245*LN(Weather_Site!I117)),1))</f>
        <v>#NUM!</v>
      </c>
      <c r="AA114" s="33" t="e">
        <f t="shared" si="48"/>
        <v>#NUM!</v>
      </c>
      <c r="AB114" s="33" t="e">
        <f t="shared" si="49"/>
        <v>#NUM!</v>
      </c>
      <c r="AC114" s="33" t="e">
        <f t="shared" si="50"/>
        <v>#NUM!</v>
      </c>
      <c r="AD114" s="32" t="e">
        <f t="shared" si="51"/>
        <v>#NUM!</v>
      </c>
      <c r="AE114" s="32" t="e">
        <f t="shared" si="52"/>
        <v>#NUM!</v>
      </c>
      <c r="AF114" s="42" t="e">
        <f t="shared" si="53"/>
        <v>#NUM!</v>
      </c>
      <c r="AG114" s="83">
        <f t="shared" si="54"/>
        <v>21.489914004881879</v>
      </c>
    </row>
    <row r="115" spans="1:33" x14ac:dyDescent="0.25">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5"/>
        <v>0</v>
      </c>
      <c r="J115" s="214">
        <f t="shared" si="56"/>
        <v>3</v>
      </c>
      <c r="K115" s="48">
        <f t="shared" si="35"/>
        <v>6.666666666666667</v>
      </c>
      <c r="L115" s="172">
        <f t="shared" si="57"/>
        <v>15</v>
      </c>
      <c r="M115" s="51">
        <f>IF(Use_BOM_DF,Weather_Site!H118,IF(0.191*(Weather_Site!K118+104)*(Weather_Site!J118+1)^1.5/(3.52*(Weather_Site!J118+1)^1.5+Weather_Site!I118-1)&gt;10, 10,0.191*(Weather_Site!K118+104)*(Weather_Site!J118+1)^1.5/(3.52*(Weather_Site!J118+1)^1.5+Weather_Site!I118-1)))</f>
        <v>7.882539682539683</v>
      </c>
      <c r="N115" s="51">
        <f t="shared" si="36"/>
        <v>26.535590650617895</v>
      </c>
      <c r="O115" s="52">
        <f t="shared" si="37"/>
        <v>477.64063171112201</v>
      </c>
      <c r="P115" s="52">
        <f t="shared" si="38"/>
        <v>299.12412865111116</v>
      </c>
      <c r="Q115" s="51">
        <f t="shared" si="39"/>
        <v>7.8093282122445871</v>
      </c>
      <c r="R115" s="53">
        <f t="shared" si="40"/>
        <v>1395.3293215383735</v>
      </c>
      <c r="S115" s="53">
        <f t="shared" si="41"/>
        <v>2918.0797069902601</v>
      </c>
      <c r="T115" s="53">
        <f t="shared" si="42"/>
        <v>21992.285714285717</v>
      </c>
      <c r="U115" s="51">
        <f t="shared" si="43"/>
        <v>3.9087387093534818</v>
      </c>
      <c r="V115" s="52">
        <f t="shared" si="44"/>
        <v>6.666666666666667</v>
      </c>
      <c r="W115" s="52">
        <f t="shared" si="45"/>
        <v>16.666666666666668</v>
      </c>
      <c r="X115" s="51">
        <f t="shared" si="46"/>
        <v>16.618007147283954</v>
      </c>
      <c r="Y115" s="51">
        <f t="shared" si="47"/>
        <v>3.4672999999999998</v>
      </c>
      <c r="Z115" s="51" t="e">
        <f>IF(Use_BOM_DF,M115/10,MIN(0.972+(0.342*LN(Weather_Site!J118))-(0.245*LN(Weather_Site!I118)),1))</f>
        <v>#NUM!</v>
      </c>
      <c r="AA115" s="52" t="e">
        <f t="shared" si="48"/>
        <v>#NUM!</v>
      </c>
      <c r="AB115" s="52" t="e">
        <f t="shared" si="49"/>
        <v>#NUM!</v>
      </c>
      <c r="AC115" s="52" t="e">
        <f t="shared" si="50"/>
        <v>#NUM!</v>
      </c>
      <c r="AD115" s="51" t="e">
        <f t="shared" si="51"/>
        <v>#NUM!</v>
      </c>
      <c r="AE115" s="51" t="e">
        <f t="shared" si="52"/>
        <v>#NUM!</v>
      </c>
      <c r="AF115" s="53" t="e">
        <f t="shared" si="53"/>
        <v>#NUM!</v>
      </c>
      <c r="AG115" s="323">
        <f t="shared" si="54"/>
        <v>25.016023933486849</v>
      </c>
    </row>
    <row r="116" spans="1:33" x14ac:dyDescent="0.25">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5"/>
        <v>0</v>
      </c>
      <c r="J116" s="214">
        <f t="shared" si="56"/>
        <v>3</v>
      </c>
      <c r="K116" s="48">
        <f t="shared" si="35"/>
        <v>6</v>
      </c>
      <c r="L116" s="172">
        <f t="shared" si="57"/>
        <v>15</v>
      </c>
      <c r="M116" s="51">
        <f>IF(Use_BOM_DF,Weather_Site!H119,IF(0.191*(Weather_Site!K119+104)*(Weather_Site!J119+1)^1.5/(3.52*(Weather_Site!J119+1)^1.5+Weather_Site!I119-1)&gt;10, 10,0.191*(Weather_Site!K119+104)*(Weather_Site!J119+1)^1.5/(3.52*(Weather_Site!J119+1)^1.5+Weather_Site!I119-1)))</f>
        <v>7.882539682539683</v>
      </c>
      <c r="N116" s="51">
        <f t="shared" si="36"/>
        <v>27.969283085552966</v>
      </c>
      <c r="O116" s="52">
        <f t="shared" si="37"/>
        <v>503.44709553995335</v>
      </c>
      <c r="P116" s="52">
        <f t="shared" si="38"/>
        <v>330.39160516631682</v>
      </c>
      <c r="Q116" s="51">
        <f t="shared" si="39"/>
        <v>8.1448122420193947</v>
      </c>
      <c r="R116" s="53">
        <f t="shared" si="40"/>
        <v>1490.1680761093287</v>
      </c>
      <c r="S116" s="53">
        <f t="shared" si="41"/>
        <v>3075.7407462915307</v>
      </c>
      <c r="T116" s="53">
        <f t="shared" si="42"/>
        <v>21992.285714285717</v>
      </c>
      <c r="U116" s="51">
        <f t="shared" si="43"/>
        <v>3.7717074865478359</v>
      </c>
      <c r="V116" s="52">
        <f t="shared" si="44"/>
        <v>6</v>
      </c>
      <c r="W116" s="52">
        <f t="shared" si="45"/>
        <v>15</v>
      </c>
      <c r="X116" s="51">
        <f t="shared" si="46"/>
        <v>18.355089175906492</v>
      </c>
      <c r="Y116" s="51">
        <f t="shared" si="47"/>
        <v>3.0483000000000002</v>
      </c>
      <c r="Z116" s="51" t="e">
        <f>IF(Use_BOM_DF,M116/10,MIN(0.972+(0.342*LN(Weather_Site!J119))-(0.245*LN(Weather_Site!I119)),1))</f>
        <v>#NUM!</v>
      </c>
      <c r="AA116" s="52" t="e">
        <f t="shared" si="48"/>
        <v>#NUM!</v>
      </c>
      <c r="AB116" s="52" t="e">
        <f t="shared" si="49"/>
        <v>#NUM!</v>
      </c>
      <c r="AC116" s="52" t="e">
        <f t="shared" si="50"/>
        <v>#NUM!</v>
      </c>
      <c r="AD116" s="51" t="e">
        <f t="shared" si="51"/>
        <v>#NUM!</v>
      </c>
      <c r="AE116" s="51" t="e">
        <f t="shared" si="52"/>
        <v>#NUM!</v>
      </c>
      <c r="AF116" s="53" t="e">
        <f t="shared" si="53"/>
        <v>#NUM!</v>
      </c>
      <c r="AG116" s="323">
        <f t="shared" si="54"/>
        <v>25.730038584700864</v>
      </c>
    </row>
    <row r="117" spans="1:33" x14ac:dyDescent="0.25">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5"/>
        <v>0</v>
      </c>
      <c r="J117" s="214">
        <f t="shared" si="56"/>
        <v>3</v>
      </c>
      <c r="K117" s="48">
        <f t="shared" si="35"/>
        <v>6.333333333333333</v>
      </c>
      <c r="L117" s="172">
        <f t="shared" si="57"/>
        <v>15</v>
      </c>
      <c r="M117" s="51">
        <f>IF(Use_BOM_DF,Weather_Site!H120,IF(0.191*(Weather_Site!K120+104)*(Weather_Site!J120+1)^1.5/(3.52*(Weather_Site!J120+1)^1.5+Weather_Site!I120-1)&gt;10, 10,0.191*(Weather_Site!K120+104)*(Weather_Site!J120+1)^1.5/(3.52*(Weather_Site!J120+1)^1.5+Weather_Site!I120-1)))</f>
        <v>7.882539682539683</v>
      </c>
      <c r="N117" s="51">
        <f t="shared" si="36"/>
        <v>30.558316527670261</v>
      </c>
      <c r="O117" s="52">
        <f t="shared" si="37"/>
        <v>550.04969749806469</v>
      </c>
      <c r="P117" s="52">
        <f t="shared" si="38"/>
        <v>352.62622146324185</v>
      </c>
      <c r="Q117" s="51">
        <f t="shared" si="39"/>
        <v>8.7506460674748414</v>
      </c>
      <c r="R117" s="53">
        <f t="shared" si="40"/>
        <v>1661.4326383053876</v>
      </c>
      <c r="S117" s="53">
        <f t="shared" si="41"/>
        <v>3360.4529295489142</v>
      </c>
      <c r="T117" s="53">
        <f t="shared" si="42"/>
        <v>21992.285714285717</v>
      </c>
      <c r="U117" s="51">
        <f t="shared" si="43"/>
        <v>3.6873496683466445</v>
      </c>
      <c r="V117" s="52">
        <f t="shared" si="44"/>
        <v>6.333333333333333</v>
      </c>
      <c r="W117" s="52">
        <f t="shared" si="45"/>
        <v>15.833333333333334</v>
      </c>
      <c r="X117" s="51">
        <f t="shared" si="46"/>
        <v>19.59034563684677</v>
      </c>
      <c r="Y117" s="51">
        <f t="shared" si="47"/>
        <v>2.7733999999999996</v>
      </c>
      <c r="Z117" s="51" t="e">
        <f>IF(Use_BOM_DF,M117/10,MIN(0.972+(0.342*LN(Weather_Site!J120))-(0.245*LN(Weather_Site!I120)),1))</f>
        <v>#NUM!</v>
      </c>
      <c r="AA117" s="52" t="e">
        <f t="shared" si="48"/>
        <v>#NUM!</v>
      </c>
      <c r="AB117" s="52" t="e">
        <f t="shared" si="49"/>
        <v>#NUM!</v>
      </c>
      <c r="AC117" s="52" t="e">
        <f t="shared" si="50"/>
        <v>#NUM!</v>
      </c>
      <c r="AD117" s="51" t="e">
        <f t="shared" si="51"/>
        <v>#NUM!</v>
      </c>
      <c r="AE117" s="51" t="e">
        <f t="shared" si="52"/>
        <v>#NUM!</v>
      </c>
      <c r="AF117" s="53" t="e">
        <f t="shared" si="53"/>
        <v>#NUM!</v>
      </c>
      <c r="AG117" s="323">
        <f t="shared" si="54"/>
        <v>27.620571307133659</v>
      </c>
    </row>
    <row r="118" spans="1:33" x14ac:dyDescent="0.25">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5"/>
        <v>0</v>
      </c>
      <c r="J118" s="214">
        <f t="shared" si="56"/>
        <v>3</v>
      </c>
      <c r="K118" s="48">
        <f t="shared" si="35"/>
        <v>6.333333333333333</v>
      </c>
      <c r="L118" s="172">
        <f t="shared" si="57"/>
        <v>15</v>
      </c>
      <c r="M118" s="51">
        <f>IF(Use_BOM_DF,Weather_Site!H121,IF(0.191*(Weather_Site!K121+104)*(Weather_Site!J121+1)^1.5/(3.52*(Weather_Site!J121+1)^1.5+Weather_Site!I121-1)&gt;10, 10,0.191*(Weather_Site!K121+104)*(Weather_Site!J121+1)^1.5/(3.52*(Weather_Site!J121+1)^1.5+Weather_Site!I121-1)))</f>
        <v>7.882539682539683</v>
      </c>
      <c r="N118" s="51">
        <f t="shared" si="36"/>
        <v>32.066019129585989</v>
      </c>
      <c r="O118" s="52">
        <f t="shared" si="37"/>
        <v>577.18834433254779</v>
      </c>
      <c r="P118" s="52">
        <f t="shared" si="38"/>
        <v>370.02428300640412</v>
      </c>
      <c r="Q118" s="51">
        <f t="shared" si="39"/>
        <v>9.1034484763231198</v>
      </c>
      <c r="R118" s="53">
        <f t="shared" si="40"/>
        <v>1761.1671654221129</v>
      </c>
      <c r="S118" s="53">
        <f t="shared" si="41"/>
        <v>3526.2527575894574</v>
      </c>
      <c r="T118" s="53">
        <f t="shared" si="42"/>
        <v>21992.285714285717</v>
      </c>
      <c r="U118" s="51">
        <f t="shared" si="43"/>
        <v>3.6177374076939661</v>
      </c>
      <c r="V118" s="52">
        <f t="shared" si="44"/>
        <v>6.333333333333333</v>
      </c>
      <c r="W118" s="52">
        <f t="shared" si="45"/>
        <v>15.833333333333334</v>
      </c>
      <c r="X118" s="51">
        <f t="shared" si="46"/>
        <v>20.556904611466898</v>
      </c>
      <c r="Y118" s="51">
        <f t="shared" si="47"/>
        <v>2.5798000000000005</v>
      </c>
      <c r="Z118" s="51" t="e">
        <f>IF(Use_BOM_DF,M118/10,MIN(0.972+(0.342*LN(Weather_Site!J121))-(0.245*LN(Weather_Site!I121)),1))</f>
        <v>#NUM!</v>
      </c>
      <c r="AA118" s="52" t="e">
        <f t="shared" si="48"/>
        <v>#NUM!</v>
      </c>
      <c r="AB118" s="52" t="e">
        <f t="shared" si="49"/>
        <v>#NUM!</v>
      </c>
      <c r="AC118" s="52" t="e">
        <f t="shared" si="50"/>
        <v>#NUM!</v>
      </c>
      <c r="AD118" s="51" t="e">
        <f t="shared" si="51"/>
        <v>#NUM!</v>
      </c>
      <c r="AE118" s="51" t="e">
        <f t="shared" si="52"/>
        <v>#NUM!</v>
      </c>
      <c r="AF118" s="53" t="e">
        <f t="shared" si="53"/>
        <v>#NUM!</v>
      </c>
      <c r="AG118" s="323">
        <f t="shared" si="54"/>
        <v>28.748484221190051</v>
      </c>
    </row>
    <row r="119" spans="1:33" x14ac:dyDescent="0.25">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5"/>
        <v>0</v>
      </c>
      <c r="J119" s="214">
        <f t="shared" si="56"/>
        <v>3</v>
      </c>
      <c r="K119" s="48">
        <f t="shared" si="35"/>
        <v>7</v>
      </c>
      <c r="L119" s="172">
        <f t="shared" si="57"/>
        <v>15</v>
      </c>
      <c r="M119" s="51">
        <f>IF(Use_BOM_DF,Weather_Site!H122,IF(0.191*(Weather_Site!K122+104)*(Weather_Site!J122+1)^1.5/(3.52*(Weather_Site!J122+1)^1.5+Weather_Site!I122-1)&gt;10, 10,0.191*(Weather_Site!K122+104)*(Weather_Site!J122+1)^1.5/(3.52*(Weather_Site!J122+1)^1.5+Weather_Site!I122-1)))</f>
        <v>7.882539682539683</v>
      </c>
      <c r="N119" s="51">
        <f t="shared" si="36"/>
        <v>32.701366804603694</v>
      </c>
      <c r="O119" s="52">
        <f t="shared" si="37"/>
        <v>588.62460248286641</v>
      </c>
      <c r="P119" s="52">
        <f t="shared" si="38"/>
        <v>360.10247122243601</v>
      </c>
      <c r="Q119" s="51">
        <f t="shared" si="39"/>
        <v>9.2521198322772626</v>
      </c>
      <c r="R119" s="53">
        <f t="shared" si="40"/>
        <v>1803.195414124534</v>
      </c>
      <c r="S119" s="53">
        <f t="shared" si="41"/>
        <v>3596.1210029118747</v>
      </c>
      <c r="T119" s="53">
        <f t="shared" si="42"/>
        <v>21992.285714285717</v>
      </c>
      <c r="U119" s="51">
        <f t="shared" si="43"/>
        <v>3.637265538785472</v>
      </c>
      <c r="V119" s="52">
        <f t="shared" si="44"/>
        <v>7</v>
      </c>
      <c r="W119" s="52">
        <f t="shared" si="45"/>
        <v>17.5</v>
      </c>
      <c r="X119" s="51">
        <f t="shared" si="46"/>
        <v>20.005692845690891</v>
      </c>
      <c r="Y119" s="51">
        <f t="shared" si="47"/>
        <v>2.7083999999999993</v>
      </c>
      <c r="Z119" s="51" t="e">
        <f>IF(Use_BOM_DF,M119/10,MIN(0.972+(0.342*LN(Weather_Site!J122))-(0.245*LN(Weather_Site!I122)),1))</f>
        <v>#NUM!</v>
      </c>
      <c r="AA119" s="52" t="e">
        <f t="shared" si="48"/>
        <v>#NUM!</v>
      </c>
      <c r="AB119" s="52" t="e">
        <f t="shared" si="49"/>
        <v>#NUM!</v>
      </c>
      <c r="AC119" s="52" t="e">
        <f t="shared" si="50"/>
        <v>#NUM!</v>
      </c>
      <c r="AD119" s="51" t="e">
        <f t="shared" si="51"/>
        <v>#NUM!</v>
      </c>
      <c r="AE119" s="51" t="e">
        <f t="shared" si="52"/>
        <v>#NUM!</v>
      </c>
      <c r="AF119" s="53" t="e">
        <f t="shared" si="53"/>
        <v>#NUM!</v>
      </c>
      <c r="AG119" s="323">
        <f t="shared" si="54"/>
        <v>29.78723567307544</v>
      </c>
    </row>
    <row r="120" spans="1:33" x14ac:dyDescent="0.25">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5"/>
        <v>0</v>
      </c>
      <c r="J120" s="214">
        <f t="shared" si="56"/>
        <v>3</v>
      </c>
      <c r="K120" s="27">
        <f t="shared" si="35"/>
        <v>6.333333333333333</v>
      </c>
      <c r="L120" s="172">
        <f t="shared" si="57"/>
        <v>15</v>
      </c>
      <c r="M120" s="32">
        <f>IF(Use_BOM_DF,Weather_Site!H123,IF(0.191*(Weather_Site!K123+104)*(Weather_Site!J123+1)^1.5/(3.52*(Weather_Site!J123+1)^1.5+Weather_Site!I123-1)&gt;10, 10,0.191*(Weather_Site!K123+104)*(Weather_Site!J123+1)^1.5/(3.52*(Weather_Site!J123+1)^1.5+Weather_Site!I123-1)))</f>
        <v>7.882539682539683</v>
      </c>
      <c r="N120" s="32">
        <f t="shared" si="36"/>
        <v>30.472263466905268</v>
      </c>
      <c r="O120" s="33">
        <f t="shared" si="37"/>
        <v>548.50074240429478</v>
      </c>
      <c r="P120" s="33">
        <f t="shared" si="38"/>
        <v>351.6332163140404</v>
      </c>
      <c r="Q120" s="32">
        <f t="shared" si="39"/>
        <v>8.7305096512558329</v>
      </c>
      <c r="R120" s="42">
        <f t="shared" si="40"/>
        <v>1655.7402283357833</v>
      </c>
      <c r="S120" s="42">
        <f t="shared" si="41"/>
        <v>3350.989801569252</v>
      </c>
      <c r="T120" s="42">
        <f t="shared" si="42"/>
        <v>21992.285714285717</v>
      </c>
      <c r="U120" s="32">
        <f t="shared" si="43"/>
        <v>3.6557348272763588</v>
      </c>
      <c r="V120" s="33">
        <f t="shared" si="44"/>
        <v>6.333333333333333</v>
      </c>
      <c r="W120" s="33">
        <f t="shared" si="45"/>
        <v>15.833333333333334</v>
      </c>
      <c r="X120" s="32">
        <f t="shared" si="46"/>
        <v>19.535178684113355</v>
      </c>
      <c r="Y120" s="32">
        <f t="shared" si="47"/>
        <v>2.8199999999999994</v>
      </c>
      <c r="Z120" s="266" t="e">
        <f>IF(Use_BOM_DF,M120/10,MIN(0.972+(0.342*LN(Weather_Site!J123))-(0.245*LN(Weather_Site!I123)),1))</f>
        <v>#NUM!</v>
      </c>
      <c r="AA120" s="33" t="e">
        <f t="shared" si="48"/>
        <v>#NUM!</v>
      </c>
      <c r="AB120" s="33" t="e">
        <f t="shared" si="49"/>
        <v>#NUM!</v>
      </c>
      <c r="AC120" s="33" t="e">
        <f t="shared" si="50"/>
        <v>#NUM!</v>
      </c>
      <c r="AD120" s="32" t="e">
        <f t="shared" si="51"/>
        <v>#NUM!</v>
      </c>
      <c r="AE120" s="32" t="e">
        <f t="shared" si="52"/>
        <v>#NUM!</v>
      </c>
      <c r="AF120" s="42" t="e">
        <f t="shared" si="53"/>
        <v>#NUM!</v>
      </c>
      <c r="AG120" s="83">
        <f t="shared" si="54"/>
        <v>28.124570272061121</v>
      </c>
    </row>
    <row r="121" spans="1:33" x14ac:dyDescent="0.25">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5"/>
        <v>0</v>
      </c>
      <c r="J121" s="214">
        <f t="shared" si="56"/>
        <v>3</v>
      </c>
      <c r="K121" s="27">
        <f t="shared" si="35"/>
        <v>5.666666666666667</v>
      </c>
      <c r="L121" s="172">
        <f t="shared" si="57"/>
        <v>15</v>
      </c>
      <c r="M121" s="32">
        <f>IF(Use_BOM_DF,Weather_Site!H124,IF(0.191*(Weather_Site!K124+104)*(Weather_Site!J124+1)^1.5/(3.52*(Weather_Site!J124+1)^1.5+Weather_Site!I124-1)&gt;10, 10,0.191*(Weather_Site!K124+104)*(Weather_Site!J124+1)^1.5/(3.52*(Weather_Site!J124+1)^1.5+Weather_Site!I124-1)))</f>
        <v>7.882539682539683</v>
      </c>
      <c r="N121" s="32">
        <f t="shared" si="36"/>
        <v>25.446720529342837</v>
      </c>
      <c r="O121" s="33">
        <f t="shared" si="37"/>
        <v>458.04096952817105</v>
      </c>
      <c r="P121" s="33">
        <f t="shared" si="38"/>
        <v>307.71026224421797</v>
      </c>
      <c r="Q121" s="32">
        <f t="shared" si="39"/>
        <v>7.5545326038662228</v>
      </c>
      <c r="R121" s="42">
        <f t="shared" si="40"/>
        <v>1323.3005630160287</v>
      </c>
      <c r="S121" s="42">
        <f t="shared" si="41"/>
        <v>2798.3382681703647</v>
      </c>
      <c r="T121" s="42">
        <f t="shared" si="42"/>
        <v>21992.285714285717</v>
      </c>
      <c r="U121" s="32">
        <f t="shared" si="43"/>
        <v>3.8176227205424516</v>
      </c>
      <c r="V121" s="33">
        <f t="shared" si="44"/>
        <v>5.666666666666667</v>
      </c>
      <c r="W121" s="33">
        <f t="shared" si="45"/>
        <v>14.166666666666668</v>
      </c>
      <c r="X121" s="32">
        <f t="shared" si="46"/>
        <v>17.095014569123222</v>
      </c>
      <c r="Y121" s="32">
        <f t="shared" si="47"/>
        <v>3.3978999999999999</v>
      </c>
      <c r="Z121" s="266" t="e">
        <f>IF(Use_BOM_DF,M121/10,MIN(0.972+(0.342*LN(Weather_Site!J124))-(0.245*LN(Weather_Site!I124)),1))</f>
        <v>#NUM!</v>
      </c>
      <c r="AA121" s="33" t="e">
        <f t="shared" si="48"/>
        <v>#NUM!</v>
      </c>
      <c r="AB121" s="33" t="e">
        <f t="shared" si="49"/>
        <v>#NUM!</v>
      </c>
      <c r="AC121" s="33" t="e">
        <f t="shared" si="50"/>
        <v>#NUM!</v>
      </c>
      <c r="AD121" s="32" t="e">
        <f t="shared" si="51"/>
        <v>#NUM!</v>
      </c>
      <c r="AE121" s="32" t="e">
        <f t="shared" si="52"/>
        <v>#NUM!</v>
      </c>
      <c r="AF121" s="42" t="e">
        <f t="shared" si="53"/>
        <v>#NUM!</v>
      </c>
      <c r="AG121" s="83">
        <f t="shared" si="54"/>
        <v>24.504307885671299</v>
      </c>
    </row>
    <row r="122" spans="1:33" x14ac:dyDescent="0.25">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8">C$5</f>
        <v>0</v>
      </c>
      <c r="J122" s="214">
        <f t="shared" ref="J122:J153" si="59">J$4</f>
        <v>3</v>
      </c>
      <c r="K122" s="27">
        <f t="shared" si="35"/>
        <v>4.666666666666667</v>
      </c>
      <c r="L122" s="172">
        <f t="shared" ref="L122:L153" si="60">C$4</f>
        <v>15</v>
      </c>
      <c r="M122" s="32">
        <f>IF(Use_BOM_DF,Weather_Site!H125,IF(0.191*(Weather_Site!K125+104)*(Weather_Site!J125+1)^1.5/(3.52*(Weather_Site!J125+1)^1.5+Weather_Site!I125-1)&gt;10, 10,0.191*(Weather_Site!K125+104)*(Weather_Site!J125+1)^1.5/(3.52*(Weather_Site!J125+1)^1.5+Weather_Site!I125-1)))</f>
        <v>7.882539682539683</v>
      </c>
      <c r="N122" s="32">
        <f t="shared" si="36"/>
        <v>19.321276061509106</v>
      </c>
      <c r="O122" s="33">
        <f t="shared" si="37"/>
        <v>347.78296910716386</v>
      </c>
      <c r="P122" s="33">
        <f t="shared" si="38"/>
        <v>250.63022186911516</v>
      </c>
      <c r="Q122" s="32">
        <f t="shared" si="39"/>
        <v>6.1211785983931293</v>
      </c>
      <c r="R122" s="42">
        <f t="shared" si="40"/>
        <v>918.10241146882731</v>
      </c>
      <c r="S122" s="42">
        <f t="shared" si="41"/>
        <v>2124.7321881992316</v>
      </c>
      <c r="T122" s="42">
        <f t="shared" si="42"/>
        <v>21992.285714285717</v>
      </c>
      <c r="U122" s="32">
        <f t="shared" si="43"/>
        <v>4.0940399837951391</v>
      </c>
      <c r="V122" s="33">
        <f t="shared" si="44"/>
        <v>4.666666666666667</v>
      </c>
      <c r="W122" s="33">
        <f t="shared" si="45"/>
        <v>11.666666666666668</v>
      </c>
      <c r="X122" s="32">
        <f t="shared" si="46"/>
        <v>13.923901214950844</v>
      </c>
      <c r="Y122" s="32">
        <f t="shared" si="47"/>
        <v>4.2920999999999996</v>
      </c>
      <c r="Z122" s="266" t="e">
        <f>IF(Use_BOM_DF,M122/10,MIN(0.972+(0.342*LN(Weather_Site!J125))-(0.245*LN(Weather_Site!I125)),1))</f>
        <v>#NUM!</v>
      </c>
      <c r="AA122" s="33" t="e">
        <f t="shared" si="48"/>
        <v>#NUM!</v>
      </c>
      <c r="AB122" s="33" t="e">
        <f t="shared" si="49"/>
        <v>#NUM!</v>
      </c>
      <c r="AC122" s="33" t="e">
        <f t="shared" si="50"/>
        <v>#NUM!</v>
      </c>
      <c r="AD122" s="32" t="e">
        <f t="shared" si="51"/>
        <v>#NUM!</v>
      </c>
      <c r="AE122" s="32" t="e">
        <f t="shared" si="52"/>
        <v>#NUM!</v>
      </c>
      <c r="AF122" s="42" t="e">
        <f t="shared" si="53"/>
        <v>#NUM!</v>
      </c>
      <c r="AG122" s="83">
        <f t="shared" si="54"/>
        <v>19.724268888875653</v>
      </c>
    </row>
    <row r="123" spans="1:33" x14ac:dyDescent="0.25">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8"/>
        <v>0</v>
      </c>
      <c r="J123" s="214">
        <f t="shared" si="59"/>
        <v>3</v>
      </c>
      <c r="K123" s="27">
        <f t="shared" si="35"/>
        <v>4</v>
      </c>
      <c r="L123" s="172">
        <f t="shared" si="60"/>
        <v>15</v>
      </c>
      <c r="M123" s="32">
        <f>IF(Use_BOM_DF,Weather_Site!H126,IF(0.191*(Weather_Site!K126+104)*(Weather_Site!J126+1)^1.5/(3.52*(Weather_Site!J126+1)^1.5+Weather_Site!I126-1)&gt;10, 10,0.191*(Weather_Site!K126+104)*(Weather_Site!J126+1)^1.5/(3.52*(Weather_Site!J126+1)^1.5+Weather_Site!I126-1)))</f>
        <v>7.882539682539683</v>
      </c>
      <c r="N123" s="32">
        <f t="shared" si="36"/>
        <v>14.706901528396793</v>
      </c>
      <c r="O123" s="33">
        <f t="shared" si="37"/>
        <v>264.72422751114226</v>
      </c>
      <c r="P123" s="33">
        <f t="shared" si="38"/>
        <v>199.91427171534582</v>
      </c>
      <c r="Q123" s="32">
        <f t="shared" si="39"/>
        <v>5.0414149576448493</v>
      </c>
      <c r="R123" s="42">
        <f t="shared" si="40"/>
        <v>612.86153610344786</v>
      </c>
      <c r="S123" s="42">
        <f t="shared" si="41"/>
        <v>1617.296236883252</v>
      </c>
      <c r="T123" s="42">
        <f t="shared" si="42"/>
        <v>21992.285714285717</v>
      </c>
      <c r="U123" s="32">
        <f t="shared" si="43"/>
        <v>4.4777807712291589</v>
      </c>
      <c r="V123" s="33">
        <f t="shared" si="44"/>
        <v>4</v>
      </c>
      <c r="W123" s="33">
        <f t="shared" si="45"/>
        <v>10</v>
      </c>
      <c r="X123" s="32">
        <f t="shared" si="46"/>
        <v>11.106348428630325</v>
      </c>
      <c r="Y123" s="32">
        <f t="shared" si="47"/>
        <v>5.2549999999999999</v>
      </c>
      <c r="Z123" s="266" t="e">
        <f>IF(Use_BOM_DF,M123/10,MIN(0.972+(0.342*LN(Weather_Site!J126))-(0.245*LN(Weather_Site!I126)),1))</f>
        <v>#NUM!</v>
      </c>
      <c r="AA123" s="33" t="e">
        <f t="shared" si="48"/>
        <v>#NUM!</v>
      </c>
      <c r="AB123" s="33" t="e">
        <f t="shared" si="49"/>
        <v>#NUM!</v>
      </c>
      <c r="AC123" s="33" t="e">
        <f t="shared" si="50"/>
        <v>#NUM!</v>
      </c>
      <c r="AD123" s="32" t="e">
        <f t="shared" si="51"/>
        <v>#NUM!</v>
      </c>
      <c r="AE123" s="32" t="e">
        <f t="shared" si="52"/>
        <v>#NUM!</v>
      </c>
      <c r="AF123" s="42" t="e">
        <f t="shared" si="53"/>
        <v>#NUM!</v>
      </c>
      <c r="AG123" s="83">
        <f t="shared" si="54"/>
        <v>15.594209464768518</v>
      </c>
    </row>
    <row r="124" spans="1:33" x14ac:dyDescent="0.25">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8"/>
        <v>0</v>
      </c>
      <c r="J124" s="214">
        <f t="shared" si="59"/>
        <v>3</v>
      </c>
      <c r="K124" s="27">
        <f t="shared" si="35"/>
        <v>3.6666666666666665</v>
      </c>
      <c r="L124" s="172">
        <f t="shared" si="60"/>
        <v>15</v>
      </c>
      <c r="M124" s="32">
        <f>IF(Use_BOM_DF,Weather_Site!H127,IF(0.191*(Weather_Site!K127+104)*(Weather_Site!J127+1)^1.5/(3.52*(Weather_Site!J127+1)^1.5+Weather_Site!I127-1)&gt;10, 10,0.191*(Weather_Site!K127+104)*(Weather_Site!J127+1)^1.5/(3.52*(Weather_Site!J127+1)^1.5+Weather_Site!I127-1)))</f>
        <v>7.882539682539683</v>
      </c>
      <c r="N124" s="32">
        <f t="shared" si="36"/>
        <v>11.940630059034666</v>
      </c>
      <c r="O124" s="33">
        <f t="shared" si="37"/>
        <v>214.93134106262397</v>
      </c>
      <c r="P124" s="33">
        <f t="shared" si="38"/>
        <v>166.15459218879863</v>
      </c>
      <c r="Q124" s="32">
        <f t="shared" si="39"/>
        <v>4.3941074338141117</v>
      </c>
      <c r="R124" s="42">
        <f t="shared" si="40"/>
        <v>429.87267840514301</v>
      </c>
      <c r="S124" s="42">
        <f t="shared" si="41"/>
        <v>1313.093449575641</v>
      </c>
      <c r="T124" s="42">
        <f t="shared" si="42"/>
        <v>21992.285714285717</v>
      </c>
      <c r="U124" s="32">
        <f t="shared" si="43"/>
        <v>4.8410588023931433</v>
      </c>
      <c r="V124" s="33">
        <f t="shared" si="44"/>
        <v>3.6666666666666665</v>
      </c>
      <c r="W124" s="33">
        <f t="shared" si="45"/>
        <v>9.1666666666666679</v>
      </c>
      <c r="X124" s="32">
        <f t="shared" si="46"/>
        <v>9.2308106771554801</v>
      </c>
      <c r="Y124" s="32">
        <f t="shared" si="47"/>
        <v>6.0434999999999999</v>
      </c>
      <c r="Z124" s="266" t="e">
        <f>IF(Use_BOM_DF,M124/10,MIN(0.972+(0.342*LN(Weather_Site!J127))-(0.245*LN(Weather_Site!I127)),1))</f>
        <v>#NUM!</v>
      </c>
      <c r="AA124" s="33" t="e">
        <f t="shared" si="48"/>
        <v>#NUM!</v>
      </c>
      <c r="AB124" s="33" t="e">
        <f t="shared" si="49"/>
        <v>#NUM!</v>
      </c>
      <c r="AC124" s="33" t="e">
        <f t="shared" si="50"/>
        <v>#NUM!</v>
      </c>
      <c r="AD124" s="32" t="e">
        <f t="shared" si="51"/>
        <v>#NUM!</v>
      </c>
      <c r="AE124" s="32" t="e">
        <f t="shared" si="52"/>
        <v>#NUM!</v>
      </c>
      <c r="AF124" s="42" t="e">
        <f t="shared" si="53"/>
        <v>#NUM!</v>
      </c>
      <c r="AG124" s="83">
        <f t="shared" si="54"/>
        <v>12.931772561472501</v>
      </c>
    </row>
    <row r="125" spans="1:33" x14ac:dyDescent="0.25">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8"/>
        <v>0</v>
      </c>
      <c r="J125" s="214">
        <f t="shared" si="59"/>
        <v>3</v>
      </c>
      <c r="K125" s="48">
        <f t="shared" si="35"/>
        <v>3.3333333333333335</v>
      </c>
      <c r="L125" s="172">
        <f t="shared" si="60"/>
        <v>15</v>
      </c>
      <c r="M125" s="51">
        <f>IF(Use_BOM_DF,Weather_Site!H128,IF(0.191*(Weather_Site!K128+104)*(Weather_Site!J128+1)^1.5/(3.52*(Weather_Site!J128+1)^1.5+Weather_Site!I128-1)&gt;10, 10,0.191*(Weather_Site!K128+104)*(Weather_Site!J128+1)^1.5/(3.52*(Weather_Site!J128+1)^1.5+Weather_Site!I128-1)))</f>
        <v>7.882539682539683</v>
      </c>
      <c r="N125" s="51">
        <f t="shared" si="36"/>
        <v>11.387734730104473</v>
      </c>
      <c r="O125" s="52">
        <f t="shared" si="37"/>
        <v>204.97922514188051</v>
      </c>
      <c r="P125" s="52">
        <f t="shared" si="38"/>
        <v>162.21273182914828</v>
      </c>
      <c r="Q125" s="51">
        <f t="shared" si="39"/>
        <v>4.2647299268444465</v>
      </c>
      <c r="R125" s="53">
        <f t="shared" si="40"/>
        <v>393.29865239641083</v>
      </c>
      <c r="S125" s="53">
        <f t="shared" si="41"/>
        <v>1252.2923669585734</v>
      </c>
      <c r="T125" s="53">
        <f t="shared" si="42"/>
        <v>21992.285714285717</v>
      </c>
      <c r="U125" s="51">
        <f t="shared" si="43"/>
        <v>4.8940553862420613</v>
      </c>
      <c r="V125" s="52">
        <f t="shared" si="44"/>
        <v>3.3333333333333335</v>
      </c>
      <c r="W125" s="52">
        <f t="shared" si="45"/>
        <v>8.3333333333333339</v>
      </c>
      <c r="X125" s="51">
        <f t="shared" si="46"/>
        <v>9.0118184349526818</v>
      </c>
      <c r="Y125" s="51">
        <f t="shared" si="47"/>
        <v>8.6348000000000003</v>
      </c>
      <c r="Z125" s="51" t="e">
        <f>IF(Use_BOM_DF,M125/10,MIN(0.972+(0.342*LN(Weather_Site!J128))-(0.245*LN(Weather_Site!I128)),1))</f>
        <v>#NUM!</v>
      </c>
      <c r="AA125" s="52" t="e">
        <f t="shared" si="48"/>
        <v>#NUM!</v>
      </c>
      <c r="AB125" s="52" t="e">
        <f t="shared" si="49"/>
        <v>#NUM!</v>
      </c>
      <c r="AC125" s="52" t="e">
        <f t="shared" si="50"/>
        <v>#NUM!</v>
      </c>
      <c r="AD125" s="51" t="e">
        <f t="shared" si="51"/>
        <v>#NUM!</v>
      </c>
      <c r="AE125" s="51" t="e">
        <f t="shared" si="52"/>
        <v>#NUM!</v>
      </c>
      <c r="AF125" s="53" t="e">
        <f t="shared" si="53"/>
        <v>#NUM!</v>
      </c>
      <c r="AG125" s="323">
        <f t="shared" si="54"/>
        <v>12.3471200431384</v>
      </c>
    </row>
    <row r="126" spans="1:33" x14ac:dyDescent="0.25">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8"/>
        <v>0</v>
      </c>
      <c r="J126" s="214">
        <f t="shared" si="59"/>
        <v>3</v>
      </c>
      <c r="K126" s="48">
        <f t="shared" si="35"/>
        <v>4</v>
      </c>
      <c r="L126" s="172">
        <f t="shared" si="60"/>
        <v>15</v>
      </c>
      <c r="M126" s="51">
        <f>IF(Use_BOM_DF,Weather_Site!H129,IF(0.191*(Weather_Site!K129+104)*(Weather_Site!J129+1)^1.5/(3.52*(Weather_Site!J129+1)^1.5+Weather_Site!I129-1)&gt;10, 10,0.191*(Weather_Site!K129+104)*(Weather_Site!J129+1)^1.5/(3.52*(Weather_Site!J129+1)^1.5+Weather_Site!I129-1)))</f>
        <v>7.882539682539683</v>
      </c>
      <c r="N126" s="51">
        <f t="shared" si="36"/>
        <v>10.769810279152965</v>
      </c>
      <c r="O126" s="52">
        <f t="shared" si="37"/>
        <v>193.85658502475334</v>
      </c>
      <c r="P126" s="52">
        <f t="shared" si="38"/>
        <v>146.39649108359905</v>
      </c>
      <c r="Q126" s="51">
        <f t="shared" si="39"/>
        <v>4.120135605321793</v>
      </c>
      <c r="R126" s="53">
        <f t="shared" si="40"/>
        <v>352.42294996596848</v>
      </c>
      <c r="S126" s="53">
        <f t="shared" si="41"/>
        <v>1184.3401278501251</v>
      </c>
      <c r="T126" s="53">
        <f t="shared" si="42"/>
        <v>21992.285714285717</v>
      </c>
      <c r="U126" s="51">
        <f t="shared" si="43"/>
        <v>5.1101693150579326</v>
      </c>
      <c r="V126" s="52">
        <f t="shared" si="44"/>
        <v>4</v>
      </c>
      <c r="W126" s="52">
        <f t="shared" si="45"/>
        <v>10</v>
      </c>
      <c r="X126" s="51">
        <f t="shared" si="46"/>
        <v>8.1331383935332813</v>
      </c>
      <c r="Y126" s="51">
        <f t="shared" si="47"/>
        <v>9.1918000000000006</v>
      </c>
      <c r="Z126" s="51" t="e">
        <f>IF(Use_BOM_DF,M126/10,MIN(0.972+(0.342*LN(Weather_Site!J129))-(0.245*LN(Weather_Site!I129)),1))</f>
        <v>#NUM!</v>
      </c>
      <c r="AA126" s="52" t="e">
        <f t="shared" si="48"/>
        <v>#NUM!</v>
      </c>
      <c r="AB126" s="52" t="e">
        <f t="shared" si="49"/>
        <v>#NUM!</v>
      </c>
      <c r="AC126" s="52" t="e">
        <f t="shared" si="50"/>
        <v>#NUM!</v>
      </c>
      <c r="AD126" s="51" t="e">
        <f t="shared" si="51"/>
        <v>#NUM!</v>
      </c>
      <c r="AE126" s="51" t="e">
        <f t="shared" si="52"/>
        <v>#NUM!</v>
      </c>
      <c r="AF126" s="53" t="e">
        <f t="shared" si="53"/>
        <v>#NUM!</v>
      </c>
      <c r="AG126" s="323">
        <f t="shared" si="54"/>
        <v>11.816291374373971</v>
      </c>
    </row>
    <row r="127" spans="1:33" x14ac:dyDescent="0.25">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8"/>
        <v>0</v>
      </c>
      <c r="J127" s="214">
        <f t="shared" si="59"/>
        <v>3</v>
      </c>
      <c r="K127" s="48">
        <f t="shared" si="35"/>
        <v>4.333333333333333</v>
      </c>
      <c r="L127" s="172">
        <f t="shared" si="60"/>
        <v>15</v>
      </c>
      <c r="M127" s="51">
        <f>IF(Use_BOM_DF,Weather_Site!H130,IF(0.191*(Weather_Site!K130+104)*(Weather_Site!J130+1)^1.5/(3.52*(Weather_Site!J130+1)^1.5+Weather_Site!I130-1)&gt;10, 10,0.191*(Weather_Site!K130+104)*(Weather_Site!J130+1)^1.5/(3.52*(Weather_Site!J130+1)^1.5+Weather_Site!I130-1)))</f>
        <v>7.882539682539683</v>
      </c>
      <c r="N127" s="51">
        <f t="shared" si="36"/>
        <v>9.9148821447029931</v>
      </c>
      <c r="O127" s="52">
        <f t="shared" si="37"/>
        <v>178.46787860465386</v>
      </c>
      <c r="P127" s="52">
        <f t="shared" si="38"/>
        <v>131.65812928163436</v>
      </c>
      <c r="Q127" s="51">
        <f t="shared" si="39"/>
        <v>3.9200824218605002</v>
      </c>
      <c r="R127" s="53">
        <f t="shared" si="40"/>
        <v>295.86945387210284</v>
      </c>
      <c r="S127" s="53">
        <f t="shared" si="41"/>
        <v>1090.3249437556487</v>
      </c>
      <c r="T127" s="53">
        <f t="shared" si="42"/>
        <v>21992.285714285717</v>
      </c>
      <c r="U127" s="51">
        <f t="shared" si="43"/>
        <v>5.3590087416947281</v>
      </c>
      <c r="V127" s="52">
        <f t="shared" si="44"/>
        <v>4.333333333333333</v>
      </c>
      <c r="W127" s="52">
        <f t="shared" si="45"/>
        <v>10.833333333333334</v>
      </c>
      <c r="X127" s="51">
        <f t="shared" si="46"/>
        <v>7.3143405156463537</v>
      </c>
      <c r="Y127" s="51">
        <f t="shared" si="47"/>
        <v>9.7430000000000003</v>
      </c>
      <c r="Z127" s="51" t="e">
        <f>IF(Use_BOM_DF,M127/10,MIN(0.972+(0.342*LN(Weather_Site!J130))-(0.245*LN(Weather_Site!I130)),1))</f>
        <v>#NUM!</v>
      </c>
      <c r="AA127" s="52" t="e">
        <f t="shared" si="48"/>
        <v>#NUM!</v>
      </c>
      <c r="AB127" s="52" t="e">
        <f t="shared" si="49"/>
        <v>#NUM!</v>
      </c>
      <c r="AC127" s="52" t="e">
        <f t="shared" si="50"/>
        <v>#NUM!</v>
      </c>
      <c r="AD127" s="51" t="e">
        <f t="shared" si="51"/>
        <v>#NUM!</v>
      </c>
      <c r="AE127" s="51" t="e">
        <f t="shared" si="52"/>
        <v>#NUM!</v>
      </c>
      <c r="AF127" s="53" t="e">
        <f t="shared" si="53"/>
        <v>#NUM!</v>
      </c>
      <c r="AG127" s="323">
        <f t="shared" si="54"/>
        <v>10.946629359572174</v>
      </c>
    </row>
    <row r="128" spans="1:33" x14ac:dyDescent="0.25">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8"/>
        <v>0</v>
      </c>
      <c r="J128" s="214">
        <f t="shared" si="59"/>
        <v>3</v>
      </c>
      <c r="K128" s="48">
        <f t="shared" si="35"/>
        <v>3.6666666666666665</v>
      </c>
      <c r="L128" s="172">
        <f t="shared" si="60"/>
        <v>15</v>
      </c>
      <c r="M128" s="51">
        <f>IF(Use_BOM_DF,Weather_Site!H131,IF(0.191*(Weather_Site!K131+104)*(Weather_Site!J131+1)^1.5/(3.52*(Weather_Site!J131+1)^1.5+Weather_Site!I131-1)&gt;10, 10,0.191*(Weather_Site!K131+104)*(Weather_Site!J131+1)^1.5/(3.52*(Weather_Site!J131+1)^1.5+Weather_Site!I131-1)))</f>
        <v>7.882539682539683</v>
      </c>
      <c r="N128" s="51">
        <f t="shared" si="36"/>
        <v>8.3065708920537471</v>
      </c>
      <c r="O128" s="52">
        <f t="shared" si="37"/>
        <v>149.51827605696744</v>
      </c>
      <c r="P128" s="52">
        <f t="shared" si="38"/>
        <v>115.5864382560157</v>
      </c>
      <c r="Q128" s="51">
        <f t="shared" si="39"/>
        <v>3.5437375887405764</v>
      </c>
      <c r="R128" s="53">
        <f t="shared" si="40"/>
        <v>189.47966450935527</v>
      </c>
      <c r="S128" s="53">
        <f t="shared" si="41"/>
        <v>913.46133100729014</v>
      </c>
      <c r="T128" s="53">
        <f t="shared" si="42"/>
        <v>21992.285714285717</v>
      </c>
      <c r="U128" s="51">
        <f t="shared" si="43"/>
        <v>5.7011877790927885</v>
      </c>
      <c r="V128" s="52">
        <f t="shared" si="44"/>
        <v>3.6666666666666665</v>
      </c>
      <c r="W128" s="52">
        <f t="shared" si="45"/>
        <v>9.1666666666666679</v>
      </c>
      <c r="X128" s="51">
        <f t="shared" si="46"/>
        <v>6.4214687920008728</v>
      </c>
      <c r="Y128" s="51">
        <f t="shared" si="47"/>
        <v>10.389600000000002</v>
      </c>
      <c r="Z128" s="51" t="e">
        <f>IF(Use_BOM_DF,M128/10,MIN(0.972+(0.342*LN(Weather_Site!J131))-(0.245*LN(Weather_Site!I131)),1))</f>
        <v>#NUM!</v>
      </c>
      <c r="AA128" s="52" t="e">
        <f t="shared" si="48"/>
        <v>#NUM!</v>
      </c>
      <c r="AB128" s="52" t="e">
        <f t="shared" si="49"/>
        <v>#NUM!</v>
      </c>
      <c r="AC128" s="52" t="e">
        <f t="shared" si="50"/>
        <v>#NUM!</v>
      </c>
      <c r="AD128" s="51" t="e">
        <f t="shared" si="51"/>
        <v>#NUM!</v>
      </c>
      <c r="AE128" s="51" t="e">
        <f t="shared" si="52"/>
        <v>#NUM!</v>
      </c>
      <c r="AF128" s="53" t="e">
        <f t="shared" si="53"/>
        <v>#NUM!</v>
      </c>
      <c r="AG128" s="323">
        <f t="shared" si="54"/>
        <v>9.172877289331888</v>
      </c>
    </row>
    <row r="129" spans="1:33" x14ac:dyDescent="0.25">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8"/>
        <v>0</v>
      </c>
      <c r="J129" s="214">
        <f t="shared" si="59"/>
        <v>3</v>
      </c>
      <c r="K129" s="48">
        <f t="shared" si="35"/>
        <v>3.3333333333333335</v>
      </c>
      <c r="L129" s="172">
        <f t="shared" si="60"/>
        <v>15</v>
      </c>
      <c r="M129" s="51">
        <f>IF(Use_BOM_DF,Weather_Site!H132,IF(0.191*(Weather_Site!K132+104)*(Weather_Site!J132+1)^1.5/(3.52*(Weather_Site!J132+1)^1.5+Weather_Site!I132-1)&gt;10, 10,0.191*(Weather_Site!K132+104)*(Weather_Site!J132+1)^1.5/(3.52*(Weather_Site!J132+1)^1.5+Weather_Site!I132-1)))</f>
        <v>7.882539682539683</v>
      </c>
      <c r="N129" s="51">
        <f t="shared" si="36"/>
        <v>7.3968695382633847</v>
      </c>
      <c r="O129" s="52">
        <f t="shared" si="37"/>
        <v>133.1436516887409</v>
      </c>
      <c r="P129" s="52">
        <f t="shared" si="38"/>
        <v>105.36480197537114</v>
      </c>
      <c r="Q129" s="51">
        <f t="shared" si="39"/>
        <v>3.3308674719536313</v>
      </c>
      <c r="R129" s="53">
        <f t="shared" si="40"/>
        <v>129.30291995612282</v>
      </c>
      <c r="S129" s="53">
        <f t="shared" si="41"/>
        <v>813.42281688982087</v>
      </c>
      <c r="T129" s="53">
        <f t="shared" si="42"/>
        <v>21992.285714285717</v>
      </c>
      <c r="U129" s="51">
        <f t="shared" si="43"/>
        <v>5.9717313045759655</v>
      </c>
      <c r="V129" s="52">
        <f t="shared" si="44"/>
        <v>3.3333333333333335</v>
      </c>
      <c r="W129" s="52">
        <f t="shared" si="45"/>
        <v>8.3333333333333339</v>
      </c>
      <c r="X129" s="51">
        <f t="shared" si="46"/>
        <v>5.8536001097428416</v>
      </c>
      <c r="Y129" s="51">
        <f t="shared" si="47"/>
        <v>10.828000000000001</v>
      </c>
      <c r="Z129" s="51" t="e">
        <f>IF(Use_BOM_DF,M129/10,MIN(0.972+(0.342*LN(Weather_Site!J132))-(0.245*LN(Weather_Site!I132)),1))</f>
        <v>#NUM!</v>
      </c>
      <c r="AA129" s="52" t="e">
        <f t="shared" si="48"/>
        <v>#NUM!</v>
      </c>
      <c r="AB129" s="52" t="e">
        <f t="shared" si="49"/>
        <v>#NUM!</v>
      </c>
      <c r="AC129" s="52" t="e">
        <f t="shared" si="50"/>
        <v>#NUM!</v>
      </c>
      <c r="AD129" s="51" t="e">
        <f t="shared" si="51"/>
        <v>#NUM!</v>
      </c>
      <c r="AE129" s="51" t="e">
        <f t="shared" si="52"/>
        <v>#NUM!</v>
      </c>
      <c r="AF129" s="53" t="e">
        <f t="shared" si="53"/>
        <v>#NUM!</v>
      </c>
      <c r="AG129" s="323">
        <f t="shared" si="54"/>
        <v>8.1294240020397321</v>
      </c>
    </row>
    <row r="130" spans="1:33" x14ac:dyDescent="0.25">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8"/>
        <v>0</v>
      </c>
      <c r="J130" s="214">
        <f t="shared" si="59"/>
        <v>3</v>
      </c>
      <c r="K130" s="27">
        <f t="shared" si="35"/>
        <v>3.6666666666666665</v>
      </c>
      <c r="L130" s="172">
        <f t="shared" si="60"/>
        <v>15</v>
      </c>
      <c r="M130" s="32">
        <f>IF(Use_BOM_DF,Weather_Site!H133,IF(0.191*(Weather_Site!K133+104)*(Weather_Site!J133+1)^1.5/(3.52*(Weather_Site!J133+1)^1.5+Weather_Site!I133-1)&gt;10, 10,0.191*(Weather_Site!K133+104)*(Weather_Site!J133+1)^1.5/(3.52*(Weather_Site!J133+1)^1.5+Weather_Site!I133-1)))</f>
        <v>7.882539682539683</v>
      </c>
      <c r="N130" s="32">
        <f t="shared" si="36"/>
        <v>7.2684777035569343</v>
      </c>
      <c r="O130" s="33">
        <f t="shared" si="37"/>
        <v>130.8325986640248</v>
      </c>
      <c r="P130" s="33">
        <f t="shared" si="38"/>
        <v>101.14130851529899</v>
      </c>
      <c r="Q130" s="32">
        <f t="shared" si="39"/>
        <v>3.3008237826323219</v>
      </c>
      <c r="R130" s="42">
        <f t="shared" si="40"/>
        <v>120.80980009029113</v>
      </c>
      <c r="S130" s="42">
        <f t="shared" si="41"/>
        <v>799.30375648023414</v>
      </c>
      <c r="T130" s="42">
        <f t="shared" si="42"/>
        <v>21992.285714285717</v>
      </c>
      <c r="U130" s="32">
        <f t="shared" si="43"/>
        <v>6.0800097046048176</v>
      </c>
      <c r="V130" s="33">
        <f t="shared" si="44"/>
        <v>3.6666666666666665</v>
      </c>
      <c r="W130" s="33">
        <f t="shared" si="45"/>
        <v>9.1666666666666679</v>
      </c>
      <c r="X130" s="32">
        <f t="shared" si="46"/>
        <v>5.6189615841832774</v>
      </c>
      <c r="Y130" s="32">
        <f t="shared" si="47"/>
        <v>11.0814</v>
      </c>
      <c r="Z130" s="266" t="e">
        <f>IF(Use_BOM_DF,M130/10,MIN(0.972+(0.342*LN(Weather_Site!J133))-(0.245*LN(Weather_Site!I133)),1))</f>
        <v>#NUM!</v>
      </c>
      <c r="AA130" s="33" t="e">
        <f t="shared" si="48"/>
        <v>#NUM!</v>
      </c>
      <c r="AB130" s="33" t="e">
        <f t="shared" si="49"/>
        <v>#NUM!</v>
      </c>
      <c r="AC130" s="33" t="e">
        <f t="shared" si="50"/>
        <v>#NUM!</v>
      </c>
      <c r="AD130" s="32" t="e">
        <f t="shared" si="51"/>
        <v>#NUM!</v>
      </c>
      <c r="AE130" s="32" t="e">
        <f t="shared" si="52"/>
        <v>#NUM!</v>
      </c>
      <c r="AF130" s="42" t="e">
        <f t="shared" si="53"/>
        <v>#NUM!</v>
      </c>
      <c r="AG130" s="83">
        <f t="shared" si="54"/>
        <v>8.0137139676398803</v>
      </c>
    </row>
    <row r="131" spans="1:33" x14ac:dyDescent="0.25">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8"/>
        <v>0</v>
      </c>
      <c r="J131" s="214">
        <f t="shared" si="59"/>
        <v>3</v>
      </c>
      <c r="K131" s="27">
        <f t="shared" si="35"/>
        <v>4</v>
      </c>
      <c r="L131" s="172">
        <f t="shared" si="60"/>
        <v>15</v>
      </c>
      <c r="M131" s="32">
        <f>IF(Use_BOM_DF,Weather_Site!H134,IF(0.191*(Weather_Site!K134+104)*(Weather_Site!J134+1)^1.5/(3.52*(Weather_Site!J134+1)^1.5+Weather_Site!I134-1)&gt;10, 10,0.191*(Weather_Site!K134+104)*(Weather_Site!J134+1)^1.5/(3.52*(Weather_Site!J134+1)^1.5+Weather_Site!I134-1)))</f>
        <v>7.882539682539683</v>
      </c>
      <c r="N131" s="32">
        <f t="shared" si="36"/>
        <v>6.5974741770414278</v>
      </c>
      <c r="O131" s="33">
        <f t="shared" si="37"/>
        <v>118.75453518674568</v>
      </c>
      <c r="P131" s="33">
        <f t="shared" si="38"/>
        <v>89.680973433961285</v>
      </c>
      <c r="Q131" s="32">
        <f t="shared" si="39"/>
        <v>3.1438089574276935</v>
      </c>
      <c r="R131" s="42">
        <f t="shared" si="40"/>
        <v>76.422916811290378</v>
      </c>
      <c r="S131" s="42">
        <f t="shared" si="41"/>
        <v>725.5144898373901</v>
      </c>
      <c r="T131" s="42">
        <f t="shared" si="42"/>
        <v>21992.285714285717</v>
      </c>
      <c r="U131" s="32">
        <f t="shared" si="43"/>
        <v>6.4888657620820291</v>
      </c>
      <c r="V131" s="33">
        <f t="shared" si="44"/>
        <v>4</v>
      </c>
      <c r="W131" s="33">
        <f t="shared" si="45"/>
        <v>10</v>
      </c>
      <c r="X131" s="32">
        <f t="shared" si="46"/>
        <v>4.9822763018867384</v>
      </c>
      <c r="Y131" s="32">
        <f t="shared" si="47"/>
        <v>11.592400000000001</v>
      </c>
      <c r="Z131" s="266" t="e">
        <f>IF(Use_BOM_DF,M131/10,MIN(0.972+(0.342*LN(Weather_Site!J134))-(0.245*LN(Weather_Site!I134)),1))</f>
        <v>#NUM!</v>
      </c>
      <c r="AA131" s="33" t="e">
        <f t="shared" si="48"/>
        <v>#NUM!</v>
      </c>
      <c r="AB131" s="33" t="e">
        <f t="shared" si="49"/>
        <v>#NUM!</v>
      </c>
      <c r="AC131" s="33" t="e">
        <f t="shared" si="50"/>
        <v>#NUM!</v>
      </c>
      <c r="AD131" s="32" t="e">
        <f t="shared" si="51"/>
        <v>#NUM!</v>
      </c>
      <c r="AE131" s="32" t="e">
        <f t="shared" si="52"/>
        <v>#NUM!</v>
      </c>
      <c r="AF131" s="42" t="e">
        <f t="shared" si="53"/>
        <v>#NUM!</v>
      </c>
      <c r="AG131" s="83">
        <f t="shared" si="54"/>
        <v>7.1555140963020714</v>
      </c>
    </row>
    <row r="132" spans="1:33" x14ac:dyDescent="0.25">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8"/>
        <v>0</v>
      </c>
      <c r="J132" s="214">
        <f t="shared" si="59"/>
        <v>3</v>
      </c>
      <c r="K132" s="27">
        <f t="shared" si="35"/>
        <v>4.666666666666667</v>
      </c>
      <c r="L132" s="172">
        <f t="shared" si="60"/>
        <v>15</v>
      </c>
      <c r="M132" s="32">
        <f>IF(Use_BOM_DF,Weather_Site!H135,IF(0.191*(Weather_Site!K135+104)*(Weather_Site!J135+1)^1.5/(3.52*(Weather_Site!J135+1)^1.5+Weather_Site!I135-1)&gt;10, 10,0.191*(Weather_Site!K135+104)*(Weather_Site!J135+1)^1.5/(3.52*(Weather_Site!J135+1)^1.5+Weather_Site!I135-1)))</f>
        <v>7.882539682539683</v>
      </c>
      <c r="N132" s="32">
        <f t="shared" si="36"/>
        <v>7.5565661597712586</v>
      </c>
      <c r="O132" s="33">
        <f t="shared" si="37"/>
        <v>136.01819087588262</v>
      </c>
      <c r="P132" s="33">
        <f t="shared" si="38"/>
        <v>98.021675543731817</v>
      </c>
      <c r="Q132" s="32">
        <f t="shared" si="39"/>
        <v>3.3682364813864734</v>
      </c>
      <c r="R132" s="42">
        <f t="shared" si="40"/>
        <v>139.86685146886862</v>
      </c>
      <c r="S132" s="42">
        <f t="shared" si="41"/>
        <v>830.98441846231788</v>
      </c>
      <c r="T132" s="42">
        <f t="shared" si="42"/>
        <v>21992.285714285717</v>
      </c>
      <c r="U132" s="32">
        <f t="shared" si="43"/>
        <v>6.2118078312890566</v>
      </c>
      <c r="V132" s="33">
        <f t="shared" si="44"/>
        <v>4.666666666666667</v>
      </c>
      <c r="W132" s="33">
        <f t="shared" si="45"/>
        <v>11.666666666666668</v>
      </c>
      <c r="X132" s="32">
        <f t="shared" si="46"/>
        <v>5.4456486413184342</v>
      </c>
      <c r="Y132" s="32">
        <f t="shared" si="47"/>
        <v>11.1142</v>
      </c>
      <c r="Z132" s="266" t="e">
        <f>IF(Use_BOM_DF,M132/10,MIN(0.972+(0.342*LN(Weather_Site!J135))-(0.245*LN(Weather_Site!I135)),1))</f>
        <v>#NUM!</v>
      </c>
      <c r="AA132" s="33" t="e">
        <f t="shared" si="48"/>
        <v>#NUM!</v>
      </c>
      <c r="AB132" s="33" t="e">
        <f t="shared" si="49"/>
        <v>#NUM!</v>
      </c>
      <c r="AC132" s="33" t="e">
        <f t="shared" si="50"/>
        <v>#NUM!</v>
      </c>
      <c r="AD132" s="32" t="e">
        <f t="shared" si="51"/>
        <v>#NUM!</v>
      </c>
      <c r="AE132" s="32" t="e">
        <f t="shared" si="52"/>
        <v>#NUM!</v>
      </c>
      <c r="AF132" s="42" t="e">
        <f t="shared" si="53"/>
        <v>#NUM!</v>
      </c>
      <c r="AG132" s="83">
        <f t="shared" si="54"/>
        <v>8.2179303656557749</v>
      </c>
    </row>
    <row r="133" spans="1:33" x14ac:dyDescent="0.25">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8"/>
        <v>0</v>
      </c>
      <c r="J133" s="214">
        <f t="shared" si="59"/>
        <v>3</v>
      </c>
      <c r="K133" s="27">
        <f t="shared" si="35"/>
        <v>6.333333333333333</v>
      </c>
      <c r="L133" s="172">
        <f t="shared" si="60"/>
        <v>15</v>
      </c>
      <c r="M133" s="32">
        <f>IF(Use_BOM_DF,Weather_Site!H136,IF(0.191*(Weather_Site!K136+104)*(Weather_Site!J136+1)^1.5/(3.52*(Weather_Site!J136+1)^1.5+Weather_Site!I136-1)&gt;10, 10,0.191*(Weather_Site!K136+104)*(Weather_Site!J136+1)^1.5/(3.52*(Weather_Site!J136+1)^1.5+Weather_Site!I136-1)))</f>
        <v>7.882539682539683</v>
      </c>
      <c r="N133" s="32">
        <f t="shared" si="36"/>
        <v>10.83094023992747</v>
      </c>
      <c r="O133" s="33">
        <f t="shared" si="37"/>
        <v>194.95692431869443</v>
      </c>
      <c r="P133" s="33">
        <f t="shared" si="38"/>
        <v>124.98311313195167</v>
      </c>
      <c r="Q133" s="32">
        <f t="shared" si="39"/>
        <v>4.134440016143027</v>
      </c>
      <c r="R133" s="42">
        <f t="shared" si="40"/>
        <v>356.46669687120203</v>
      </c>
      <c r="S133" s="42">
        <f t="shared" si="41"/>
        <v>1191.0624993388124</v>
      </c>
      <c r="T133" s="42">
        <f t="shared" si="42"/>
        <v>21992.285714285717</v>
      </c>
      <c r="U133" s="32">
        <f t="shared" si="43"/>
        <v>5.5351620116456202</v>
      </c>
      <c r="V133" s="33">
        <f t="shared" si="44"/>
        <v>6.333333333333333</v>
      </c>
      <c r="W133" s="33">
        <f t="shared" si="45"/>
        <v>15.833333333333334</v>
      </c>
      <c r="X133" s="32">
        <f t="shared" si="46"/>
        <v>6.9435062851084259</v>
      </c>
      <c r="Y133" s="32">
        <f t="shared" si="47"/>
        <v>9.843</v>
      </c>
      <c r="Z133" s="266" t="e">
        <f>IF(Use_BOM_DF,M133/10,MIN(0.972+(0.342*LN(Weather_Site!J136))-(0.245*LN(Weather_Site!I136)),1))</f>
        <v>#NUM!</v>
      </c>
      <c r="AA133" s="33" t="e">
        <f t="shared" si="48"/>
        <v>#NUM!</v>
      </c>
      <c r="AB133" s="33" t="e">
        <f t="shared" si="49"/>
        <v>#NUM!</v>
      </c>
      <c r="AC133" s="33" t="e">
        <f t="shared" si="50"/>
        <v>#NUM!</v>
      </c>
      <c r="AD133" s="32" t="e">
        <f t="shared" si="51"/>
        <v>#NUM!</v>
      </c>
      <c r="AE133" s="32" t="e">
        <f t="shared" si="52"/>
        <v>#NUM!</v>
      </c>
      <c r="AF133" s="42" t="e">
        <f t="shared" si="53"/>
        <v>#NUM!</v>
      </c>
      <c r="AG133" s="83">
        <f t="shared" si="54"/>
        <v>11.769527518370813</v>
      </c>
    </row>
    <row r="134" spans="1:33" x14ac:dyDescent="0.25">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8"/>
        <v>0</v>
      </c>
      <c r="J134" s="214">
        <f t="shared" si="59"/>
        <v>3</v>
      </c>
      <c r="K134" s="27">
        <f t="shared" si="35"/>
        <v>4</v>
      </c>
      <c r="L134" s="172">
        <f t="shared" si="60"/>
        <v>15</v>
      </c>
      <c r="M134" s="32">
        <f>IF(Use_BOM_DF,Weather_Site!H137,IF(0.191*(Weather_Site!K137+104)*(Weather_Site!J137+1)^1.5/(3.52*(Weather_Site!J137+1)^1.5+Weather_Site!I137-1)&gt;10, 10,0.191*(Weather_Site!K137+104)*(Weather_Site!J137+1)^1.5/(3.52*(Weather_Site!J137+1)^1.5+Weather_Site!I137-1)))</f>
        <v>7.882539682539683</v>
      </c>
      <c r="N134" s="32">
        <f t="shared" si="36"/>
        <v>11.21325852830328</v>
      </c>
      <c r="O134" s="33">
        <f t="shared" si="37"/>
        <v>201.83865350945902</v>
      </c>
      <c r="P134" s="33">
        <f t="shared" si="38"/>
        <v>152.42438442341353</v>
      </c>
      <c r="Q134" s="32">
        <f t="shared" si="39"/>
        <v>4.2239024956229674</v>
      </c>
      <c r="R134" s="42">
        <f t="shared" si="40"/>
        <v>381.75705164726179</v>
      </c>
      <c r="S134" s="42">
        <f t="shared" si="41"/>
        <v>1233.1054767727715</v>
      </c>
      <c r="T134" s="42">
        <f t="shared" si="42"/>
        <v>21992.285714285717</v>
      </c>
      <c r="U134" s="32">
        <f t="shared" si="43"/>
        <v>5.0680120500459722</v>
      </c>
      <c r="V134" s="33">
        <f t="shared" si="44"/>
        <v>4</v>
      </c>
      <c r="W134" s="33">
        <f t="shared" si="45"/>
        <v>10</v>
      </c>
      <c r="X134" s="32">
        <f t="shared" si="46"/>
        <v>8.4680213568563065</v>
      </c>
      <c r="Y134" s="32">
        <f t="shared" si="47"/>
        <v>8.8024000000000004</v>
      </c>
      <c r="Z134" s="266" t="e">
        <f>IF(Use_BOM_DF,M134/10,MIN(0.972+(0.342*LN(Weather_Site!J137))-(0.245*LN(Weather_Site!I137)),1))</f>
        <v>#NUM!</v>
      </c>
      <c r="AA134" s="33" t="e">
        <f t="shared" si="48"/>
        <v>#NUM!</v>
      </c>
      <c r="AB134" s="33" t="e">
        <f t="shared" si="49"/>
        <v>#NUM!</v>
      </c>
      <c r="AC134" s="33" t="e">
        <f t="shared" si="50"/>
        <v>#NUM!</v>
      </c>
      <c r="AD134" s="32" t="e">
        <f t="shared" si="51"/>
        <v>#NUM!</v>
      </c>
      <c r="AE134" s="32" t="e">
        <f t="shared" si="52"/>
        <v>#NUM!</v>
      </c>
      <c r="AF134" s="42" t="e">
        <f t="shared" si="53"/>
        <v>#NUM!</v>
      </c>
      <c r="AG134" s="83">
        <f t="shared" si="54"/>
        <v>12.023648143728989</v>
      </c>
    </row>
    <row r="135" spans="1:33" x14ac:dyDescent="0.25">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8"/>
        <v>0</v>
      </c>
      <c r="J135" s="214">
        <f t="shared" si="59"/>
        <v>3</v>
      </c>
      <c r="K135" s="27">
        <f t="shared" si="35"/>
        <v>5.333333333333333</v>
      </c>
      <c r="L135" s="172">
        <f t="shared" si="60"/>
        <v>15</v>
      </c>
      <c r="M135" s="32">
        <f>IF(Use_BOM_DF,Weather_Site!H138,IF(0.191*(Weather_Site!K138+104)*(Weather_Site!J138+1)^1.5/(3.52*(Weather_Site!J138+1)^1.5+Weather_Site!I138-1)&gt;10, 10,0.191*(Weather_Site!K138+104)*(Weather_Site!J138+1)^1.5/(3.52*(Weather_Site!J138+1)^1.5+Weather_Site!I138-1)))</f>
        <v>7.882539682539683</v>
      </c>
      <c r="N135" s="32">
        <f t="shared" si="36"/>
        <v>15.865974938971435</v>
      </c>
      <c r="O135" s="33">
        <f t="shared" si="37"/>
        <v>285.58754890148577</v>
      </c>
      <c r="P135" s="33">
        <f t="shared" si="38"/>
        <v>196.39906461018745</v>
      </c>
      <c r="Q135" s="32">
        <f t="shared" si="39"/>
        <v>5.3126381357193146</v>
      </c>
      <c r="R135" s="42">
        <f t="shared" si="40"/>
        <v>689.53424221296029</v>
      </c>
      <c r="S135" s="42">
        <f t="shared" si="41"/>
        <v>1744.7578277271359</v>
      </c>
      <c r="T135" s="42">
        <f t="shared" si="42"/>
        <v>21992.285714285717</v>
      </c>
      <c r="U135" s="32">
        <f t="shared" si="43"/>
        <v>4.5493117097105094</v>
      </c>
      <c r="V135" s="33">
        <f t="shared" si="44"/>
        <v>5.333333333333333</v>
      </c>
      <c r="W135" s="33">
        <f t="shared" si="45"/>
        <v>13.333333333333334</v>
      </c>
      <c r="X135" s="32">
        <f t="shared" si="46"/>
        <v>10.911059145010414</v>
      </c>
      <c r="Y135" s="32">
        <f t="shared" si="47"/>
        <v>7.531600000000001</v>
      </c>
      <c r="Z135" s="266" t="e">
        <f>IF(Use_BOM_DF,M135/10,MIN(0.972+(0.342*LN(Weather_Site!J138))-(0.245*LN(Weather_Site!I138)),1))</f>
        <v>#NUM!</v>
      </c>
      <c r="AA135" s="33" t="e">
        <f t="shared" si="48"/>
        <v>#NUM!</v>
      </c>
      <c r="AB135" s="33" t="e">
        <f t="shared" si="49"/>
        <v>#NUM!</v>
      </c>
      <c r="AC135" s="33" t="e">
        <f t="shared" si="50"/>
        <v>#NUM!</v>
      </c>
      <c r="AD135" s="32" t="e">
        <f t="shared" si="51"/>
        <v>#NUM!</v>
      </c>
      <c r="AE135" s="32" t="e">
        <f t="shared" si="52"/>
        <v>#NUM!</v>
      </c>
      <c r="AF135" s="42" t="e">
        <f t="shared" si="53"/>
        <v>#NUM!</v>
      </c>
      <c r="AG135" s="83">
        <f t="shared" si="54"/>
        <v>16.563774317516671</v>
      </c>
    </row>
    <row r="136" spans="1:33" x14ac:dyDescent="0.25">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8"/>
        <v>0</v>
      </c>
      <c r="J136" s="214">
        <f t="shared" si="59"/>
        <v>3</v>
      </c>
      <c r="K136" s="27">
        <f t="shared" si="35"/>
        <v>4.333333333333333</v>
      </c>
      <c r="L136" s="172">
        <f t="shared" si="60"/>
        <v>15</v>
      </c>
      <c r="M136" s="32">
        <f>IF(Use_BOM_DF,Weather_Site!H139,IF(0.191*(Weather_Site!K139+104)*(Weather_Site!J139+1)^1.5/(3.52*(Weather_Site!J139+1)^1.5+Weather_Site!I139-1)&gt;10, 10,0.191*(Weather_Site!K139+104)*(Weather_Site!J139+1)^1.5/(3.52*(Weather_Site!J139+1)^1.5+Weather_Site!I139-1)))</f>
        <v>7.882539682539683</v>
      </c>
      <c r="N136" s="32">
        <f t="shared" si="36"/>
        <v>17.37090838933657</v>
      </c>
      <c r="O136" s="33">
        <f t="shared" si="37"/>
        <v>312.67635100805825</v>
      </c>
      <c r="P136" s="33">
        <f t="shared" si="38"/>
        <v>230.66550555868571</v>
      </c>
      <c r="Q136" s="32">
        <f t="shared" si="39"/>
        <v>5.6647925631047569</v>
      </c>
      <c r="R136" s="42">
        <f t="shared" si="40"/>
        <v>789.08558995461397</v>
      </c>
      <c r="S136" s="42">
        <f t="shared" si="41"/>
        <v>1910.2531362620937</v>
      </c>
      <c r="T136" s="42">
        <f t="shared" si="42"/>
        <v>21992.285714285717</v>
      </c>
      <c r="U136" s="32">
        <f t="shared" si="43"/>
        <v>4.2768696137253412</v>
      </c>
      <c r="V136" s="33">
        <f t="shared" si="44"/>
        <v>4.333333333333333</v>
      </c>
      <c r="W136" s="33">
        <f t="shared" si="45"/>
        <v>10.833333333333334</v>
      </c>
      <c r="X136" s="32">
        <f t="shared" si="46"/>
        <v>12.814750308815873</v>
      </c>
      <c r="Y136" s="32">
        <f t="shared" si="47"/>
        <v>6.6822000000000008</v>
      </c>
      <c r="Z136" s="266" t="e">
        <f>IF(Use_BOM_DF,M136/10,MIN(0.972+(0.342*LN(Weather_Site!J139))-(0.245*LN(Weather_Site!I139)),1))</f>
        <v>#NUM!</v>
      </c>
      <c r="AA136" s="33" t="e">
        <f t="shared" si="48"/>
        <v>#NUM!</v>
      </c>
      <c r="AB136" s="33" t="e">
        <f t="shared" si="49"/>
        <v>#NUM!</v>
      </c>
      <c r="AC136" s="33" t="e">
        <f t="shared" si="50"/>
        <v>#NUM!</v>
      </c>
      <c r="AD136" s="32" t="e">
        <f t="shared" si="51"/>
        <v>#NUM!</v>
      </c>
      <c r="AE136" s="32" t="e">
        <f t="shared" si="52"/>
        <v>#NUM!</v>
      </c>
      <c r="AF136" s="42" t="e">
        <f t="shared" si="53"/>
        <v>#NUM!</v>
      </c>
      <c r="AG136" s="83">
        <f t="shared" si="54"/>
        <v>17.578959650167722</v>
      </c>
    </row>
    <row r="137" spans="1:33" x14ac:dyDescent="0.25">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8"/>
        <v>0</v>
      </c>
      <c r="J137" s="214">
        <f t="shared" si="59"/>
        <v>3</v>
      </c>
      <c r="K137" s="27">
        <f t="shared" si="35"/>
        <v>4.333333333333333</v>
      </c>
      <c r="L137" s="172">
        <f t="shared" si="60"/>
        <v>15</v>
      </c>
      <c r="M137" s="32">
        <f>IF(Use_BOM_DF,Weather_Site!H140,IF(0.191*(Weather_Site!K140+104)*(Weather_Site!J140+1)^1.5/(3.52*(Weather_Site!J140+1)^1.5+Weather_Site!I140-1)&gt;10, 10,0.191*(Weather_Site!K140+104)*(Weather_Site!J140+1)^1.5/(3.52*(Weather_Site!J140+1)^1.5+Weather_Site!I140-1)))</f>
        <v>7.882539682539683</v>
      </c>
      <c r="N137" s="32">
        <f t="shared" si="36"/>
        <v>20.470746670427058</v>
      </c>
      <c r="O137" s="33">
        <f t="shared" si="37"/>
        <v>368.47344006768702</v>
      </c>
      <c r="P137" s="33">
        <f t="shared" si="38"/>
        <v>271.82776076330305</v>
      </c>
      <c r="Q137" s="32">
        <f t="shared" si="39"/>
        <v>6.3901547208799307</v>
      </c>
      <c r="R137" s="42">
        <f t="shared" si="40"/>
        <v>994.13989224874979</v>
      </c>
      <c r="S137" s="42">
        <f t="shared" si="41"/>
        <v>2251.1377731296393</v>
      </c>
      <c r="T137" s="42">
        <f t="shared" si="42"/>
        <v>21992.285714285717</v>
      </c>
      <c r="U137" s="32">
        <f t="shared" si="43"/>
        <v>4.0326032894216794</v>
      </c>
      <c r="V137" s="33">
        <f t="shared" si="44"/>
        <v>4.333333333333333</v>
      </c>
      <c r="W137" s="33">
        <f t="shared" si="45"/>
        <v>10.833333333333334</v>
      </c>
      <c r="X137" s="32">
        <f t="shared" si="46"/>
        <v>15.101542264627952</v>
      </c>
      <c r="Y137" s="32">
        <f t="shared" si="47"/>
        <v>3.8877999999999999</v>
      </c>
      <c r="Z137" s="266" t="e">
        <f>IF(Use_BOM_DF,M137/10,MIN(0.972+(0.342*LN(Weather_Site!J140))-(0.245*LN(Weather_Site!I140)),1))</f>
        <v>#NUM!</v>
      </c>
      <c r="AA137" s="33" t="e">
        <f t="shared" si="48"/>
        <v>#NUM!</v>
      </c>
      <c r="AB137" s="33" t="e">
        <f t="shared" si="49"/>
        <v>#NUM!</v>
      </c>
      <c r="AC137" s="33" t="e">
        <f t="shared" si="50"/>
        <v>#NUM!</v>
      </c>
      <c r="AD137" s="32" t="e">
        <f t="shared" si="51"/>
        <v>#NUM!</v>
      </c>
      <c r="AE137" s="32" t="e">
        <f t="shared" si="52"/>
        <v>#NUM!</v>
      </c>
      <c r="AF137" s="42" t="e">
        <f t="shared" si="53"/>
        <v>#NUM!</v>
      </c>
      <c r="AG137" s="83">
        <f t="shared" si="54"/>
        <v>19.889700384196978</v>
      </c>
    </row>
    <row r="138" spans="1:33" x14ac:dyDescent="0.25">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8"/>
        <v>0</v>
      </c>
      <c r="J138" s="214">
        <f t="shared" si="59"/>
        <v>3</v>
      </c>
      <c r="K138" s="27">
        <f t="shared" ref="K138:K174" si="61">G138/J138</f>
        <v>4.333333333333333</v>
      </c>
      <c r="L138" s="172">
        <f t="shared" si="60"/>
        <v>15</v>
      </c>
      <c r="M138" s="32">
        <f>IF(Use_BOM_DF,Weather_Site!H141,IF(0.191*(Weather_Site!K141+104)*(Weather_Site!J141+1)^1.5/(3.52*(Weather_Site!J141+1)^1.5+Weather_Site!I141-1)&gt;10, 10,0.191*(Weather_Site!K141+104)*(Weather_Site!J141+1)^1.5/(3.52*(Weather_Site!J141+1)^1.5+Weather_Site!I141-1)))</f>
        <v>7.882539682539683</v>
      </c>
      <c r="N138" s="32">
        <f t="shared" ref="N138:N174" si="62">2*EXP(-0.45+0.987*LN(M138)-0.0345*E138+0.0338*D138+0.0234*G138*3/J138)</f>
        <v>23.551437886157895</v>
      </c>
      <c r="O138" s="33">
        <f t="shared" ref="O138:O174" si="63">0.0012*N138*L138*EXP(0.069*I138)*1000</f>
        <v>423.9258819508421</v>
      </c>
      <c r="P138" s="33">
        <f t="shared" ref="P138:P174" si="64">0.0012*X138*L138*EXP(0.069*0)*1000</f>
        <v>312.73576515891534</v>
      </c>
      <c r="Q138" s="32">
        <f t="shared" ref="Q138:Q174" si="65">(13*O138/EXP(0.069*I138)/1000+0.24*L138-2)</f>
        <v>7.1110364653609466</v>
      </c>
      <c r="R138" s="42">
        <f t="shared" ref="R138:R174" si="66">IF((O138/1000*(4.17-0.033*L138)-0.36)*1000&lt;0,0,(O138/1000*(4.17-0.033*L138)-0.36)*1000)</f>
        <v>1197.9276161693444</v>
      </c>
      <c r="S138" s="42">
        <f t="shared" ref="S138:S174" si="67">516.7*L138*M138/10*O138/1000</f>
        <v>2589.9168355025349</v>
      </c>
      <c r="T138" s="42">
        <f t="shared" ref="T138:T174" si="68">1860*L138*M138/10</f>
        <v>21992.285714285717</v>
      </c>
      <c r="U138" s="32">
        <f t="shared" ref="U138:U174" si="69">3.033808*EXP(E138*(-0.00033169*D138+0.02638614))</f>
        <v>3.8500502491004007</v>
      </c>
      <c r="V138" s="33">
        <f t="shared" ref="V138:V174" si="70">G138/3</f>
        <v>4.333333333333333</v>
      </c>
      <c r="W138" s="33">
        <f t="shared" ref="W138:W174" si="71">G138/1.2</f>
        <v>10.833333333333334</v>
      </c>
      <c r="X138" s="32">
        <f t="shared" ref="X138:X174" si="72">2*EXP(-0.45+0.987*LN(M138)-0.0345*E138+0.0338*D138+0.0234*0)</f>
        <v>17.374209175495299</v>
      </c>
      <c r="Y138" s="32">
        <f t="shared" ref="Y138:Y174" si="73">IF(HOUR(C138)&lt;12,12.519-(0.282*D138)+(0.112*E138),6.783-(0.17*D138)+(0.133*E138))</f>
        <v>3.2759</v>
      </c>
      <c r="Z138" s="266" t="e">
        <f>IF(Use_BOM_DF,M138/10,MIN(0.972+(0.342*LN(Weather_Site!J141))-(0.245*LN(Weather_Site!I141)),1))</f>
        <v>#NUM!</v>
      </c>
      <c r="AA138" s="33" t="e">
        <f t="shared" ref="AA138:AA174" si="74">(0.22*L138*EXP(0.158*(1.674+0.179*G138)-0.227*Y138))*Z138*60</f>
        <v>#NUM!</v>
      </c>
      <c r="AB138" s="33" t="e">
        <f t="shared" ref="AB138:AB174" si="75">AA138*EXP(0.0662*I138)</f>
        <v>#NUM!</v>
      </c>
      <c r="AC138" s="33" t="e">
        <f t="shared" ref="AC138:AC174" si="76">(0.22*L138*EXP(0.158*0-0.227*Y138))*Z138*60</f>
        <v>#NUM!</v>
      </c>
      <c r="AD138" s="32" t="e">
        <f t="shared" ref="AD138:AD174" si="77">0.3048*31.7537*(1-EXP(-0.31772*AB138/18.3))*(1-EXP(-(0.03644*1.1289^(AB138/18.3))*(Z138*L138/2.2417)))</f>
        <v>#NUM!</v>
      </c>
      <c r="AE138" s="32" t="e">
        <f t="shared" ref="AE138:AE174" si="78">IF(D138&lt;20,-2.19+(2.23*SQRT(AA138)),-0.296+(2.23*SQRT(AA138)))</f>
        <v>#NUM!</v>
      </c>
      <c r="AF138" s="42" t="e">
        <f t="shared" ref="AF138:AF174" si="79">18000*(L138*Z138)*AB138/36000</f>
        <v>#NUM!</v>
      </c>
      <c r="AG138" s="83">
        <f t="shared" ref="AG138:AG174" si="80">34.8 * M138 * EXP(0.0234 * G138) * U138 ^ -2.1</f>
        <v>21.92190825264796</v>
      </c>
    </row>
    <row r="139" spans="1:33" x14ac:dyDescent="0.25">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8"/>
        <v>0</v>
      </c>
      <c r="J139" s="214">
        <f t="shared" si="59"/>
        <v>3</v>
      </c>
      <c r="K139" s="27">
        <f t="shared" si="61"/>
        <v>4.333333333333333</v>
      </c>
      <c r="L139" s="172">
        <f t="shared" si="60"/>
        <v>15</v>
      </c>
      <c r="M139" s="32">
        <f>IF(Use_BOM_DF,Weather_Site!H142,IF(0.191*(Weather_Site!K142+104)*(Weather_Site!J142+1)^1.5/(3.52*(Weather_Site!J142+1)^1.5+Weather_Site!I142-1)&gt;10, 10,0.191*(Weather_Site!K142+104)*(Weather_Site!J142+1)^1.5/(3.52*(Weather_Site!J142+1)^1.5+Weather_Site!I142-1)))</f>
        <v>7.882539682539683</v>
      </c>
      <c r="N139" s="32">
        <f t="shared" si="62"/>
        <v>26.634220537242097</v>
      </c>
      <c r="O139" s="33">
        <f t="shared" si="63"/>
        <v>479.4159696703577</v>
      </c>
      <c r="P139" s="33">
        <f t="shared" si="64"/>
        <v>353.67154138904033</v>
      </c>
      <c r="Q139" s="32">
        <f t="shared" si="65"/>
        <v>7.8324076057146499</v>
      </c>
      <c r="R139" s="42">
        <f t="shared" si="66"/>
        <v>1401.8536885385645</v>
      </c>
      <c r="S139" s="42">
        <f t="shared" si="67"/>
        <v>2928.9258899318916</v>
      </c>
      <c r="T139" s="42">
        <f t="shared" si="68"/>
        <v>21992.285714285717</v>
      </c>
      <c r="U139" s="32">
        <f t="shared" si="69"/>
        <v>3.7096647710487463</v>
      </c>
      <c r="V139" s="33">
        <f t="shared" si="70"/>
        <v>4.333333333333333</v>
      </c>
      <c r="W139" s="33">
        <f t="shared" si="71"/>
        <v>10.833333333333334</v>
      </c>
      <c r="X139" s="32">
        <f t="shared" si="72"/>
        <v>19.648418966057797</v>
      </c>
      <c r="Y139" s="32">
        <f t="shared" si="73"/>
        <v>2.7342000000000013</v>
      </c>
      <c r="Z139" s="266" t="e">
        <f>IF(Use_BOM_DF,M139/10,MIN(0.972+(0.342*LN(Weather_Site!J142))-(0.245*LN(Weather_Site!I142)),1))</f>
        <v>#NUM!</v>
      </c>
      <c r="AA139" s="33" t="e">
        <f t="shared" si="74"/>
        <v>#NUM!</v>
      </c>
      <c r="AB139" s="33" t="e">
        <f t="shared" si="75"/>
        <v>#NUM!</v>
      </c>
      <c r="AC139" s="33" t="e">
        <f t="shared" si="76"/>
        <v>#NUM!</v>
      </c>
      <c r="AD139" s="32" t="e">
        <f t="shared" si="77"/>
        <v>#NUM!</v>
      </c>
      <c r="AE139" s="32" t="e">
        <f t="shared" si="78"/>
        <v>#NUM!</v>
      </c>
      <c r="AF139" s="42" t="e">
        <f t="shared" si="79"/>
        <v>#NUM!</v>
      </c>
      <c r="AG139" s="83">
        <f t="shared" si="80"/>
        <v>23.700362736754506</v>
      </c>
    </row>
    <row r="140" spans="1:33" x14ac:dyDescent="0.25">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8"/>
        <v>0</v>
      </c>
      <c r="J140" s="214">
        <f t="shared" si="59"/>
        <v>3</v>
      </c>
      <c r="K140" s="27">
        <f t="shared" si="61"/>
        <v>3.6666666666666665</v>
      </c>
      <c r="L140" s="172">
        <f t="shared" si="60"/>
        <v>15</v>
      </c>
      <c r="M140" s="32">
        <f>IF(Use_BOM_DF,Weather_Site!H143,IF(0.191*(Weather_Site!K143+104)*(Weather_Site!J143+1)^1.5/(3.52*(Weather_Site!J143+1)^1.5+Weather_Site!I143-1)&gt;10, 10,0.191*(Weather_Site!K143+104)*(Weather_Site!J143+1)^1.5/(3.52*(Weather_Site!J143+1)^1.5+Weather_Site!I143-1)))</f>
        <v>7.882539682539683</v>
      </c>
      <c r="N140" s="32">
        <f t="shared" si="62"/>
        <v>27.589268518962768</v>
      </c>
      <c r="O140" s="33">
        <f t="shared" si="63"/>
        <v>496.60683334132978</v>
      </c>
      <c r="P140" s="33">
        <f t="shared" si="64"/>
        <v>383.9063463897412</v>
      </c>
      <c r="Q140" s="32">
        <f t="shared" si="65"/>
        <v>8.0558888334372867</v>
      </c>
      <c r="R140" s="42">
        <f t="shared" si="66"/>
        <v>1465.0301125293868</v>
      </c>
      <c r="S140" s="42">
        <f t="shared" si="67"/>
        <v>3033.9511057394097</v>
      </c>
      <c r="T140" s="42">
        <f t="shared" si="68"/>
        <v>21992.285714285717</v>
      </c>
      <c r="U140" s="32">
        <f t="shared" si="69"/>
        <v>3.621958115679341</v>
      </c>
      <c r="V140" s="33">
        <f t="shared" si="70"/>
        <v>3.6666666666666665</v>
      </c>
      <c r="W140" s="33">
        <f t="shared" si="71"/>
        <v>9.1666666666666679</v>
      </c>
      <c r="X140" s="32">
        <f t="shared" si="72"/>
        <v>21.328130354985625</v>
      </c>
      <c r="Y140" s="32">
        <f t="shared" si="73"/>
        <v>2.3743000000000007</v>
      </c>
      <c r="Z140" s="266" t="e">
        <f>IF(Use_BOM_DF,M140/10,MIN(0.972+(0.342*LN(Weather_Site!J143))-(0.245*LN(Weather_Site!I143)),1))</f>
        <v>#NUM!</v>
      </c>
      <c r="AA140" s="33" t="e">
        <f t="shared" si="74"/>
        <v>#NUM!</v>
      </c>
      <c r="AB140" s="33" t="e">
        <f t="shared" si="75"/>
        <v>#NUM!</v>
      </c>
      <c r="AC140" s="33" t="e">
        <f t="shared" si="76"/>
        <v>#NUM!</v>
      </c>
      <c r="AD140" s="32" t="e">
        <f t="shared" si="77"/>
        <v>#NUM!</v>
      </c>
      <c r="AE140" s="32" t="e">
        <f t="shared" si="78"/>
        <v>#NUM!</v>
      </c>
      <c r="AF140" s="42" t="e">
        <f t="shared" si="79"/>
        <v>#NUM!</v>
      </c>
      <c r="AG140" s="83">
        <f t="shared" si="80"/>
        <v>23.782177672105977</v>
      </c>
    </row>
    <row r="141" spans="1:33" x14ac:dyDescent="0.25">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8"/>
        <v>0</v>
      </c>
      <c r="J141" s="214">
        <f t="shared" si="59"/>
        <v>3</v>
      </c>
      <c r="K141" s="27">
        <f t="shared" si="61"/>
        <v>4</v>
      </c>
      <c r="L141" s="172">
        <f t="shared" si="60"/>
        <v>15</v>
      </c>
      <c r="M141" s="32">
        <f>IF(Use_BOM_DF,Weather_Site!H144,IF(0.191*(Weather_Site!K144+104)*(Weather_Site!J144+1)^1.5/(3.52*(Weather_Site!J144+1)^1.5+Weather_Site!I144-1)&gt;10, 10,0.191*(Weather_Site!K144+104)*(Weather_Site!J144+1)^1.5/(3.52*(Weather_Site!J144+1)^1.5+Weather_Site!I144-1)))</f>
        <v>7.882539682539683</v>
      </c>
      <c r="N141" s="32">
        <f t="shared" si="62"/>
        <v>29.62554142790173</v>
      </c>
      <c r="O141" s="33">
        <f t="shared" si="63"/>
        <v>533.25974570223116</v>
      </c>
      <c r="P141" s="33">
        <f t="shared" si="64"/>
        <v>402.7067514728509</v>
      </c>
      <c r="Q141" s="32">
        <f t="shared" si="65"/>
        <v>8.532376694129006</v>
      </c>
      <c r="R141" s="42">
        <f t="shared" si="66"/>
        <v>1599.729565455699</v>
      </c>
      <c r="S141" s="42">
        <f t="shared" si="67"/>
        <v>3257.8770296694452</v>
      </c>
      <c r="T141" s="42">
        <f t="shared" si="68"/>
        <v>21992.285714285717</v>
      </c>
      <c r="U141" s="32">
        <f t="shared" si="69"/>
        <v>3.5755424164888865</v>
      </c>
      <c r="V141" s="33">
        <f t="shared" si="70"/>
        <v>4</v>
      </c>
      <c r="W141" s="33">
        <f t="shared" si="71"/>
        <v>10</v>
      </c>
      <c r="X141" s="32">
        <f t="shared" si="72"/>
        <v>22.372597304047275</v>
      </c>
      <c r="Y141" s="32">
        <f t="shared" si="73"/>
        <v>2.1622000000000003</v>
      </c>
      <c r="Z141" s="266" t="e">
        <f>IF(Use_BOM_DF,M141/10,MIN(0.972+(0.342*LN(Weather_Site!J144))-(0.245*LN(Weather_Site!I144)),1))</f>
        <v>#NUM!</v>
      </c>
      <c r="AA141" s="33" t="e">
        <f t="shared" si="74"/>
        <v>#NUM!</v>
      </c>
      <c r="AB141" s="33" t="e">
        <f t="shared" si="75"/>
        <v>#NUM!</v>
      </c>
      <c r="AC141" s="33" t="e">
        <f t="shared" si="76"/>
        <v>#NUM!</v>
      </c>
      <c r="AD141" s="32" t="e">
        <f t="shared" si="77"/>
        <v>#NUM!</v>
      </c>
      <c r="AE141" s="32" t="e">
        <f t="shared" si="78"/>
        <v>#NUM!</v>
      </c>
      <c r="AF141" s="42" t="e">
        <f t="shared" si="79"/>
        <v>#NUM!</v>
      </c>
      <c r="AG141" s="83">
        <f t="shared" si="80"/>
        <v>25.013659745015158</v>
      </c>
    </row>
    <row r="142" spans="1:33" x14ac:dyDescent="0.25">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8"/>
        <v>0</v>
      </c>
      <c r="J142" s="214">
        <f t="shared" si="59"/>
        <v>3</v>
      </c>
      <c r="K142" s="27">
        <f t="shared" si="61"/>
        <v>3.6666666666666665</v>
      </c>
      <c r="L142" s="172">
        <f t="shared" si="60"/>
        <v>15</v>
      </c>
      <c r="M142" s="32">
        <f>IF(Use_BOM_DF,Weather_Site!H145,IF(0.191*(Weather_Site!K145+104)*(Weather_Site!J145+1)^1.5/(3.52*(Weather_Site!J145+1)^1.5+Weather_Site!I145-1)&gt;10, 10,0.191*(Weather_Site!K145+104)*(Weather_Site!J145+1)^1.5/(3.52*(Weather_Site!J145+1)^1.5+Weather_Site!I145-1)))</f>
        <v>7.882539682539683</v>
      </c>
      <c r="N142" s="32">
        <f t="shared" si="62"/>
        <v>30.049225151339428</v>
      </c>
      <c r="O142" s="33">
        <f t="shared" si="63"/>
        <v>540.88605272410973</v>
      </c>
      <c r="P142" s="33">
        <f t="shared" si="64"/>
        <v>418.13679227357579</v>
      </c>
      <c r="Q142" s="32">
        <f t="shared" si="65"/>
        <v>8.6315186854134254</v>
      </c>
      <c r="R142" s="42">
        <f t="shared" si="66"/>
        <v>1627.756243761103</v>
      </c>
      <c r="S142" s="42">
        <f t="shared" si="67"/>
        <v>3304.4689028945031</v>
      </c>
      <c r="T142" s="42">
        <f t="shared" si="68"/>
        <v>21992.285714285717</v>
      </c>
      <c r="U142" s="32">
        <f t="shared" si="69"/>
        <v>3.5384135781298132</v>
      </c>
      <c r="V142" s="33">
        <f t="shared" si="70"/>
        <v>3.6666666666666665</v>
      </c>
      <c r="W142" s="33">
        <f t="shared" si="71"/>
        <v>9.1666666666666679</v>
      </c>
      <c r="X142" s="32">
        <f t="shared" si="72"/>
        <v>23.229821792976434</v>
      </c>
      <c r="Y142" s="32">
        <f t="shared" si="73"/>
        <v>1.9974000000000001</v>
      </c>
      <c r="Z142" s="266" t="e">
        <f>IF(Use_BOM_DF,M142/10,MIN(0.972+(0.342*LN(Weather_Site!J145))-(0.245*LN(Weather_Site!I145)),1))</f>
        <v>#NUM!</v>
      </c>
      <c r="AA142" s="33" t="e">
        <f t="shared" si="74"/>
        <v>#NUM!</v>
      </c>
      <c r="AB142" s="33" t="e">
        <f t="shared" si="75"/>
        <v>#NUM!</v>
      </c>
      <c r="AC142" s="33" t="e">
        <f t="shared" si="76"/>
        <v>#NUM!</v>
      </c>
      <c r="AD142" s="32" t="e">
        <f t="shared" si="77"/>
        <v>#NUM!</v>
      </c>
      <c r="AE142" s="32" t="e">
        <f t="shared" si="78"/>
        <v>#NUM!</v>
      </c>
      <c r="AF142" s="42" t="e">
        <f t="shared" si="79"/>
        <v>#NUM!</v>
      </c>
      <c r="AG142" s="83">
        <f t="shared" si="80"/>
        <v>24.976683136389532</v>
      </c>
    </row>
    <row r="143" spans="1:33" x14ac:dyDescent="0.25">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8"/>
        <v>0</v>
      </c>
      <c r="J143" s="214">
        <f t="shared" si="59"/>
        <v>3</v>
      </c>
      <c r="K143" s="27">
        <f t="shared" si="61"/>
        <v>4</v>
      </c>
      <c r="L143" s="172">
        <f t="shared" si="60"/>
        <v>15</v>
      </c>
      <c r="M143" s="32">
        <f>IF(Use_BOM_DF,Weather_Site!H146,IF(0.191*(Weather_Site!K146+104)*(Weather_Site!J146+1)^1.5/(3.52*(Weather_Site!J146+1)^1.5+Weather_Site!I146-1)&gt;10, 10,0.191*(Weather_Site!K146+104)*(Weather_Site!J146+1)^1.5/(3.52*(Weather_Site!J146+1)^1.5+Weather_Site!I146-1)))</f>
        <v>7.882539682539683</v>
      </c>
      <c r="N143" s="32">
        <f t="shared" si="62"/>
        <v>29.627615288385954</v>
      </c>
      <c r="O143" s="33">
        <f t="shared" si="63"/>
        <v>533.29707519094711</v>
      </c>
      <c r="P143" s="33">
        <f t="shared" si="64"/>
        <v>402.7349419321086</v>
      </c>
      <c r="Q143" s="32">
        <f t="shared" si="65"/>
        <v>8.5328619774823125</v>
      </c>
      <c r="R143" s="42">
        <f t="shared" si="66"/>
        <v>1599.8667513267305</v>
      </c>
      <c r="S143" s="42">
        <f t="shared" si="67"/>
        <v>3258.1050890435063</v>
      </c>
      <c r="T143" s="42">
        <f t="shared" si="68"/>
        <v>21992.285714285717</v>
      </c>
      <c r="U143" s="32">
        <f t="shared" si="69"/>
        <v>3.5717314782589957</v>
      </c>
      <c r="V143" s="33">
        <f t="shared" si="70"/>
        <v>4</v>
      </c>
      <c r="W143" s="33">
        <f t="shared" si="71"/>
        <v>10</v>
      </c>
      <c r="X143" s="32">
        <f t="shared" si="72"/>
        <v>22.374163440672703</v>
      </c>
      <c r="Y143" s="32">
        <f t="shared" si="73"/>
        <v>2.1659000000000006</v>
      </c>
      <c r="Z143" s="266" t="e">
        <f>IF(Use_BOM_DF,M143/10,MIN(0.972+(0.342*LN(Weather_Site!J146))-(0.245*LN(Weather_Site!I146)),1))</f>
        <v>#NUM!</v>
      </c>
      <c r="AA143" s="33" t="e">
        <f t="shared" si="74"/>
        <v>#NUM!</v>
      </c>
      <c r="AB143" s="33" t="e">
        <f t="shared" si="75"/>
        <v>#NUM!</v>
      </c>
      <c r="AC143" s="33" t="e">
        <f t="shared" si="76"/>
        <v>#NUM!</v>
      </c>
      <c r="AD143" s="32" t="e">
        <f t="shared" si="77"/>
        <v>#NUM!</v>
      </c>
      <c r="AE143" s="32" t="e">
        <f t="shared" si="78"/>
        <v>#NUM!</v>
      </c>
      <c r="AF143" s="42" t="e">
        <f t="shared" si="79"/>
        <v>#NUM!</v>
      </c>
      <c r="AG143" s="83">
        <f t="shared" si="80"/>
        <v>25.069739283936443</v>
      </c>
    </row>
    <row r="144" spans="1:33" x14ac:dyDescent="0.25">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8"/>
        <v>0</v>
      </c>
      <c r="J144" s="214">
        <f t="shared" si="59"/>
        <v>3</v>
      </c>
      <c r="K144" s="27">
        <f t="shared" si="61"/>
        <v>3.6666666666666665</v>
      </c>
      <c r="L144" s="172">
        <f t="shared" si="60"/>
        <v>15</v>
      </c>
      <c r="M144" s="32">
        <f>IF(Use_BOM_DF,Weather_Site!H147,IF(0.191*(Weather_Site!K147+104)*(Weather_Site!J147+1)^1.5/(3.52*(Weather_Site!J147+1)^1.5+Weather_Site!I147-1)&gt;10, 10,0.191*(Weather_Site!K147+104)*(Weather_Site!J147+1)^1.5/(3.52*(Weather_Site!J147+1)^1.5+Weather_Site!I147-1)))</f>
        <v>7.882539682539683</v>
      </c>
      <c r="N144" s="32">
        <f t="shared" si="62"/>
        <v>28.261681465740384</v>
      </c>
      <c r="O144" s="33">
        <f t="shared" si="63"/>
        <v>508.71026638332683</v>
      </c>
      <c r="P144" s="33">
        <f t="shared" si="64"/>
        <v>393.26301336643638</v>
      </c>
      <c r="Q144" s="32">
        <f t="shared" si="65"/>
        <v>8.2132334629832471</v>
      </c>
      <c r="R144" s="42">
        <f t="shared" si="66"/>
        <v>1509.510228958726</v>
      </c>
      <c r="S144" s="42">
        <f t="shared" si="67"/>
        <v>3107.8953642465622</v>
      </c>
      <c r="T144" s="42">
        <f t="shared" si="68"/>
        <v>21992.285714285717</v>
      </c>
      <c r="U144" s="32">
        <f t="shared" si="69"/>
        <v>3.5889036418958278</v>
      </c>
      <c r="V144" s="33">
        <f t="shared" si="70"/>
        <v>3.6666666666666665</v>
      </c>
      <c r="W144" s="33">
        <f t="shared" si="71"/>
        <v>9.1666666666666679</v>
      </c>
      <c r="X144" s="32">
        <f t="shared" si="72"/>
        <v>21.847945187024244</v>
      </c>
      <c r="Y144" s="32">
        <f t="shared" si="73"/>
        <v>2.2775000000000003</v>
      </c>
      <c r="Z144" s="266" t="e">
        <f>IF(Use_BOM_DF,M144/10,MIN(0.972+(0.342*LN(Weather_Site!J147))-(0.245*LN(Weather_Site!I147)),1))</f>
        <v>#NUM!</v>
      </c>
      <c r="AA144" s="33" t="e">
        <f t="shared" si="74"/>
        <v>#NUM!</v>
      </c>
      <c r="AB144" s="33" t="e">
        <f t="shared" si="75"/>
        <v>#NUM!</v>
      </c>
      <c r="AC144" s="33" t="e">
        <f t="shared" si="76"/>
        <v>#NUM!</v>
      </c>
      <c r="AD144" s="32" t="e">
        <f t="shared" si="77"/>
        <v>#NUM!</v>
      </c>
      <c r="AE144" s="32" t="e">
        <f t="shared" si="78"/>
        <v>#NUM!</v>
      </c>
      <c r="AF144" s="42" t="e">
        <f t="shared" si="79"/>
        <v>#NUM!</v>
      </c>
      <c r="AG144" s="83">
        <f t="shared" si="80"/>
        <v>24.244488903450417</v>
      </c>
    </row>
    <row r="145" spans="1:33" x14ac:dyDescent="0.25">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8"/>
        <v>0</v>
      </c>
      <c r="J145" s="214">
        <f t="shared" si="59"/>
        <v>3</v>
      </c>
      <c r="K145" s="27">
        <f t="shared" si="61"/>
        <v>3</v>
      </c>
      <c r="L145" s="172">
        <f t="shared" si="60"/>
        <v>15</v>
      </c>
      <c r="M145" s="32">
        <f>IF(Use_BOM_DF,Weather_Site!H148,IF(0.191*(Weather_Site!K148+104)*(Weather_Site!J148+1)^1.5/(3.52*(Weather_Site!J148+1)^1.5+Weather_Site!I148-1)&gt;10, 10,0.191*(Weather_Site!K148+104)*(Weather_Site!J148+1)^1.5/(3.52*(Weather_Site!J148+1)^1.5+Weather_Site!I148-1)))</f>
        <v>7.882539682539683</v>
      </c>
      <c r="N145" s="32">
        <f t="shared" si="62"/>
        <v>24.681571581080679</v>
      </c>
      <c r="O145" s="33">
        <f t="shared" si="63"/>
        <v>444.26828845945221</v>
      </c>
      <c r="P145" s="33">
        <f t="shared" si="64"/>
        <v>359.90087029208041</v>
      </c>
      <c r="Q145" s="32">
        <f t="shared" si="65"/>
        <v>7.3754877499728799</v>
      </c>
      <c r="R145" s="42">
        <f t="shared" si="66"/>
        <v>1272.685960088487</v>
      </c>
      <c r="S145" s="42">
        <f t="shared" si="67"/>
        <v>2714.1959685642787</v>
      </c>
      <c r="T145" s="42">
        <f t="shared" si="68"/>
        <v>21992.285714285717</v>
      </c>
      <c r="U145" s="32">
        <f t="shared" si="69"/>
        <v>3.6699864285942145</v>
      </c>
      <c r="V145" s="33">
        <f t="shared" si="70"/>
        <v>3</v>
      </c>
      <c r="W145" s="33">
        <f t="shared" si="71"/>
        <v>7.5</v>
      </c>
      <c r="X145" s="32">
        <f t="shared" si="72"/>
        <v>19.994492794004469</v>
      </c>
      <c r="Y145" s="32">
        <f t="shared" si="73"/>
        <v>2.6787999999999998</v>
      </c>
      <c r="Z145" s="266" t="e">
        <f>IF(Use_BOM_DF,M145/10,MIN(0.972+(0.342*LN(Weather_Site!J148))-(0.245*LN(Weather_Site!I148)),1))</f>
        <v>#NUM!</v>
      </c>
      <c r="AA145" s="33" t="e">
        <f t="shared" si="74"/>
        <v>#NUM!</v>
      </c>
      <c r="AB145" s="33" t="e">
        <f t="shared" si="75"/>
        <v>#NUM!</v>
      </c>
      <c r="AC145" s="33" t="e">
        <f t="shared" si="76"/>
        <v>#NUM!</v>
      </c>
      <c r="AD145" s="32" t="e">
        <f t="shared" si="77"/>
        <v>#NUM!</v>
      </c>
      <c r="AE145" s="32" t="e">
        <f t="shared" si="78"/>
        <v>#NUM!</v>
      </c>
      <c r="AF145" s="42" t="e">
        <f t="shared" si="79"/>
        <v>#NUM!</v>
      </c>
      <c r="AG145" s="83">
        <f t="shared" si="80"/>
        <v>22.075597408405265</v>
      </c>
    </row>
    <row r="146" spans="1:33" x14ac:dyDescent="0.25">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8"/>
        <v>0</v>
      </c>
      <c r="J146" s="214">
        <f t="shared" si="59"/>
        <v>3</v>
      </c>
      <c r="K146" s="27">
        <f t="shared" si="61"/>
        <v>2.6666666666666665</v>
      </c>
      <c r="L146" s="172">
        <f t="shared" si="60"/>
        <v>15</v>
      </c>
      <c r="M146" s="32">
        <f>IF(Use_BOM_DF,Weather_Site!H149,IF(0.191*(Weather_Site!K149+104)*(Weather_Site!J149+1)^1.5/(3.52*(Weather_Site!J149+1)^1.5+Weather_Site!I149-1)&gt;10, 10,0.191*(Weather_Site!K149+104)*(Weather_Site!J149+1)^1.5/(3.52*(Weather_Site!J149+1)^1.5+Weather_Site!I149-1)))</f>
        <v>7.882539682539683</v>
      </c>
      <c r="N146" s="32">
        <f t="shared" si="62"/>
        <v>19.045805152107899</v>
      </c>
      <c r="O146" s="33">
        <f t="shared" si="63"/>
        <v>342.82449273794219</v>
      </c>
      <c r="P146" s="33">
        <f t="shared" si="64"/>
        <v>284.29676314204681</v>
      </c>
      <c r="Q146" s="32">
        <f t="shared" si="65"/>
        <v>6.0567184055932479</v>
      </c>
      <c r="R146" s="42">
        <f t="shared" si="66"/>
        <v>899.8800108119375</v>
      </c>
      <c r="S146" s="42">
        <f t="shared" si="67"/>
        <v>2094.4390592022673</v>
      </c>
      <c r="T146" s="42">
        <f t="shared" si="68"/>
        <v>21992.285714285717</v>
      </c>
      <c r="U146" s="32">
        <f t="shared" si="69"/>
        <v>3.9487182418902358</v>
      </c>
      <c r="V146" s="33">
        <f t="shared" si="70"/>
        <v>2.6666666666666665</v>
      </c>
      <c r="W146" s="33">
        <f t="shared" si="71"/>
        <v>6.666666666666667</v>
      </c>
      <c r="X146" s="32">
        <f t="shared" si="72"/>
        <v>15.7942646190026</v>
      </c>
      <c r="Y146" s="32">
        <f t="shared" si="73"/>
        <v>3.7149000000000001</v>
      </c>
      <c r="Z146" s="266" t="e">
        <f>IF(Use_BOM_DF,M146/10,MIN(0.972+(0.342*LN(Weather_Site!J149))-(0.245*LN(Weather_Site!I149)),1))</f>
        <v>#NUM!</v>
      </c>
      <c r="AA146" s="33" t="e">
        <f t="shared" si="74"/>
        <v>#NUM!</v>
      </c>
      <c r="AB146" s="33" t="e">
        <f t="shared" si="75"/>
        <v>#NUM!</v>
      </c>
      <c r="AC146" s="33" t="e">
        <f t="shared" si="76"/>
        <v>#NUM!</v>
      </c>
      <c r="AD146" s="32" t="e">
        <f t="shared" si="77"/>
        <v>#NUM!</v>
      </c>
      <c r="AE146" s="32" t="e">
        <f t="shared" si="78"/>
        <v>#NUM!</v>
      </c>
      <c r="AF146" s="42" t="e">
        <f t="shared" si="79"/>
        <v>#NUM!</v>
      </c>
      <c r="AG146" s="83">
        <f t="shared" si="80"/>
        <v>18.492150954996365</v>
      </c>
    </row>
    <row r="147" spans="1:33" x14ac:dyDescent="0.25">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8"/>
        <v>0</v>
      </c>
      <c r="J147" s="214">
        <f t="shared" si="59"/>
        <v>3</v>
      </c>
      <c r="K147" s="27">
        <f t="shared" si="61"/>
        <v>3</v>
      </c>
      <c r="L147" s="172">
        <f t="shared" si="60"/>
        <v>15</v>
      </c>
      <c r="M147" s="32">
        <f>IF(Use_BOM_DF,Weather_Site!H150,IF(0.191*(Weather_Site!K150+104)*(Weather_Site!J150+1)^1.5/(3.52*(Weather_Site!J150+1)^1.5+Weather_Site!I150-1)&gt;10, 10,0.191*(Weather_Site!K150+104)*(Weather_Site!J150+1)^1.5/(3.52*(Weather_Site!J150+1)^1.5+Weather_Site!I150-1)))</f>
        <v>7.882539682539683</v>
      </c>
      <c r="N147" s="32">
        <f t="shared" si="62"/>
        <v>16.208841668109752</v>
      </c>
      <c r="O147" s="33">
        <f t="shared" si="63"/>
        <v>291.75915002597554</v>
      </c>
      <c r="P147" s="33">
        <f t="shared" si="64"/>
        <v>236.35351596698499</v>
      </c>
      <c r="Q147" s="32">
        <f t="shared" si="65"/>
        <v>5.3928689503376823</v>
      </c>
      <c r="R147" s="42">
        <f t="shared" si="66"/>
        <v>712.21487634545997</v>
      </c>
      <c r="S147" s="42">
        <f t="shared" si="67"/>
        <v>1782.4623754673371</v>
      </c>
      <c r="T147" s="42">
        <f t="shared" si="68"/>
        <v>21992.285714285717</v>
      </c>
      <c r="U147" s="32">
        <f t="shared" si="69"/>
        <v>4.2136038846960435</v>
      </c>
      <c r="V147" s="33">
        <f t="shared" si="70"/>
        <v>3</v>
      </c>
      <c r="W147" s="33">
        <f t="shared" si="71"/>
        <v>7.5</v>
      </c>
      <c r="X147" s="32">
        <f t="shared" si="72"/>
        <v>13.130750887054724</v>
      </c>
      <c r="Y147" s="32">
        <f t="shared" si="73"/>
        <v>4.5182000000000002</v>
      </c>
      <c r="Z147" s="266" t="e">
        <f>IF(Use_BOM_DF,M147/10,MIN(0.972+(0.342*LN(Weather_Site!J150))-(0.245*LN(Weather_Site!I150)),1))</f>
        <v>#NUM!</v>
      </c>
      <c r="AA147" s="33" t="e">
        <f t="shared" si="74"/>
        <v>#NUM!</v>
      </c>
      <c r="AB147" s="33" t="e">
        <f t="shared" si="75"/>
        <v>#NUM!</v>
      </c>
      <c r="AC147" s="33" t="e">
        <f t="shared" si="76"/>
        <v>#NUM!</v>
      </c>
      <c r="AD147" s="32" t="e">
        <f t="shared" si="77"/>
        <v>#NUM!</v>
      </c>
      <c r="AE147" s="32" t="e">
        <f t="shared" si="78"/>
        <v>#NUM!</v>
      </c>
      <c r="AF147" s="42" t="e">
        <f t="shared" si="79"/>
        <v>#NUM!</v>
      </c>
      <c r="AG147" s="83">
        <f t="shared" si="80"/>
        <v>16.517147440538889</v>
      </c>
    </row>
    <row r="148" spans="1:33" x14ac:dyDescent="0.25">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8"/>
        <v>0</v>
      </c>
      <c r="J148" s="214">
        <f t="shared" si="59"/>
        <v>3</v>
      </c>
      <c r="K148" s="27">
        <f t="shared" si="61"/>
        <v>3</v>
      </c>
      <c r="L148" s="172">
        <f t="shared" si="60"/>
        <v>15</v>
      </c>
      <c r="M148" s="32">
        <f>IF(Use_BOM_DF,Weather_Site!H151,IF(0.191*(Weather_Site!K151+104)*(Weather_Site!J151+1)^1.5/(3.52*(Weather_Site!J151+1)^1.5+Weather_Site!I151-1)&gt;10, 10,0.191*(Weather_Site!K151+104)*(Weather_Site!J151+1)^1.5/(3.52*(Weather_Site!J151+1)^1.5+Weather_Site!I151-1)))</f>
        <v>7.882539682539683</v>
      </c>
      <c r="N148" s="32">
        <f t="shared" si="62"/>
        <v>13.943547763225515</v>
      </c>
      <c r="O148" s="33">
        <f t="shared" si="63"/>
        <v>250.98385973805927</v>
      </c>
      <c r="P148" s="33">
        <f t="shared" si="64"/>
        <v>203.32153317136252</v>
      </c>
      <c r="Q148" s="32">
        <f t="shared" si="65"/>
        <v>4.8627901765947694</v>
      </c>
      <c r="R148" s="42">
        <f t="shared" si="66"/>
        <v>562.36568453736766</v>
      </c>
      <c r="S148" s="42">
        <f t="shared" si="67"/>
        <v>1533.3513509099287</v>
      </c>
      <c r="T148" s="42">
        <f t="shared" si="68"/>
        <v>21992.285714285717</v>
      </c>
      <c r="U148" s="32">
        <f t="shared" si="69"/>
        <v>4.4614729534465871</v>
      </c>
      <c r="V148" s="33">
        <f t="shared" si="70"/>
        <v>3</v>
      </c>
      <c r="W148" s="33">
        <f t="shared" si="71"/>
        <v>7.5</v>
      </c>
      <c r="X148" s="32">
        <f t="shared" si="72"/>
        <v>11.295640731742363</v>
      </c>
      <c r="Y148" s="32">
        <f t="shared" si="73"/>
        <v>5.17</v>
      </c>
      <c r="Z148" s="266" t="e">
        <f>IF(Use_BOM_DF,M148/10,MIN(0.972+(0.342*LN(Weather_Site!J151))-(0.245*LN(Weather_Site!I151)),1))</f>
        <v>#NUM!</v>
      </c>
      <c r="AA148" s="33" t="e">
        <f t="shared" si="74"/>
        <v>#NUM!</v>
      </c>
      <c r="AB148" s="33" t="e">
        <f t="shared" si="75"/>
        <v>#NUM!</v>
      </c>
      <c r="AC148" s="33" t="e">
        <f t="shared" si="76"/>
        <v>#NUM!</v>
      </c>
      <c r="AD148" s="32" t="e">
        <f t="shared" si="77"/>
        <v>#NUM!</v>
      </c>
      <c r="AE148" s="32" t="e">
        <f t="shared" si="78"/>
        <v>#NUM!</v>
      </c>
      <c r="AF148" s="42" t="e">
        <f t="shared" si="79"/>
        <v>#NUM!</v>
      </c>
      <c r="AG148" s="83">
        <f t="shared" si="80"/>
        <v>14.648847979980017</v>
      </c>
    </row>
    <row r="149" spans="1:33" x14ac:dyDescent="0.25">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8"/>
        <v>0</v>
      </c>
      <c r="J149" s="214">
        <f t="shared" si="59"/>
        <v>3</v>
      </c>
      <c r="K149" s="27">
        <f t="shared" si="61"/>
        <v>3</v>
      </c>
      <c r="L149" s="172">
        <f t="shared" si="60"/>
        <v>15</v>
      </c>
      <c r="M149" s="32">
        <f>IF(Use_BOM_DF,Weather_Site!H152,IF(0.191*(Weather_Site!K152+104)*(Weather_Site!J152+1)^1.5/(3.52*(Weather_Site!J152+1)^1.5+Weather_Site!I152-1)&gt;10, 10,0.191*(Weather_Site!K152+104)*(Weather_Site!J152+1)^1.5/(3.52*(Weather_Site!J152+1)^1.5+Weather_Site!I152-1)))</f>
        <v>7.882539682539683</v>
      </c>
      <c r="N149" s="32">
        <f t="shared" si="62"/>
        <v>12.975420997360271</v>
      </c>
      <c r="O149" s="33">
        <f t="shared" si="63"/>
        <v>233.55757795248485</v>
      </c>
      <c r="P149" s="33">
        <f t="shared" si="64"/>
        <v>189.2045364297513</v>
      </c>
      <c r="Q149" s="32">
        <f t="shared" si="65"/>
        <v>4.6362485133823021</v>
      </c>
      <c r="R149" s="42">
        <f t="shared" si="66"/>
        <v>498.32409897538179</v>
      </c>
      <c r="S149" s="42">
        <f t="shared" si="67"/>
        <v>1426.8878805292645</v>
      </c>
      <c r="T149" s="42">
        <f t="shared" si="68"/>
        <v>21992.285714285717</v>
      </c>
      <c r="U149" s="32">
        <f t="shared" si="69"/>
        <v>4.5972305881072737</v>
      </c>
      <c r="V149" s="33">
        <f t="shared" si="70"/>
        <v>3</v>
      </c>
      <c r="W149" s="33">
        <f t="shared" si="71"/>
        <v>7.5</v>
      </c>
      <c r="X149" s="32">
        <f t="shared" si="72"/>
        <v>10.511363134986185</v>
      </c>
      <c r="Y149" s="32">
        <f t="shared" si="73"/>
        <v>7.8078000000000012</v>
      </c>
      <c r="Z149" s="266" t="e">
        <f>IF(Use_BOM_DF,M149/10,MIN(0.972+(0.342*LN(Weather_Site!J152))-(0.245*LN(Weather_Site!I152)),1))</f>
        <v>#NUM!</v>
      </c>
      <c r="AA149" s="33" t="e">
        <f t="shared" si="74"/>
        <v>#NUM!</v>
      </c>
      <c r="AB149" s="33" t="e">
        <f t="shared" si="75"/>
        <v>#NUM!</v>
      </c>
      <c r="AC149" s="33" t="e">
        <f t="shared" si="76"/>
        <v>#NUM!</v>
      </c>
      <c r="AD149" s="32" t="e">
        <f t="shared" si="77"/>
        <v>#NUM!</v>
      </c>
      <c r="AE149" s="32" t="e">
        <f t="shared" si="78"/>
        <v>#NUM!</v>
      </c>
      <c r="AF149" s="42" t="e">
        <f t="shared" si="79"/>
        <v>#NUM!</v>
      </c>
      <c r="AG149" s="83">
        <f t="shared" si="80"/>
        <v>13.755159273034264</v>
      </c>
    </row>
    <row r="150" spans="1:33" x14ac:dyDescent="0.25">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8"/>
        <v>0</v>
      </c>
      <c r="J150" s="214">
        <f t="shared" si="59"/>
        <v>3</v>
      </c>
      <c r="K150" s="27">
        <f t="shared" si="61"/>
        <v>3.3333333333333335</v>
      </c>
      <c r="L150" s="172">
        <f t="shared" si="60"/>
        <v>15</v>
      </c>
      <c r="M150" s="32">
        <f>IF(Use_BOM_DF,Weather_Site!H153,IF(0.191*(Weather_Site!K153+104)*(Weather_Site!J153+1)^1.5/(3.52*(Weather_Site!J153+1)^1.5+Weather_Site!I153-1)&gt;10, 10,0.191*(Weather_Site!K153+104)*(Weather_Site!J153+1)^1.5/(3.52*(Weather_Site!J153+1)^1.5+Weather_Site!I153-1)))</f>
        <v>7.882539682539683</v>
      </c>
      <c r="N150" s="32">
        <f t="shared" si="62"/>
        <v>12.069684255659739</v>
      </c>
      <c r="O150" s="33">
        <f t="shared" si="63"/>
        <v>217.25431660187527</v>
      </c>
      <c r="P150" s="33">
        <f t="shared" si="64"/>
        <v>171.92677049721414</v>
      </c>
      <c r="Q150" s="32">
        <f t="shared" si="65"/>
        <v>4.4243061158243782</v>
      </c>
      <c r="R150" s="42">
        <f t="shared" si="66"/>
        <v>438.40961351189156</v>
      </c>
      <c r="S150" s="42">
        <f t="shared" si="67"/>
        <v>1327.2853489470153</v>
      </c>
      <c r="T150" s="42">
        <f t="shared" si="68"/>
        <v>21992.285714285717</v>
      </c>
      <c r="U150" s="32">
        <f t="shared" si="69"/>
        <v>4.7770552306609035</v>
      </c>
      <c r="V150" s="33">
        <f t="shared" si="70"/>
        <v>3.3333333333333335</v>
      </c>
      <c r="W150" s="33">
        <f t="shared" si="71"/>
        <v>8.3333333333333339</v>
      </c>
      <c r="X150" s="32">
        <f t="shared" si="72"/>
        <v>9.5514872498452306</v>
      </c>
      <c r="Y150" s="32">
        <f t="shared" si="73"/>
        <v>8.3254000000000001</v>
      </c>
      <c r="Z150" s="266" t="e">
        <f>IF(Use_BOM_DF,M150/10,MIN(0.972+(0.342*LN(Weather_Site!J153))-(0.245*LN(Weather_Site!I153)),1))</f>
        <v>#NUM!</v>
      </c>
      <c r="AA150" s="33" t="e">
        <f t="shared" si="74"/>
        <v>#NUM!</v>
      </c>
      <c r="AB150" s="33" t="e">
        <f t="shared" si="75"/>
        <v>#NUM!</v>
      </c>
      <c r="AC150" s="33" t="e">
        <f t="shared" si="76"/>
        <v>#NUM!</v>
      </c>
      <c r="AD150" s="32" t="e">
        <f t="shared" si="77"/>
        <v>#NUM!</v>
      </c>
      <c r="AE150" s="32" t="e">
        <f t="shared" si="78"/>
        <v>#NUM!</v>
      </c>
      <c r="AF150" s="42" t="e">
        <f t="shared" si="79"/>
        <v>#NUM!</v>
      </c>
      <c r="AG150" s="83">
        <f t="shared" si="80"/>
        <v>12.990736305884605</v>
      </c>
    </row>
    <row r="151" spans="1:33" x14ac:dyDescent="0.25">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8"/>
        <v>0</v>
      </c>
      <c r="J151" s="214">
        <f t="shared" si="59"/>
        <v>3</v>
      </c>
      <c r="K151" s="27">
        <f t="shared" si="61"/>
        <v>3.3333333333333335</v>
      </c>
      <c r="L151" s="172">
        <f t="shared" si="60"/>
        <v>15</v>
      </c>
      <c r="M151" s="32">
        <f>IF(Use_BOM_DF,Weather_Site!H154,IF(0.191*(Weather_Site!K154+104)*(Weather_Site!J154+1)^1.5/(3.52*(Weather_Site!J154+1)^1.5+Weather_Site!I154-1)&gt;10, 10,0.191*(Weather_Site!K154+104)*(Weather_Site!J154+1)^1.5/(3.52*(Weather_Site!J154+1)^1.5+Weather_Site!I154-1)))</f>
        <v>7.882539682539683</v>
      </c>
      <c r="N151" s="32">
        <f t="shared" si="62"/>
        <v>11.003868307923179</v>
      </c>
      <c r="O151" s="33">
        <f t="shared" si="63"/>
        <v>198.06962954261721</v>
      </c>
      <c r="P151" s="33">
        <f t="shared" si="64"/>
        <v>156.74474170861112</v>
      </c>
      <c r="Q151" s="32">
        <f t="shared" si="65"/>
        <v>4.1749051840540234</v>
      </c>
      <c r="R151" s="42">
        <f t="shared" si="66"/>
        <v>367.90588856911819</v>
      </c>
      <c r="S151" s="42">
        <f t="shared" si="67"/>
        <v>1210.0791435368401</v>
      </c>
      <c r="T151" s="42">
        <f t="shared" si="68"/>
        <v>21992.285714285717</v>
      </c>
      <c r="U151" s="32">
        <f t="shared" si="69"/>
        <v>4.9706608880403023</v>
      </c>
      <c r="V151" s="33">
        <f t="shared" si="70"/>
        <v>3.3333333333333335</v>
      </c>
      <c r="W151" s="33">
        <f t="shared" si="71"/>
        <v>8.3333333333333339</v>
      </c>
      <c r="X151" s="32">
        <f t="shared" si="72"/>
        <v>8.7080412060339523</v>
      </c>
      <c r="Y151" s="32">
        <f t="shared" si="73"/>
        <v>8.7978000000000005</v>
      </c>
      <c r="Z151" s="266" t="e">
        <f>IF(Use_BOM_DF,M151/10,MIN(0.972+(0.342*LN(Weather_Site!J154))-(0.245*LN(Weather_Site!I154)),1))</f>
        <v>#NUM!</v>
      </c>
      <c r="AA151" s="33" t="e">
        <f t="shared" si="74"/>
        <v>#NUM!</v>
      </c>
      <c r="AB151" s="33" t="e">
        <f t="shared" si="75"/>
        <v>#NUM!</v>
      </c>
      <c r="AC151" s="33" t="e">
        <f t="shared" si="76"/>
        <v>#NUM!</v>
      </c>
      <c r="AD151" s="32" t="e">
        <f t="shared" si="77"/>
        <v>#NUM!</v>
      </c>
      <c r="AE151" s="32" t="e">
        <f t="shared" si="78"/>
        <v>#NUM!</v>
      </c>
      <c r="AF151" s="42" t="e">
        <f t="shared" si="79"/>
        <v>#NUM!</v>
      </c>
      <c r="AG151" s="83">
        <f t="shared" si="80"/>
        <v>11.950900597343555</v>
      </c>
    </row>
    <row r="152" spans="1:33" x14ac:dyDescent="0.25">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8"/>
        <v>0</v>
      </c>
      <c r="J152" s="214">
        <f t="shared" si="59"/>
        <v>3</v>
      </c>
      <c r="K152" s="27">
        <f t="shared" si="61"/>
        <v>3.3333333333333335</v>
      </c>
      <c r="L152" s="172">
        <f t="shared" si="60"/>
        <v>15</v>
      </c>
      <c r="M152" s="32">
        <f>IF(Use_BOM_DF,Weather_Site!H155,IF(0.191*(Weather_Site!K155+104)*(Weather_Site!J155+1)^1.5/(3.52*(Weather_Site!J155+1)^1.5+Weather_Site!I155-1)&gt;10, 10,0.191*(Weather_Site!K155+104)*(Weather_Site!J155+1)^1.5/(3.52*(Weather_Site!J155+1)^1.5+Weather_Site!I155-1)))</f>
        <v>7.882539682539683</v>
      </c>
      <c r="N152" s="32">
        <f t="shared" si="62"/>
        <v>8.5617694080064446</v>
      </c>
      <c r="O152" s="33">
        <f t="shared" si="63"/>
        <v>154.111849344116</v>
      </c>
      <c r="P152" s="33">
        <f t="shared" si="64"/>
        <v>121.95823294798628</v>
      </c>
      <c r="Q152" s="32">
        <f t="shared" si="65"/>
        <v>3.6034540414735075</v>
      </c>
      <c r="R152" s="42">
        <f t="shared" si="66"/>
        <v>206.36104633962626</v>
      </c>
      <c r="S152" s="42">
        <f t="shared" si="67"/>
        <v>941.52513484194344</v>
      </c>
      <c r="T152" s="42">
        <f t="shared" si="68"/>
        <v>21992.285714285717</v>
      </c>
      <c r="U152" s="32">
        <f t="shared" si="69"/>
        <v>5.6327876214068135</v>
      </c>
      <c r="V152" s="33">
        <f t="shared" si="70"/>
        <v>3.3333333333333335</v>
      </c>
      <c r="W152" s="33">
        <f t="shared" si="71"/>
        <v>8.3333333333333339</v>
      </c>
      <c r="X152" s="32">
        <f t="shared" si="72"/>
        <v>6.7754573859992382</v>
      </c>
      <c r="Y152" s="32">
        <f t="shared" si="73"/>
        <v>9.8364000000000011</v>
      </c>
      <c r="Z152" s="266" t="e">
        <f>IF(Use_BOM_DF,M152/10,MIN(0.972+(0.342*LN(Weather_Site!J155))-(0.245*LN(Weather_Site!I155)),1))</f>
        <v>#NUM!</v>
      </c>
      <c r="AA152" s="33" t="e">
        <f t="shared" si="74"/>
        <v>#NUM!</v>
      </c>
      <c r="AB152" s="33" t="e">
        <f t="shared" si="75"/>
        <v>#NUM!</v>
      </c>
      <c r="AC152" s="33" t="e">
        <f t="shared" si="76"/>
        <v>#NUM!</v>
      </c>
      <c r="AD152" s="32" t="e">
        <f t="shared" si="77"/>
        <v>#NUM!</v>
      </c>
      <c r="AE152" s="32" t="e">
        <f t="shared" si="78"/>
        <v>#NUM!</v>
      </c>
      <c r="AF152" s="42" t="e">
        <f t="shared" si="79"/>
        <v>#NUM!</v>
      </c>
      <c r="AG152" s="83">
        <f t="shared" si="80"/>
        <v>9.1907557999024618</v>
      </c>
    </row>
    <row r="153" spans="1:33" x14ac:dyDescent="0.25">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8"/>
        <v>0</v>
      </c>
      <c r="J153" s="214">
        <f t="shared" si="59"/>
        <v>3</v>
      </c>
      <c r="K153" s="27">
        <f t="shared" si="61"/>
        <v>3</v>
      </c>
      <c r="L153" s="172">
        <f t="shared" si="60"/>
        <v>15</v>
      </c>
      <c r="M153" s="32">
        <f>IF(Use_BOM_DF,Weather_Site!H156,IF(0.191*(Weather_Site!K156+104)*(Weather_Site!J156+1)^1.5/(3.52*(Weather_Site!J156+1)^1.5+Weather_Site!I156-1)&gt;10, 10,0.191*(Weather_Site!K156+104)*(Weather_Site!J156+1)^1.5/(3.52*(Weather_Site!J156+1)^1.5+Weather_Site!I156-1)))</f>
        <v>7.882539682539683</v>
      </c>
      <c r="N153" s="32">
        <f t="shared" si="62"/>
        <v>6.6647795368096787</v>
      </c>
      <c r="O153" s="33">
        <f t="shared" si="63"/>
        <v>119.96603166257421</v>
      </c>
      <c r="P153" s="33">
        <f t="shared" si="64"/>
        <v>97.184247272216311</v>
      </c>
      <c r="Q153" s="32">
        <f t="shared" si="65"/>
        <v>3.1595584116134638</v>
      </c>
      <c r="R153" s="42">
        <f t="shared" si="66"/>
        <v>80.875166359960176</v>
      </c>
      <c r="S153" s="42">
        <f t="shared" si="67"/>
        <v>732.91596083147328</v>
      </c>
      <c r="T153" s="42">
        <f t="shared" si="68"/>
        <v>21992.285714285717</v>
      </c>
      <c r="U153" s="32">
        <f t="shared" si="69"/>
        <v>6.3466646219855161</v>
      </c>
      <c r="V153" s="33">
        <f t="shared" si="70"/>
        <v>3</v>
      </c>
      <c r="W153" s="33">
        <f t="shared" si="71"/>
        <v>7.5</v>
      </c>
      <c r="X153" s="32">
        <f t="shared" si="72"/>
        <v>5.399124848456462</v>
      </c>
      <c r="Y153" s="32">
        <f t="shared" si="73"/>
        <v>10.7286</v>
      </c>
      <c r="Z153" s="266" t="e">
        <f>IF(Use_BOM_DF,M153/10,MIN(0.972+(0.342*LN(Weather_Site!J156))-(0.245*LN(Weather_Site!I156)),1))</f>
        <v>#NUM!</v>
      </c>
      <c r="AA153" s="33" t="e">
        <f t="shared" si="74"/>
        <v>#NUM!</v>
      </c>
      <c r="AB153" s="33" t="e">
        <f t="shared" si="75"/>
        <v>#NUM!</v>
      </c>
      <c r="AC153" s="33" t="e">
        <f t="shared" si="76"/>
        <v>#NUM!</v>
      </c>
      <c r="AD153" s="32" t="e">
        <f t="shared" si="77"/>
        <v>#NUM!</v>
      </c>
      <c r="AE153" s="32" t="e">
        <f t="shared" si="78"/>
        <v>#NUM!</v>
      </c>
      <c r="AF153" s="42" t="e">
        <f t="shared" si="79"/>
        <v>#NUM!</v>
      </c>
      <c r="AG153" s="83">
        <f t="shared" si="80"/>
        <v>6.9881492812102106</v>
      </c>
    </row>
    <row r="154" spans="1:33" x14ac:dyDescent="0.25">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81">C$5</f>
        <v>0</v>
      </c>
      <c r="J154" s="214">
        <f t="shared" ref="J154:J174" si="82">J$4</f>
        <v>3</v>
      </c>
      <c r="K154" s="27">
        <f t="shared" si="61"/>
        <v>3</v>
      </c>
      <c r="L154" s="172">
        <f t="shared" ref="L154:L174" si="83">C$4</f>
        <v>15</v>
      </c>
      <c r="M154" s="32">
        <f>IF(Use_BOM_DF,Weather_Site!H157,IF(0.191*(Weather_Site!K157+104)*(Weather_Site!J157+1)^1.5/(3.52*(Weather_Site!J157+1)^1.5+Weather_Site!I157-1)&gt;10, 10,0.191*(Weather_Site!K157+104)*(Weather_Site!J157+1)^1.5/(3.52*(Weather_Site!J157+1)^1.5+Weather_Site!I157-1)))</f>
        <v>7.882539682539683</v>
      </c>
      <c r="N154" s="32">
        <f t="shared" si="62"/>
        <v>5.1663522333072853</v>
      </c>
      <c r="O154" s="33">
        <f t="shared" si="63"/>
        <v>92.994340199531138</v>
      </c>
      <c r="P154" s="33">
        <f t="shared" si="64"/>
        <v>75.33453284749514</v>
      </c>
      <c r="Q154" s="32">
        <f t="shared" si="65"/>
        <v>2.8089264225939043</v>
      </c>
      <c r="R154" s="42">
        <f t="shared" si="66"/>
        <v>0</v>
      </c>
      <c r="S154" s="42">
        <f t="shared" si="67"/>
        <v>568.1361236565034</v>
      </c>
      <c r="T154" s="42">
        <f t="shared" si="68"/>
        <v>21992.285714285717</v>
      </c>
      <c r="U154" s="32">
        <f t="shared" si="69"/>
        <v>7.2883242173259157</v>
      </c>
      <c r="V154" s="33">
        <f t="shared" si="70"/>
        <v>3</v>
      </c>
      <c r="W154" s="33">
        <f t="shared" si="71"/>
        <v>7.5</v>
      </c>
      <c r="X154" s="32">
        <f t="shared" si="72"/>
        <v>4.185251824860841</v>
      </c>
      <c r="Y154" s="32">
        <f t="shared" si="73"/>
        <v>11.710400000000002</v>
      </c>
      <c r="Z154" s="266" t="e">
        <f>IF(Use_BOM_DF,M154/10,MIN(0.972+(0.342*LN(Weather_Site!J157))-(0.245*LN(Weather_Site!I157)),1))</f>
        <v>#NUM!</v>
      </c>
      <c r="AA154" s="33" t="e">
        <f t="shared" si="74"/>
        <v>#NUM!</v>
      </c>
      <c r="AB154" s="33" t="e">
        <f t="shared" si="75"/>
        <v>#NUM!</v>
      </c>
      <c r="AC154" s="33" t="e">
        <f t="shared" si="76"/>
        <v>#NUM!</v>
      </c>
      <c r="AD154" s="32" t="e">
        <f t="shared" si="77"/>
        <v>#NUM!</v>
      </c>
      <c r="AE154" s="32" t="e">
        <f t="shared" si="78"/>
        <v>#NUM!</v>
      </c>
      <c r="AF154" s="42" t="e">
        <f t="shared" si="79"/>
        <v>#NUM!</v>
      </c>
      <c r="AG154" s="83">
        <f t="shared" si="80"/>
        <v>5.2262441171984069</v>
      </c>
    </row>
    <row r="155" spans="1:33" x14ac:dyDescent="0.25">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81"/>
        <v>0</v>
      </c>
      <c r="J155" s="214">
        <f t="shared" si="82"/>
        <v>3</v>
      </c>
      <c r="K155" s="27">
        <f t="shared" si="61"/>
        <v>3</v>
      </c>
      <c r="L155" s="172">
        <f t="shared" si="83"/>
        <v>15</v>
      </c>
      <c r="M155" s="32">
        <f>IF(Use_BOM_DF,Weather_Site!H158,IF(0.191*(Weather_Site!K158+104)*(Weather_Site!J158+1)^1.5/(3.52*(Weather_Site!J158+1)^1.5+Weather_Site!I158-1)&gt;10, 10,0.191*(Weather_Site!K158+104)*(Weather_Site!J158+1)^1.5/(3.52*(Weather_Site!J158+1)^1.5+Weather_Site!I158-1)))</f>
        <v>7.882539682539683</v>
      </c>
      <c r="N155" s="32">
        <f t="shared" si="62"/>
        <v>4.8892400154037867</v>
      </c>
      <c r="O155" s="33">
        <f t="shared" si="63"/>
        <v>88.006320277268145</v>
      </c>
      <c r="P155" s="33">
        <f t="shared" si="64"/>
        <v>71.293747678511551</v>
      </c>
      <c r="Q155" s="32">
        <f t="shared" si="65"/>
        <v>2.7440821636044852</v>
      </c>
      <c r="R155" s="42">
        <f t="shared" si="66"/>
        <v>0</v>
      </c>
      <c r="S155" s="42">
        <f t="shared" si="67"/>
        <v>537.66250238798887</v>
      </c>
      <c r="T155" s="42">
        <f t="shared" si="68"/>
        <v>21992.285714285717</v>
      </c>
      <c r="U155" s="32">
        <f t="shared" si="69"/>
        <v>7.5164422617997557</v>
      </c>
      <c r="V155" s="33">
        <f t="shared" si="70"/>
        <v>3</v>
      </c>
      <c r="W155" s="33">
        <f t="shared" si="71"/>
        <v>7.5</v>
      </c>
      <c r="X155" s="32">
        <f t="shared" si="72"/>
        <v>3.9607637599173087</v>
      </c>
      <c r="Y155" s="32">
        <f t="shared" si="73"/>
        <v>11.906600000000001</v>
      </c>
      <c r="Z155" s="32" t="e">
        <f>IF(Use_BOM_DF,M155/10,MIN(0.972+(0.342*LN(Weather_Site!J158))-(0.245*LN(Weather_Site!I158)),1))</f>
        <v>#NUM!</v>
      </c>
      <c r="AA155" s="33" t="e">
        <f t="shared" si="74"/>
        <v>#NUM!</v>
      </c>
      <c r="AB155" s="33" t="e">
        <f t="shared" si="75"/>
        <v>#NUM!</v>
      </c>
      <c r="AC155" s="33" t="e">
        <f t="shared" si="76"/>
        <v>#NUM!</v>
      </c>
      <c r="AD155" s="32" t="e">
        <f t="shared" si="77"/>
        <v>#NUM!</v>
      </c>
      <c r="AE155" s="32" t="e">
        <f t="shared" si="78"/>
        <v>#NUM!</v>
      </c>
      <c r="AF155" s="42" t="e">
        <f t="shared" si="79"/>
        <v>#NUM!</v>
      </c>
      <c r="AG155" s="83">
        <f t="shared" si="80"/>
        <v>4.8987124052779141</v>
      </c>
    </row>
    <row r="156" spans="1:33" x14ac:dyDescent="0.25">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81"/>
        <v>0</v>
      </c>
      <c r="J156" s="214">
        <f t="shared" si="82"/>
        <v>3</v>
      </c>
      <c r="K156" s="27">
        <f t="shared" si="61"/>
        <v>3.3333333333333335</v>
      </c>
      <c r="L156" s="172">
        <f t="shared" si="83"/>
        <v>15</v>
      </c>
      <c r="M156" s="32">
        <f>IF(Use_BOM_DF,Weather_Site!H159,IF(0.191*(Weather_Site!K159+104)*(Weather_Site!J159+1)^1.5/(3.52*(Weather_Site!J159+1)^1.5+Weather_Site!I159-1)&gt;10, 10,0.191*(Weather_Site!K159+104)*(Weather_Site!J159+1)^1.5/(3.52*(Weather_Site!J159+1)^1.5+Weather_Site!I159-1)))</f>
        <v>7.882539682539683</v>
      </c>
      <c r="N156" s="32">
        <f t="shared" si="62"/>
        <v>6.0024449346521429</v>
      </c>
      <c r="O156" s="33">
        <f t="shared" si="63"/>
        <v>108.04400882373857</v>
      </c>
      <c r="P156" s="33">
        <f t="shared" si="64"/>
        <v>85.501903019392216</v>
      </c>
      <c r="Q156" s="32">
        <f t="shared" si="65"/>
        <v>3.0045721147086013</v>
      </c>
      <c r="R156" s="42">
        <f t="shared" si="66"/>
        <v>37.0617324272392</v>
      </c>
      <c r="S156" s="42">
        <f t="shared" si="67"/>
        <v>660.08000299503556</v>
      </c>
      <c r="T156" s="42">
        <f t="shared" si="68"/>
        <v>21992.285714285717</v>
      </c>
      <c r="U156" s="32">
        <f t="shared" si="69"/>
        <v>6.835191966083439</v>
      </c>
      <c r="V156" s="33">
        <f t="shared" si="70"/>
        <v>3.3333333333333335</v>
      </c>
      <c r="W156" s="33">
        <f t="shared" si="71"/>
        <v>8.3333333333333339</v>
      </c>
      <c r="X156" s="32">
        <f t="shared" si="72"/>
        <v>4.7501057232995683</v>
      </c>
      <c r="Y156" s="32">
        <f t="shared" si="73"/>
        <v>11.041</v>
      </c>
      <c r="Z156" s="32" t="e">
        <f>IF(Use_BOM_DF,M156/10,MIN(0.972+(0.342*LN(Weather_Site!J159))-(0.245*LN(Weather_Site!I159)),1))</f>
        <v>#NUM!</v>
      </c>
      <c r="AA156" s="33" t="e">
        <f t="shared" si="74"/>
        <v>#NUM!</v>
      </c>
      <c r="AB156" s="33" t="e">
        <f t="shared" si="75"/>
        <v>#NUM!</v>
      </c>
      <c r="AC156" s="33" t="e">
        <f t="shared" si="76"/>
        <v>#NUM!</v>
      </c>
      <c r="AD156" s="32" t="e">
        <f t="shared" si="77"/>
        <v>#NUM!</v>
      </c>
      <c r="AE156" s="32" t="e">
        <f t="shared" si="78"/>
        <v>#NUM!</v>
      </c>
      <c r="AF156" s="42" t="e">
        <f t="shared" si="79"/>
        <v>#NUM!</v>
      </c>
      <c r="AG156" s="83">
        <f t="shared" si="80"/>
        <v>6.1220068953902063</v>
      </c>
    </row>
    <row r="157" spans="1:33" x14ac:dyDescent="0.25">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81"/>
        <v>0</v>
      </c>
      <c r="J157" s="214">
        <f t="shared" si="82"/>
        <v>3</v>
      </c>
      <c r="K157" s="27">
        <f t="shared" si="61"/>
        <v>4.666666666666667</v>
      </c>
      <c r="L157" s="172">
        <f t="shared" si="83"/>
        <v>15</v>
      </c>
      <c r="M157" s="32">
        <f>IF(Use_BOM_DF,Weather_Site!H160,IF(0.191*(Weather_Site!K160+104)*(Weather_Site!J160+1)^1.5/(3.52*(Weather_Site!J160+1)^1.5+Weather_Site!I160-1)&gt;10, 10,0.191*(Weather_Site!K160+104)*(Weather_Site!J160+1)^1.5/(3.52*(Weather_Site!J160+1)^1.5+Weather_Site!I160-1)))</f>
        <v>7.882539682539683</v>
      </c>
      <c r="N157" s="32">
        <f t="shared" si="62"/>
        <v>9.3821305554664303</v>
      </c>
      <c r="O157" s="33">
        <f t="shared" si="63"/>
        <v>168.87834999839572</v>
      </c>
      <c r="P157" s="33">
        <f t="shared" si="64"/>
        <v>121.70238938855543</v>
      </c>
      <c r="Q157" s="32">
        <f t="shared" si="65"/>
        <v>3.7954185499791437</v>
      </c>
      <c r="R157" s="42">
        <f t="shared" si="66"/>
        <v>260.62793624410421</v>
      </c>
      <c r="S157" s="42">
        <f t="shared" si="67"/>
        <v>1031.7390384375087</v>
      </c>
      <c r="T157" s="42">
        <f t="shared" si="68"/>
        <v>21992.285714285717</v>
      </c>
      <c r="U157" s="32">
        <f t="shared" si="69"/>
        <v>5.7537384147186366</v>
      </c>
      <c r="V157" s="33">
        <f t="shared" si="70"/>
        <v>4.666666666666667</v>
      </c>
      <c r="W157" s="33">
        <f t="shared" si="71"/>
        <v>11.666666666666668</v>
      </c>
      <c r="X157" s="32">
        <f t="shared" si="72"/>
        <v>6.761243854919746</v>
      </c>
      <c r="Y157" s="32">
        <f t="shared" si="73"/>
        <v>9.3264000000000014</v>
      </c>
      <c r="Z157" s="32" t="e">
        <f>IF(Use_BOM_DF,M157/10,MIN(0.972+(0.342*LN(Weather_Site!J160))-(0.245*LN(Weather_Site!I160)),1))</f>
        <v>#NUM!</v>
      </c>
      <c r="AA157" s="33" t="e">
        <f t="shared" si="74"/>
        <v>#NUM!</v>
      </c>
      <c r="AB157" s="33" t="e">
        <f t="shared" si="75"/>
        <v>#NUM!</v>
      </c>
      <c r="AC157" s="33" t="e">
        <f t="shared" si="76"/>
        <v>#NUM!</v>
      </c>
      <c r="AD157" s="32" t="e">
        <f t="shared" si="77"/>
        <v>#NUM!</v>
      </c>
      <c r="AE157" s="32" t="e">
        <f t="shared" si="78"/>
        <v>#NUM!</v>
      </c>
      <c r="AF157" s="42" t="e">
        <f t="shared" si="79"/>
        <v>#NUM!</v>
      </c>
      <c r="AG157" s="83">
        <f t="shared" si="80"/>
        <v>9.6521718088613166</v>
      </c>
    </row>
    <row r="158" spans="1:33" x14ac:dyDescent="0.25">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81"/>
        <v>0</v>
      </c>
      <c r="J158" s="214">
        <f t="shared" si="82"/>
        <v>3</v>
      </c>
      <c r="K158" s="27">
        <f t="shared" si="61"/>
        <v>3.3333333333333335</v>
      </c>
      <c r="L158" s="172">
        <f t="shared" si="83"/>
        <v>15</v>
      </c>
      <c r="M158" s="32">
        <f>IF(Use_BOM_DF,Weather_Site!H161,IF(0.191*(Weather_Site!K161+104)*(Weather_Site!J161+1)^1.5/(3.52*(Weather_Site!J161+1)^1.5+Weather_Site!I161-1)&gt;10, 10,0.191*(Weather_Site!K161+104)*(Weather_Site!J161+1)^1.5/(3.52*(Weather_Site!J161+1)^1.5+Weather_Site!I161-1)))</f>
        <v>7.882539682539683</v>
      </c>
      <c r="N158" s="32">
        <f t="shared" si="62"/>
        <v>10.780908898548269</v>
      </c>
      <c r="O158" s="33">
        <f t="shared" si="63"/>
        <v>194.05636017386882</v>
      </c>
      <c r="P158" s="33">
        <f t="shared" si="64"/>
        <v>153.56879357328032</v>
      </c>
      <c r="Q158" s="32">
        <f t="shared" si="65"/>
        <v>4.1227326822602937</v>
      </c>
      <c r="R158" s="42">
        <f t="shared" si="66"/>
        <v>353.1571236389679</v>
      </c>
      <c r="S158" s="42">
        <f t="shared" si="67"/>
        <v>1185.5606266307802</v>
      </c>
      <c r="T158" s="42">
        <f t="shared" si="68"/>
        <v>21992.285714285717</v>
      </c>
      <c r="U158" s="32">
        <f t="shared" si="69"/>
        <v>5.2035546330464078</v>
      </c>
      <c r="V158" s="33">
        <f t="shared" si="70"/>
        <v>3.3333333333333335</v>
      </c>
      <c r="W158" s="33">
        <f t="shared" si="71"/>
        <v>8.3333333333333339</v>
      </c>
      <c r="X158" s="32">
        <f t="shared" si="72"/>
        <v>8.5315996429600176</v>
      </c>
      <c r="Y158" s="32">
        <f t="shared" si="73"/>
        <v>8.0718000000000014</v>
      </c>
      <c r="Z158" s="32" t="e">
        <f>IF(Use_BOM_DF,M158/10,MIN(0.972+(0.342*LN(Weather_Site!J161))-(0.245*LN(Weather_Site!I161)),1))</f>
        <v>#NUM!</v>
      </c>
      <c r="AA158" s="33" t="e">
        <f t="shared" si="74"/>
        <v>#NUM!</v>
      </c>
      <c r="AB158" s="33" t="e">
        <f t="shared" si="75"/>
        <v>#NUM!</v>
      </c>
      <c r="AC158" s="33" t="e">
        <f t="shared" si="76"/>
        <v>#NUM!</v>
      </c>
      <c r="AD158" s="32" t="e">
        <f t="shared" si="77"/>
        <v>#NUM!</v>
      </c>
      <c r="AE158" s="32" t="e">
        <f t="shared" si="78"/>
        <v>#NUM!</v>
      </c>
      <c r="AF158" s="42" t="e">
        <f t="shared" si="79"/>
        <v>#NUM!</v>
      </c>
      <c r="AG158" s="83">
        <f t="shared" si="80"/>
        <v>10.855255984998674</v>
      </c>
    </row>
    <row r="159" spans="1:33" x14ac:dyDescent="0.25">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81"/>
        <v>0</v>
      </c>
      <c r="J159" s="214">
        <f t="shared" si="82"/>
        <v>3</v>
      </c>
      <c r="K159" s="27">
        <f t="shared" si="61"/>
        <v>5.333333333333333</v>
      </c>
      <c r="L159" s="172">
        <f t="shared" si="83"/>
        <v>15</v>
      </c>
      <c r="M159" s="32">
        <f>IF(Use_BOM_DF,Weather_Site!H162,IF(0.191*(Weather_Site!K162+104)*(Weather_Site!J162+1)^1.5/(3.52*(Weather_Site!J162+1)^1.5+Weather_Site!I162-1)&gt;10, 10,0.191*(Weather_Site!K162+104)*(Weather_Site!J162+1)^1.5/(3.52*(Weather_Site!J162+1)^1.5+Weather_Site!I162-1)))</f>
        <v>7.882539682539683</v>
      </c>
      <c r="N159" s="32">
        <f t="shared" si="62"/>
        <v>17.54075227852001</v>
      </c>
      <c r="O159" s="33">
        <f t="shared" si="63"/>
        <v>315.73354101336014</v>
      </c>
      <c r="P159" s="33">
        <f t="shared" si="64"/>
        <v>217.13051692767118</v>
      </c>
      <c r="Q159" s="32">
        <f t="shared" si="65"/>
        <v>5.7045360331736816</v>
      </c>
      <c r="R159" s="42">
        <f t="shared" si="66"/>
        <v>800.32076322409864</v>
      </c>
      <c r="S159" s="42">
        <f t="shared" si="67"/>
        <v>1928.9306178719085</v>
      </c>
      <c r="T159" s="42">
        <f t="shared" si="68"/>
        <v>21992.285714285717</v>
      </c>
      <c r="U159" s="32">
        <f t="shared" si="69"/>
        <v>4.5010203878573067</v>
      </c>
      <c r="V159" s="33">
        <f t="shared" si="70"/>
        <v>5.333333333333333</v>
      </c>
      <c r="W159" s="33">
        <f t="shared" si="71"/>
        <v>13.333333333333334</v>
      </c>
      <c r="X159" s="32">
        <f t="shared" si="72"/>
        <v>12.062806495981734</v>
      </c>
      <c r="Y159" s="32">
        <f t="shared" si="73"/>
        <v>6.430600000000001</v>
      </c>
      <c r="Z159" s="32" t="e">
        <f>IF(Use_BOM_DF,M159/10,MIN(0.972+(0.342*LN(Weather_Site!J162))-(0.245*LN(Weather_Site!I162)),1))</f>
        <v>#NUM!</v>
      </c>
      <c r="AA159" s="33" t="e">
        <f t="shared" si="74"/>
        <v>#NUM!</v>
      </c>
      <c r="AB159" s="33" t="e">
        <f t="shared" si="75"/>
        <v>#NUM!</v>
      </c>
      <c r="AC159" s="33" t="e">
        <f t="shared" si="76"/>
        <v>#NUM!</v>
      </c>
      <c r="AD159" s="32" t="e">
        <f t="shared" si="77"/>
        <v>#NUM!</v>
      </c>
      <c r="AE159" s="32" t="e">
        <f t="shared" si="78"/>
        <v>#NUM!</v>
      </c>
      <c r="AF159" s="42" t="e">
        <f t="shared" si="79"/>
        <v>#NUM!</v>
      </c>
      <c r="AG159" s="83">
        <f t="shared" si="80"/>
        <v>16.939173076946236</v>
      </c>
    </row>
    <row r="160" spans="1:33" x14ac:dyDescent="0.25">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81"/>
        <v>0</v>
      </c>
      <c r="J160" s="214">
        <f t="shared" si="82"/>
        <v>3</v>
      </c>
      <c r="K160" s="27">
        <f t="shared" si="61"/>
        <v>5.666666666666667</v>
      </c>
      <c r="L160" s="172">
        <f t="shared" si="83"/>
        <v>15</v>
      </c>
      <c r="M160" s="32">
        <f>IF(Use_BOM_DF,Weather_Site!H163,IF(0.191*(Weather_Site!K163+104)*(Weather_Site!J163+1)^1.5/(3.52*(Weather_Site!J163+1)^1.5+Weather_Site!I163-1)&gt;10, 10,0.191*(Weather_Site!K163+104)*(Weather_Site!J163+1)^1.5/(3.52*(Weather_Site!J163+1)^1.5+Weather_Site!I163-1)))</f>
        <v>7.882539682539683</v>
      </c>
      <c r="N160" s="32">
        <f t="shared" si="62"/>
        <v>22.742305657560422</v>
      </c>
      <c r="O160" s="33">
        <f t="shared" si="63"/>
        <v>409.36150183608754</v>
      </c>
      <c r="P160" s="33">
        <f t="shared" si="64"/>
        <v>275.00757238468418</v>
      </c>
      <c r="Q160" s="32">
        <f t="shared" si="65"/>
        <v>6.9216995238691368</v>
      </c>
      <c r="R160" s="42">
        <f t="shared" si="66"/>
        <v>1144.4035192476219</v>
      </c>
      <c r="S160" s="42">
        <f t="shared" si="67"/>
        <v>2500.9377595275628</v>
      </c>
      <c r="T160" s="42">
        <f t="shared" si="68"/>
        <v>21992.285714285717</v>
      </c>
      <c r="U160" s="32">
        <f t="shared" si="69"/>
        <v>4.1255449940484183</v>
      </c>
      <c r="V160" s="33">
        <f t="shared" si="70"/>
        <v>5.666666666666667</v>
      </c>
      <c r="W160" s="33">
        <f t="shared" si="71"/>
        <v>14.166666666666668</v>
      </c>
      <c r="X160" s="32">
        <f t="shared" si="72"/>
        <v>15.278198465815789</v>
      </c>
      <c r="Y160" s="32">
        <f t="shared" si="73"/>
        <v>5.232800000000001</v>
      </c>
      <c r="Z160" s="32" t="e">
        <f>IF(Use_BOM_DF,M160/10,MIN(0.972+(0.342*LN(Weather_Site!J163))-(0.245*LN(Weather_Site!I163)),1))</f>
        <v>#NUM!</v>
      </c>
      <c r="AA160" s="33" t="e">
        <f t="shared" si="74"/>
        <v>#NUM!</v>
      </c>
      <c r="AB160" s="33" t="e">
        <f t="shared" si="75"/>
        <v>#NUM!</v>
      </c>
      <c r="AC160" s="33" t="e">
        <f t="shared" si="76"/>
        <v>#NUM!</v>
      </c>
      <c r="AD160" s="32" t="e">
        <f t="shared" si="77"/>
        <v>#NUM!</v>
      </c>
      <c r="AE160" s="32" t="e">
        <f t="shared" si="78"/>
        <v>#NUM!</v>
      </c>
      <c r="AF160" s="42" t="e">
        <f t="shared" si="79"/>
        <v>#NUM!</v>
      </c>
      <c r="AG160" s="83">
        <f t="shared" si="80"/>
        <v>20.820778589605421</v>
      </c>
    </row>
    <row r="161" spans="1:33" x14ac:dyDescent="0.25">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81"/>
        <v>0</v>
      </c>
      <c r="J161" s="214">
        <f t="shared" si="82"/>
        <v>3</v>
      </c>
      <c r="K161" s="27">
        <f t="shared" si="61"/>
        <v>5.666666666666667</v>
      </c>
      <c r="L161" s="172">
        <f t="shared" si="83"/>
        <v>15</v>
      </c>
      <c r="M161" s="32">
        <f>IF(Use_BOM_DF,Weather_Site!H164,IF(0.191*(Weather_Site!K164+104)*(Weather_Site!J164+1)^1.5/(3.52*(Weather_Site!J164+1)^1.5+Weather_Site!I164-1)&gt;10, 10,0.191*(Weather_Site!K164+104)*(Weather_Site!J164+1)^1.5/(3.52*(Weather_Site!J164+1)^1.5+Weather_Site!I164-1)))</f>
        <v>7.882539682539683</v>
      </c>
      <c r="N161" s="32">
        <f t="shared" si="62"/>
        <v>25.457919549979604</v>
      </c>
      <c r="O161" s="33">
        <f t="shared" si="63"/>
        <v>458.24255189963282</v>
      </c>
      <c r="P161" s="33">
        <f t="shared" si="64"/>
        <v>307.84568455032792</v>
      </c>
      <c r="Q161" s="32">
        <f t="shared" si="65"/>
        <v>7.5571531746952267</v>
      </c>
      <c r="R161" s="42">
        <f t="shared" si="66"/>
        <v>1324.0413782311507</v>
      </c>
      <c r="S161" s="42">
        <f t="shared" si="67"/>
        <v>2799.5698079272365</v>
      </c>
      <c r="T161" s="42">
        <f t="shared" si="68"/>
        <v>21992.285714285717</v>
      </c>
      <c r="U161" s="32">
        <f t="shared" si="69"/>
        <v>3.9778377991520979</v>
      </c>
      <c r="V161" s="33">
        <f t="shared" si="70"/>
        <v>5.666666666666667</v>
      </c>
      <c r="W161" s="33">
        <f t="shared" si="71"/>
        <v>14.166666666666668</v>
      </c>
      <c r="X161" s="32">
        <f t="shared" si="72"/>
        <v>17.102538030573776</v>
      </c>
      <c r="Y161" s="32">
        <f t="shared" si="73"/>
        <v>3.2255000000000007</v>
      </c>
      <c r="Z161" s="32" t="e">
        <f>IF(Use_BOM_DF,M161/10,MIN(0.972+(0.342*LN(Weather_Site!J164))-(0.245*LN(Weather_Site!I164)),1))</f>
        <v>#NUM!</v>
      </c>
      <c r="AA161" s="33" t="e">
        <f t="shared" si="74"/>
        <v>#NUM!</v>
      </c>
      <c r="AB161" s="33" t="e">
        <f t="shared" si="75"/>
        <v>#NUM!</v>
      </c>
      <c r="AC161" s="33" t="e">
        <f t="shared" si="76"/>
        <v>#NUM!</v>
      </c>
      <c r="AD161" s="32" t="e">
        <f t="shared" si="77"/>
        <v>#NUM!</v>
      </c>
      <c r="AE161" s="32" t="e">
        <f t="shared" si="78"/>
        <v>#NUM!</v>
      </c>
      <c r="AF161" s="42" t="e">
        <f t="shared" si="79"/>
        <v>#NUM!</v>
      </c>
      <c r="AG161" s="83">
        <f t="shared" si="80"/>
        <v>22.477546614235337</v>
      </c>
    </row>
    <row r="162" spans="1:33" x14ac:dyDescent="0.25">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81"/>
        <v>0</v>
      </c>
      <c r="J162" s="214">
        <f t="shared" si="82"/>
        <v>3</v>
      </c>
      <c r="K162" s="27">
        <f t="shared" si="61"/>
        <v>6</v>
      </c>
      <c r="L162" s="172">
        <f t="shared" si="83"/>
        <v>15</v>
      </c>
      <c r="M162" s="32">
        <f>IF(Use_BOM_DF,Weather_Site!H165,IF(0.191*(Weather_Site!K165+104)*(Weather_Site!J165+1)^1.5/(3.52*(Weather_Site!J165+1)^1.5+Weather_Site!I165-1)&gt;10, 10,0.191*(Weather_Site!K165+104)*(Weather_Site!J165+1)^1.5/(3.52*(Weather_Site!J165+1)^1.5+Weather_Site!I165-1)))</f>
        <v>7.882539682539683</v>
      </c>
      <c r="N162" s="32">
        <f t="shared" si="62"/>
        <v>28.679623135924135</v>
      </c>
      <c r="O162" s="33">
        <f t="shared" si="63"/>
        <v>516.2332164466344</v>
      </c>
      <c r="P162" s="33">
        <f t="shared" si="64"/>
        <v>338.78260999608591</v>
      </c>
      <c r="Q162" s="32">
        <f t="shared" si="65"/>
        <v>8.3110318138062471</v>
      </c>
      <c r="R162" s="42">
        <f t="shared" si="66"/>
        <v>1537.1570704413816</v>
      </c>
      <c r="S162" s="42">
        <f t="shared" si="67"/>
        <v>3153.855792357117</v>
      </c>
      <c r="T162" s="42">
        <f t="shared" si="68"/>
        <v>21992.285714285717</v>
      </c>
      <c r="U162" s="32">
        <f t="shared" si="69"/>
        <v>3.8596666881529815</v>
      </c>
      <c r="V162" s="33">
        <f t="shared" si="70"/>
        <v>6</v>
      </c>
      <c r="W162" s="33">
        <f t="shared" si="71"/>
        <v>15</v>
      </c>
      <c r="X162" s="32">
        <f t="shared" si="72"/>
        <v>18.821256110893664</v>
      </c>
      <c r="Y162" s="32">
        <f t="shared" si="73"/>
        <v>2.8087</v>
      </c>
      <c r="Z162" s="32" t="e">
        <f>IF(Use_BOM_DF,M162/10,MIN(0.972+(0.342*LN(Weather_Site!J165))-(0.245*LN(Weather_Site!I165)),1))</f>
        <v>#NUM!</v>
      </c>
      <c r="AA162" s="33" t="e">
        <f t="shared" si="74"/>
        <v>#NUM!</v>
      </c>
      <c r="AB162" s="33" t="e">
        <f t="shared" si="75"/>
        <v>#NUM!</v>
      </c>
      <c r="AC162" s="33" t="e">
        <f t="shared" si="76"/>
        <v>#NUM!</v>
      </c>
      <c r="AD162" s="32" t="e">
        <f t="shared" si="77"/>
        <v>#NUM!</v>
      </c>
      <c r="AE162" s="32" t="e">
        <f t="shared" si="78"/>
        <v>#NUM!</v>
      </c>
      <c r="AF162" s="42" t="e">
        <f t="shared" si="79"/>
        <v>#NUM!</v>
      </c>
      <c r="AG162" s="83">
        <f t="shared" si="80"/>
        <v>24.514083556927176</v>
      </c>
    </row>
    <row r="163" spans="1:33" x14ac:dyDescent="0.25">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81"/>
        <v>0</v>
      </c>
      <c r="J163" s="214">
        <f t="shared" si="82"/>
        <v>3</v>
      </c>
      <c r="K163" s="27">
        <f t="shared" si="61"/>
        <v>6.333333333333333</v>
      </c>
      <c r="L163" s="172">
        <f t="shared" si="83"/>
        <v>15</v>
      </c>
      <c r="M163" s="32">
        <f>IF(Use_BOM_DF,Weather_Site!H166,IF(0.191*(Weather_Site!K166+104)*(Weather_Site!J166+1)^1.5/(3.52*(Weather_Site!J166+1)^1.5+Weather_Site!I166-1)&gt;10, 10,0.191*(Weather_Site!K166+104)*(Weather_Site!J166+1)^1.5/(3.52*(Weather_Site!J166+1)^1.5+Weather_Site!I166-1)))</f>
        <v>7.882539682539683</v>
      </c>
      <c r="N163" s="32">
        <f t="shared" si="62"/>
        <v>32.53729192383836</v>
      </c>
      <c r="O163" s="33">
        <f t="shared" si="63"/>
        <v>585.67125462909041</v>
      </c>
      <c r="P163" s="33">
        <f t="shared" si="64"/>
        <v>375.46251271271535</v>
      </c>
      <c r="Q163" s="32">
        <f t="shared" si="65"/>
        <v>9.2137263101781741</v>
      </c>
      <c r="R163" s="42">
        <f t="shared" si="66"/>
        <v>1792.3418607619076</v>
      </c>
      <c r="S163" s="42">
        <f t="shared" si="67"/>
        <v>3578.0779306361487</v>
      </c>
      <c r="T163" s="42">
        <f t="shared" si="68"/>
        <v>21992.285714285717</v>
      </c>
      <c r="U163" s="32">
        <f t="shared" si="69"/>
        <v>3.7327531694953229</v>
      </c>
      <c r="V163" s="33">
        <f t="shared" si="70"/>
        <v>6.333333333333333</v>
      </c>
      <c r="W163" s="33">
        <f t="shared" si="71"/>
        <v>15.833333333333334</v>
      </c>
      <c r="X163" s="32">
        <f t="shared" si="72"/>
        <v>20.859028484039744</v>
      </c>
      <c r="Y163" s="32">
        <f t="shared" si="73"/>
        <v>2.3727</v>
      </c>
      <c r="Z163" s="32" t="e">
        <f>IF(Use_BOM_DF,M163/10,MIN(0.972+(0.342*LN(Weather_Site!J166))-(0.245*LN(Weather_Site!I166)),1))</f>
        <v>#NUM!</v>
      </c>
      <c r="AA163" s="33" t="e">
        <f t="shared" si="74"/>
        <v>#NUM!</v>
      </c>
      <c r="AB163" s="33" t="e">
        <f t="shared" si="75"/>
        <v>#NUM!</v>
      </c>
      <c r="AC163" s="33" t="e">
        <f t="shared" si="76"/>
        <v>#NUM!</v>
      </c>
      <c r="AD163" s="32" t="e">
        <f t="shared" si="77"/>
        <v>#NUM!</v>
      </c>
      <c r="AE163" s="32" t="e">
        <f t="shared" si="78"/>
        <v>#NUM!</v>
      </c>
      <c r="AF163" s="42" t="e">
        <f t="shared" si="79"/>
        <v>#NUM!</v>
      </c>
      <c r="AG163" s="83">
        <f t="shared" si="80"/>
        <v>26.91976493493279</v>
      </c>
    </row>
    <row r="164" spans="1:33" x14ac:dyDescent="0.25">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81"/>
        <v>0</v>
      </c>
      <c r="J164" s="214">
        <f t="shared" si="82"/>
        <v>3</v>
      </c>
      <c r="K164" s="27">
        <f t="shared" si="61"/>
        <v>5.666666666666667</v>
      </c>
      <c r="L164" s="172">
        <f t="shared" si="83"/>
        <v>15</v>
      </c>
      <c r="M164" s="32">
        <f>IF(Use_BOM_DF,Weather_Site!H167,IF(0.191*(Weather_Site!K167+104)*(Weather_Site!J167+1)^1.5/(3.52*(Weather_Site!J167+1)^1.5+Weather_Site!I167-1)&gt;10, 10,0.191*(Weather_Site!K167+104)*(Weather_Site!J167+1)^1.5/(3.52*(Weather_Site!J167+1)^1.5+Weather_Site!I167-1)))</f>
        <v>7.882539682539683</v>
      </c>
      <c r="N164" s="32">
        <f t="shared" si="62"/>
        <v>32.241578434794981</v>
      </c>
      <c r="O164" s="33">
        <f t="shared" si="63"/>
        <v>580.34841182630953</v>
      </c>
      <c r="P164" s="33">
        <f t="shared" si="64"/>
        <v>389.87595843237324</v>
      </c>
      <c r="Q164" s="32">
        <f t="shared" si="65"/>
        <v>9.1445293537420227</v>
      </c>
      <c r="R164" s="42">
        <f t="shared" si="66"/>
        <v>1772.7804134616877</v>
      </c>
      <c r="S164" s="42">
        <f t="shared" si="67"/>
        <v>3545.5587550571158</v>
      </c>
      <c r="T164" s="42">
        <f t="shared" si="68"/>
        <v>21992.285714285717</v>
      </c>
      <c r="U164" s="32">
        <f t="shared" si="69"/>
        <v>3.6896140538471243</v>
      </c>
      <c r="V164" s="33">
        <f t="shared" si="70"/>
        <v>5.666666666666667</v>
      </c>
      <c r="W164" s="33">
        <f t="shared" si="71"/>
        <v>14.166666666666668</v>
      </c>
      <c r="X164" s="32">
        <f t="shared" si="72"/>
        <v>21.659775468465181</v>
      </c>
      <c r="Y164" s="32">
        <f t="shared" si="73"/>
        <v>2.2115999999999998</v>
      </c>
      <c r="Z164" s="32" t="e">
        <f>IF(Use_BOM_DF,M164/10,MIN(0.972+(0.342*LN(Weather_Site!J167))-(0.245*LN(Weather_Site!I167)),1))</f>
        <v>#NUM!</v>
      </c>
      <c r="AA164" s="33" t="e">
        <f t="shared" si="74"/>
        <v>#NUM!</v>
      </c>
      <c r="AB164" s="33" t="e">
        <f t="shared" si="75"/>
        <v>#NUM!</v>
      </c>
      <c r="AC164" s="33" t="e">
        <f t="shared" si="76"/>
        <v>#NUM!</v>
      </c>
      <c r="AD164" s="32" t="e">
        <f t="shared" si="77"/>
        <v>#NUM!</v>
      </c>
      <c r="AE164" s="32" t="e">
        <f t="shared" si="78"/>
        <v>#NUM!</v>
      </c>
      <c r="AF164" s="42" t="e">
        <f t="shared" si="79"/>
        <v>#NUM!</v>
      </c>
      <c r="AG164" s="83">
        <f t="shared" si="80"/>
        <v>26.323751413069477</v>
      </c>
    </row>
    <row r="165" spans="1:33" x14ac:dyDescent="0.25">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81"/>
        <v>0</v>
      </c>
      <c r="J165" s="214">
        <f t="shared" si="82"/>
        <v>3</v>
      </c>
      <c r="K165" s="27">
        <f t="shared" si="61"/>
        <v>6</v>
      </c>
      <c r="L165" s="172">
        <f t="shared" si="83"/>
        <v>15</v>
      </c>
      <c r="M165" s="32">
        <f>IF(Use_BOM_DF,Weather_Site!H168,IF(0.191*(Weather_Site!K168+104)*(Weather_Site!J168+1)^1.5/(3.52*(Weather_Site!J168+1)^1.5+Weather_Site!I168-1)&gt;10, 10,0.191*(Weather_Site!K168+104)*(Weather_Site!J168+1)^1.5/(3.52*(Weather_Site!J168+1)^1.5+Weather_Site!I168-1)))</f>
        <v>7.882539682539683</v>
      </c>
      <c r="N165" s="32">
        <f t="shared" si="62"/>
        <v>34.623646563875589</v>
      </c>
      <c r="O165" s="33">
        <f t="shared" si="63"/>
        <v>623.22563814976047</v>
      </c>
      <c r="P165" s="33">
        <f t="shared" si="64"/>
        <v>408.99733217898904</v>
      </c>
      <c r="Q165" s="32">
        <f t="shared" si="65"/>
        <v>9.7019332959468869</v>
      </c>
      <c r="R165" s="42">
        <f t="shared" si="66"/>
        <v>1930.3542202003698</v>
      </c>
      <c r="S165" s="42">
        <f t="shared" si="67"/>
        <v>3807.5112685571885</v>
      </c>
      <c r="T165" s="42">
        <f t="shared" si="68"/>
        <v>21992.285714285717</v>
      </c>
      <c r="U165" s="32">
        <f t="shared" si="69"/>
        <v>3.6394389550064328</v>
      </c>
      <c r="V165" s="33">
        <f t="shared" si="70"/>
        <v>6</v>
      </c>
      <c r="W165" s="33">
        <f t="shared" si="71"/>
        <v>15</v>
      </c>
      <c r="X165" s="32">
        <f t="shared" si="72"/>
        <v>22.722074009943839</v>
      </c>
      <c r="Y165" s="32">
        <f t="shared" si="73"/>
        <v>2.0032000000000005</v>
      </c>
      <c r="Z165" s="32" t="e">
        <f>IF(Use_BOM_DF,M165/10,MIN(0.972+(0.342*LN(Weather_Site!J168))-(0.245*LN(Weather_Site!I168)),1))</f>
        <v>#NUM!</v>
      </c>
      <c r="AA165" s="33" t="e">
        <f t="shared" si="74"/>
        <v>#NUM!</v>
      </c>
      <c r="AB165" s="33" t="e">
        <f t="shared" si="75"/>
        <v>#NUM!</v>
      </c>
      <c r="AC165" s="33" t="e">
        <f t="shared" si="76"/>
        <v>#NUM!</v>
      </c>
      <c r="AD165" s="32" t="e">
        <f t="shared" si="77"/>
        <v>#NUM!</v>
      </c>
      <c r="AE165" s="32" t="e">
        <f t="shared" si="78"/>
        <v>#NUM!</v>
      </c>
      <c r="AF165" s="42" t="e">
        <f t="shared" si="79"/>
        <v>#NUM!</v>
      </c>
      <c r="AG165" s="83">
        <f t="shared" si="80"/>
        <v>27.733068414516683</v>
      </c>
    </row>
    <row r="166" spans="1:33" x14ac:dyDescent="0.25">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81"/>
        <v>0</v>
      </c>
      <c r="J166" s="214">
        <f t="shared" si="82"/>
        <v>3</v>
      </c>
      <c r="K166" s="27">
        <f t="shared" si="61"/>
        <v>5.666666666666667</v>
      </c>
      <c r="L166" s="172">
        <f t="shared" si="83"/>
        <v>15</v>
      </c>
      <c r="M166" s="32">
        <f>IF(Use_BOM_DF,Weather_Site!H169,IF(0.191*(Weather_Site!K169+104)*(Weather_Site!J169+1)^1.5/(3.52*(Weather_Site!J169+1)^1.5+Weather_Site!I169-1)&gt;10, 10,0.191*(Weather_Site!K169+104)*(Weather_Site!J169+1)^1.5/(3.52*(Weather_Site!J169+1)^1.5+Weather_Site!I169-1)))</f>
        <v>7.882539682539683</v>
      </c>
      <c r="N166" s="32">
        <f t="shared" si="62"/>
        <v>34.174743439860158</v>
      </c>
      <c r="O166" s="33">
        <f t="shared" si="63"/>
        <v>615.14538191748284</v>
      </c>
      <c r="P166" s="33">
        <f t="shared" si="64"/>
        <v>413.25243674846973</v>
      </c>
      <c r="Q166" s="32">
        <f t="shared" si="65"/>
        <v>9.5968899649272768</v>
      </c>
      <c r="R166" s="42">
        <f t="shared" si="66"/>
        <v>1900.6592785467494</v>
      </c>
      <c r="S166" s="42">
        <f t="shared" si="67"/>
        <v>3758.1460551032555</v>
      </c>
      <c r="T166" s="42">
        <f t="shared" si="68"/>
        <v>21992.285714285717</v>
      </c>
      <c r="U166" s="32">
        <f t="shared" si="69"/>
        <v>3.6246388825189415</v>
      </c>
      <c r="V166" s="33">
        <f t="shared" si="70"/>
        <v>5.666666666666667</v>
      </c>
      <c r="W166" s="33">
        <f t="shared" si="71"/>
        <v>14.166666666666668</v>
      </c>
      <c r="X166" s="32">
        <f t="shared" si="72"/>
        <v>22.958468708248322</v>
      </c>
      <c r="Y166" s="32">
        <f t="shared" si="73"/>
        <v>1.9633</v>
      </c>
      <c r="Z166" s="32" t="e">
        <f>IF(Use_BOM_DF,M166/10,MIN(0.972+(0.342*LN(Weather_Site!J169))-(0.245*LN(Weather_Site!I169)),1))</f>
        <v>#NUM!</v>
      </c>
      <c r="AA166" s="33" t="e">
        <f t="shared" si="74"/>
        <v>#NUM!</v>
      </c>
      <c r="AB166" s="33" t="e">
        <f t="shared" si="75"/>
        <v>#NUM!</v>
      </c>
      <c r="AC166" s="33" t="e">
        <f t="shared" si="76"/>
        <v>#NUM!</v>
      </c>
      <c r="AD166" s="32" t="e">
        <f t="shared" si="77"/>
        <v>#NUM!</v>
      </c>
      <c r="AE166" s="32" t="e">
        <f t="shared" si="78"/>
        <v>#NUM!</v>
      </c>
      <c r="AF166" s="42" t="e">
        <f t="shared" si="79"/>
        <v>#NUM!</v>
      </c>
      <c r="AG166" s="83">
        <f t="shared" si="80"/>
        <v>27.324472727395452</v>
      </c>
    </row>
    <row r="167" spans="1:33" x14ac:dyDescent="0.25">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81"/>
        <v>0</v>
      </c>
      <c r="J167" s="214">
        <f t="shared" si="82"/>
        <v>3</v>
      </c>
      <c r="K167" s="27">
        <f t="shared" si="61"/>
        <v>6.333333333333333</v>
      </c>
      <c r="L167" s="172">
        <f t="shared" si="83"/>
        <v>15</v>
      </c>
      <c r="M167" s="32">
        <f>IF(Use_BOM_DF,Weather_Site!H170,IF(0.191*(Weather_Site!K170+104)*(Weather_Site!J170+1)^1.5/(3.52*(Weather_Site!J170+1)^1.5+Weather_Site!I170-1)&gt;10, 10,0.191*(Weather_Site!K170+104)*(Weather_Site!J170+1)^1.5/(3.52*(Weather_Site!J170+1)^1.5+Weather_Site!I170-1)))</f>
        <v>7.882539682539683</v>
      </c>
      <c r="N167" s="32">
        <f t="shared" si="62"/>
        <v>34.260629788170299</v>
      </c>
      <c r="O167" s="33">
        <f t="shared" si="63"/>
        <v>616.69133618706542</v>
      </c>
      <c r="P167" s="33">
        <f t="shared" si="64"/>
        <v>395.34888697857662</v>
      </c>
      <c r="Q167" s="32">
        <f t="shared" si="65"/>
        <v>9.6169873704318505</v>
      </c>
      <c r="R167" s="42">
        <f t="shared" si="66"/>
        <v>1906.3406604874654</v>
      </c>
      <c r="S167" s="42">
        <f t="shared" si="67"/>
        <v>3767.5908499605162</v>
      </c>
      <c r="T167" s="42">
        <f t="shared" si="68"/>
        <v>21992.285714285717</v>
      </c>
      <c r="U167" s="32">
        <f t="shared" si="69"/>
        <v>3.6625327084162671</v>
      </c>
      <c r="V167" s="33">
        <f t="shared" si="70"/>
        <v>6.333333333333333</v>
      </c>
      <c r="W167" s="33">
        <f t="shared" si="71"/>
        <v>15.833333333333334</v>
      </c>
      <c r="X167" s="32">
        <f t="shared" si="72"/>
        <v>21.963827054365368</v>
      </c>
      <c r="Y167" s="32">
        <f t="shared" si="73"/>
        <v>2.1657999999999999</v>
      </c>
      <c r="Z167" s="32" t="e">
        <f>IF(Use_BOM_DF,M167/10,MIN(0.972+(0.342*LN(Weather_Site!J170))-(0.245*LN(Weather_Site!I170)),1))</f>
        <v>#NUM!</v>
      </c>
      <c r="AA167" s="33" t="e">
        <f t="shared" si="74"/>
        <v>#NUM!</v>
      </c>
      <c r="AB167" s="33" t="e">
        <f t="shared" si="75"/>
        <v>#NUM!</v>
      </c>
      <c r="AC167" s="33" t="e">
        <f t="shared" si="76"/>
        <v>#NUM!</v>
      </c>
      <c r="AD167" s="32" t="e">
        <f t="shared" si="77"/>
        <v>#NUM!</v>
      </c>
      <c r="AE167" s="32" t="e">
        <f t="shared" si="78"/>
        <v>#NUM!</v>
      </c>
      <c r="AF167" s="42" t="e">
        <f t="shared" si="79"/>
        <v>#NUM!</v>
      </c>
      <c r="AG167" s="83">
        <f t="shared" si="80"/>
        <v>28.015060291006399</v>
      </c>
    </row>
    <row r="168" spans="1:33" x14ac:dyDescent="0.25">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81"/>
        <v>0</v>
      </c>
      <c r="J168" s="214">
        <f t="shared" si="82"/>
        <v>3</v>
      </c>
      <c r="K168" s="27">
        <f t="shared" si="61"/>
        <v>5.333333333333333</v>
      </c>
      <c r="L168" s="172">
        <f t="shared" si="83"/>
        <v>15</v>
      </c>
      <c r="M168" s="32">
        <f>IF(Use_BOM_DF,Weather_Site!H171,IF(0.191*(Weather_Site!K171+104)*(Weather_Site!J171+1)^1.5/(3.52*(Weather_Site!J171+1)^1.5+Weather_Site!I171-1)&gt;10, 10,0.191*(Weather_Site!K171+104)*(Weather_Site!J171+1)^1.5/(3.52*(Weather_Site!J171+1)^1.5+Weather_Site!I171-1)))</f>
        <v>7.882539682539683</v>
      </c>
      <c r="N168" s="32">
        <f t="shared" si="62"/>
        <v>30.344244905865011</v>
      </c>
      <c r="O168" s="33">
        <f t="shared" si="63"/>
        <v>546.19640830557012</v>
      </c>
      <c r="P168" s="33">
        <f t="shared" si="64"/>
        <v>375.62024008848488</v>
      </c>
      <c r="Q168" s="32">
        <f t="shared" si="65"/>
        <v>8.7005533079724113</v>
      </c>
      <c r="R168" s="42">
        <f t="shared" si="66"/>
        <v>1647.2718005229706</v>
      </c>
      <c r="S168" s="42">
        <f t="shared" si="67"/>
        <v>3336.9117895133572</v>
      </c>
      <c r="T168" s="42">
        <f t="shared" si="68"/>
        <v>21992.285714285717</v>
      </c>
      <c r="U168" s="32">
        <f t="shared" si="69"/>
        <v>3.7122687741388671</v>
      </c>
      <c r="V168" s="33">
        <f t="shared" si="70"/>
        <v>5.333333333333333</v>
      </c>
      <c r="W168" s="33">
        <f t="shared" si="71"/>
        <v>13.333333333333334</v>
      </c>
      <c r="X168" s="32">
        <f t="shared" si="72"/>
        <v>20.86779111602694</v>
      </c>
      <c r="Y168" s="32">
        <f t="shared" si="73"/>
        <v>2.3949000000000007</v>
      </c>
      <c r="Z168" s="32" t="e">
        <f>IF(Use_BOM_DF,M168/10,MIN(0.972+(0.342*LN(Weather_Site!J171))-(0.245*LN(Weather_Site!I171)),1))</f>
        <v>#NUM!</v>
      </c>
      <c r="AA168" s="33" t="e">
        <f t="shared" si="74"/>
        <v>#NUM!</v>
      </c>
      <c r="AB168" s="33" t="e">
        <f t="shared" si="75"/>
        <v>#NUM!</v>
      </c>
      <c r="AC168" s="33" t="e">
        <f t="shared" si="76"/>
        <v>#NUM!</v>
      </c>
      <c r="AD168" s="32" t="e">
        <f t="shared" si="77"/>
        <v>#NUM!</v>
      </c>
      <c r="AE168" s="32" t="e">
        <f t="shared" si="78"/>
        <v>#NUM!</v>
      </c>
      <c r="AF168" s="42" t="e">
        <f t="shared" si="79"/>
        <v>#NUM!</v>
      </c>
      <c r="AG168" s="83">
        <f t="shared" si="80"/>
        <v>25.386480620584209</v>
      </c>
    </row>
    <row r="169" spans="1:33" x14ac:dyDescent="0.25">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81"/>
        <v>0</v>
      </c>
      <c r="J169" s="214">
        <f t="shared" si="82"/>
        <v>3</v>
      </c>
      <c r="K169" s="27">
        <f t="shared" si="61"/>
        <v>5</v>
      </c>
      <c r="L169" s="172">
        <f t="shared" si="83"/>
        <v>15</v>
      </c>
      <c r="M169" s="32">
        <f>IF(Use_BOM_DF,Weather_Site!H172,IF(0.191*(Weather_Site!K172+104)*(Weather_Site!J172+1)^1.5/(3.52*(Weather_Site!J172+1)^1.5+Weather_Site!I172-1)&gt;10, 10,0.191*(Weather_Site!K172+104)*(Weather_Site!J172+1)^1.5/(3.52*(Weather_Site!J172+1)^1.5+Weather_Site!I172-1)))</f>
        <v>7.882539682539683</v>
      </c>
      <c r="N169" s="32">
        <f t="shared" si="62"/>
        <v>26.209629340808554</v>
      </c>
      <c r="O169" s="33">
        <f t="shared" si="63"/>
        <v>471.77332813455399</v>
      </c>
      <c r="P169" s="33">
        <f t="shared" si="64"/>
        <v>332.12075850912282</v>
      </c>
      <c r="Q169" s="32">
        <f t="shared" si="65"/>
        <v>7.7330532657492022</v>
      </c>
      <c r="R169" s="42">
        <f t="shared" si="66"/>
        <v>1373.7669808944859</v>
      </c>
      <c r="S169" s="42">
        <f t="shared" si="67"/>
        <v>2882.2342232419487</v>
      </c>
      <c r="T169" s="42">
        <f t="shared" si="68"/>
        <v>21992.285714285717</v>
      </c>
      <c r="U169" s="32">
        <f t="shared" si="69"/>
        <v>3.8517242852218501</v>
      </c>
      <c r="V169" s="33">
        <f t="shared" si="70"/>
        <v>5</v>
      </c>
      <c r="W169" s="33">
        <f t="shared" si="71"/>
        <v>12.5</v>
      </c>
      <c r="X169" s="32">
        <f t="shared" si="72"/>
        <v>18.451153250506827</v>
      </c>
      <c r="Y169" s="32">
        <f t="shared" si="73"/>
        <v>2.932900000000001</v>
      </c>
      <c r="Z169" s="32" t="e">
        <f>IF(Use_BOM_DF,M169/10,MIN(0.972+(0.342*LN(Weather_Site!J172))-(0.245*LN(Weather_Site!I172)),1))</f>
        <v>#NUM!</v>
      </c>
      <c r="AA169" s="33" t="e">
        <f t="shared" si="74"/>
        <v>#NUM!</v>
      </c>
      <c r="AB169" s="33" t="e">
        <f t="shared" si="75"/>
        <v>#NUM!</v>
      </c>
      <c r="AC169" s="33" t="e">
        <f t="shared" si="76"/>
        <v>#NUM!</v>
      </c>
      <c r="AD169" s="32" t="e">
        <f t="shared" si="77"/>
        <v>#NUM!</v>
      </c>
      <c r="AE169" s="32" t="e">
        <f t="shared" si="78"/>
        <v>#NUM!</v>
      </c>
      <c r="AF169" s="42" t="e">
        <f t="shared" si="79"/>
        <v>#NUM!</v>
      </c>
      <c r="AG169" s="83">
        <f t="shared" si="80"/>
        <v>22.951277819639916</v>
      </c>
    </row>
    <row r="170" spans="1:33" x14ac:dyDescent="0.25">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81"/>
        <v>0</v>
      </c>
      <c r="J170" s="214">
        <f t="shared" si="82"/>
        <v>3</v>
      </c>
      <c r="K170" s="27">
        <f t="shared" si="61"/>
        <v>4.666666666666667</v>
      </c>
      <c r="L170" s="172">
        <f t="shared" si="83"/>
        <v>15</v>
      </c>
      <c r="M170" s="32">
        <f>IF(Use_BOM_DF,Weather_Site!H173,IF(0.191*(Weather_Site!K173+104)*(Weather_Site!J173+1)^1.5/(3.52*(Weather_Site!J173+1)^1.5+Weather_Site!I173-1)&gt;10, 10,0.191*(Weather_Site!K173+104)*(Weather_Site!J173+1)^1.5/(3.52*(Weather_Site!J173+1)^1.5+Weather_Site!I173-1)))</f>
        <v>7.882539682539683</v>
      </c>
      <c r="N170" s="32">
        <f t="shared" si="62"/>
        <v>20.710625449955451</v>
      </c>
      <c r="O170" s="33">
        <f t="shared" si="63"/>
        <v>372.7912580991981</v>
      </c>
      <c r="P170" s="33">
        <f t="shared" si="64"/>
        <v>268.65247590510603</v>
      </c>
      <c r="Q170" s="32">
        <f t="shared" si="65"/>
        <v>6.4462863552895744</v>
      </c>
      <c r="R170" s="42">
        <f t="shared" si="66"/>
        <v>1010.007873514553</v>
      </c>
      <c r="S170" s="42">
        <f t="shared" si="67"/>
        <v>2277.516888179151</v>
      </c>
      <c r="T170" s="42">
        <f t="shared" si="68"/>
        <v>21992.285714285717</v>
      </c>
      <c r="U170" s="32">
        <f t="shared" si="69"/>
        <v>4.1305149537112733</v>
      </c>
      <c r="V170" s="33">
        <f t="shared" si="70"/>
        <v>4.666666666666667</v>
      </c>
      <c r="W170" s="33">
        <f t="shared" si="71"/>
        <v>11.666666666666668</v>
      </c>
      <c r="X170" s="32">
        <f t="shared" si="72"/>
        <v>14.925137550283671</v>
      </c>
      <c r="Y170" s="32">
        <f t="shared" si="73"/>
        <v>3.8537000000000008</v>
      </c>
      <c r="Z170" s="32" t="e">
        <f>IF(Use_BOM_DF,M170/10,MIN(0.972+(0.342*LN(Weather_Site!J173))-(0.245*LN(Weather_Site!I173)),1))</f>
        <v>#NUM!</v>
      </c>
      <c r="AA170" s="33" t="e">
        <f t="shared" si="74"/>
        <v>#NUM!</v>
      </c>
      <c r="AB170" s="33" t="e">
        <f t="shared" si="75"/>
        <v>#NUM!</v>
      </c>
      <c r="AC170" s="33" t="e">
        <f t="shared" si="76"/>
        <v>#NUM!</v>
      </c>
      <c r="AD170" s="32" t="e">
        <f t="shared" si="77"/>
        <v>#NUM!</v>
      </c>
      <c r="AE170" s="32" t="e">
        <f t="shared" si="78"/>
        <v>#NUM!</v>
      </c>
      <c r="AF170" s="42" t="e">
        <f t="shared" si="79"/>
        <v>#NUM!</v>
      </c>
      <c r="AG170" s="83">
        <f t="shared" si="80"/>
        <v>19.360272444042135</v>
      </c>
    </row>
    <row r="171" spans="1:33" x14ac:dyDescent="0.25">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81"/>
        <v>0</v>
      </c>
      <c r="J171" s="214">
        <f t="shared" si="82"/>
        <v>3</v>
      </c>
      <c r="K171" s="27">
        <f t="shared" si="61"/>
        <v>4.666666666666667</v>
      </c>
      <c r="L171" s="172">
        <f t="shared" si="83"/>
        <v>15</v>
      </c>
      <c r="M171" s="32">
        <f>IF(Use_BOM_DF,Weather_Site!H174,IF(0.191*(Weather_Site!K174+104)*(Weather_Site!J174+1)^1.5/(3.52*(Weather_Site!J174+1)^1.5+Weather_Site!I174-1)&gt;10, 10,0.191*(Weather_Site!K174+104)*(Weather_Site!J174+1)^1.5/(3.52*(Weather_Site!J174+1)^1.5+Weather_Site!I174-1)))</f>
        <v>7.882539682539683</v>
      </c>
      <c r="N171" s="32">
        <f t="shared" si="62"/>
        <v>16.635298864851709</v>
      </c>
      <c r="O171" s="33">
        <f t="shared" si="63"/>
        <v>299.43537956733076</v>
      </c>
      <c r="P171" s="33">
        <f t="shared" si="64"/>
        <v>215.78847235989315</v>
      </c>
      <c r="Q171" s="32">
        <f t="shared" si="65"/>
        <v>5.4926599343752986</v>
      </c>
      <c r="R171" s="42">
        <f t="shared" si="66"/>
        <v>740.42501990994037</v>
      </c>
      <c r="S171" s="42">
        <f t="shared" si="67"/>
        <v>1829.3592434548482</v>
      </c>
      <c r="T171" s="42">
        <f t="shared" si="68"/>
        <v>21992.285714285717</v>
      </c>
      <c r="U171" s="32">
        <f t="shared" si="69"/>
        <v>4.4792456731856234</v>
      </c>
      <c r="V171" s="33">
        <f t="shared" si="70"/>
        <v>4.666666666666667</v>
      </c>
      <c r="W171" s="33">
        <f t="shared" si="71"/>
        <v>11.666666666666668</v>
      </c>
      <c r="X171" s="32">
        <f t="shared" si="72"/>
        <v>11.988248464438509</v>
      </c>
      <c r="Y171" s="32">
        <f t="shared" si="73"/>
        <v>4.7937000000000003</v>
      </c>
      <c r="Z171" s="32" t="e">
        <f>IF(Use_BOM_DF,M171/10,MIN(0.972+(0.342*LN(Weather_Site!J174))-(0.245*LN(Weather_Site!I174)),1))</f>
        <v>#NUM!</v>
      </c>
      <c r="AA171" s="33" t="e">
        <f t="shared" si="74"/>
        <v>#NUM!</v>
      </c>
      <c r="AB171" s="33" t="e">
        <f t="shared" si="75"/>
        <v>#NUM!</v>
      </c>
      <c r="AC171" s="33" t="e">
        <f t="shared" si="76"/>
        <v>#NUM!</v>
      </c>
      <c r="AD171" s="32" t="e">
        <f t="shared" si="77"/>
        <v>#NUM!</v>
      </c>
      <c r="AE171" s="32" t="e">
        <f t="shared" si="78"/>
        <v>#NUM!</v>
      </c>
      <c r="AF171" s="42" t="e">
        <f t="shared" si="79"/>
        <v>#NUM!</v>
      </c>
      <c r="AG171" s="83">
        <f t="shared" si="80"/>
        <v>16.330144512155929</v>
      </c>
    </row>
    <row r="172" spans="1:33" x14ac:dyDescent="0.25">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81"/>
        <v>0</v>
      </c>
      <c r="J172" s="214">
        <f t="shared" si="82"/>
        <v>3</v>
      </c>
      <c r="K172" s="27">
        <f t="shared" si="61"/>
        <v>5</v>
      </c>
      <c r="L172" s="172">
        <f t="shared" si="83"/>
        <v>15</v>
      </c>
      <c r="M172" s="32">
        <f>IF(Use_BOM_DF,Weather_Site!H175,IF(0.191*(Weather_Site!K175+104)*(Weather_Site!J175+1)^1.5/(3.52*(Weather_Site!J175+1)^1.5+Weather_Site!I175-1)&gt;10, 10,0.191*(Weather_Site!K175+104)*(Weather_Site!J175+1)^1.5/(3.52*(Weather_Site!J175+1)^1.5+Weather_Site!I175-1)))</f>
        <v>7.882539682539683</v>
      </c>
      <c r="N172" s="32">
        <f t="shared" si="62"/>
        <v>14.102708559234841</v>
      </c>
      <c r="O172" s="33">
        <f t="shared" si="63"/>
        <v>253.84875406622709</v>
      </c>
      <c r="P172" s="33">
        <f t="shared" si="64"/>
        <v>178.7053987991149</v>
      </c>
      <c r="Q172" s="32">
        <f t="shared" si="65"/>
        <v>4.9000338028609516</v>
      </c>
      <c r="R172" s="42">
        <f t="shared" si="66"/>
        <v>572.89417119338452</v>
      </c>
      <c r="S172" s="42">
        <f t="shared" si="67"/>
        <v>1550.854028543841</v>
      </c>
      <c r="T172" s="42">
        <f t="shared" si="68"/>
        <v>21992.285714285717</v>
      </c>
      <c r="U172" s="32">
        <f t="shared" si="69"/>
        <v>4.8405310753881308</v>
      </c>
      <c r="V172" s="33">
        <f t="shared" si="70"/>
        <v>5</v>
      </c>
      <c r="W172" s="33">
        <f t="shared" si="71"/>
        <v>12.5</v>
      </c>
      <c r="X172" s="32">
        <f t="shared" si="72"/>
        <v>9.92807771106194</v>
      </c>
      <c r="Y172" s="32">
        <f t="shared" si="73"/>
        <v>5.5880999999999998</v>
      </c>
      <c r="Z172" s="32" t="e">
        <f>IF(Use_BOM_DF,M172/10,MIN(0.972+(0.342*LN(Weather_Site!J175))-(0.245*LN(Weather_Site!I175)),1))</f>
        <v>#NUM!</v>
      </c>
      <c r="AA172" s="33" t="e">
        <f t="shared" si="74"/>
        <v>#NUM!</v>
      </c>
      <c r="AB172" s="33" t="e">
        <f t="shared" si="75"/>
        <v>#NUM!</v>
      </c>
      <c r="AC172" s="33" t="e">
        <f t="shared" si="76"/>
        <v>#NUM!</v>
      </c>
      <c r="AD172" s="32" t="e">
        <f t="shared" si="77"/>
        <v>#NUM!</v>
      </c>
      <c r="AE172" s="32" t="e">
        <f t="shared" si="78"/>
        <v>#NUM!</v>
      </c>
      <c r="AF172" s="42" t="e">
        <f t="shared" si="79"/>
        <v>#NUM!</v>
      </c>
      <c r="AG172" s="83">
        <f t="shared" si="80"/>
        <v>14.203894780302631</v>
      </c>
    </row>
    <row r="173" spans="1:33" x14ac:dyDescent="0.25">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81"/>
        <v>0</v>
      </c>
      <c r="J173" s="214">
        <f t="shared" si="82"/>
        <v>3</v>
      </c>
      <c r="K173" s="27">
        <f t="shared" si="61"/>
        <v>4.666666666666667</v>
      </c>
      <c r="L173" s="172">
        <f t="shared" si="83"/>
        <v>15</v>
      </c>
      <c r="M173" s="32">
        <f>IF(Use_BOM_DF,Weather_Site!H176,IF(0.191*(Weather_Site!K176+104)*(Weather_Site!J176+1)^1.5/(3.52*(Weather_Site!J176+1)^1.5+Weather_Site!I176-1)&gt;10, 10,0.191*(Weather_Site!K176+104)*(Weather_Site!J176+1)^1.5/(3.52*(Weather_Site!J176+1)^1.5+Weather_Site!I176-1)))</f>
        <v>7.882539682539683</v>
      </c>
      <c r="N173" s="32">
        <f t="shared" si="62"/>
        <v>11.176092240166092</v>
      </c>
      <c r="O173" s="33">
        <f t="shared" si="63"/>
        <v>201.16966032298964</v>
      </c>
      <c r="P173" s="33">
        <f t="shared" si="64"/>
        <v>144.97316165171253</v>
      </c>
      <c r="Q173" s="32">
        <f t="shared" si="65"/>
        <v>4.2152055841988645</v>
      </c>
      <c r="R173" s="42">
        <f t="shared" si="66"/>
        <v>379.29850168698687</v>
      </c>
      <c r="S173" s="42">
        <f t="shared" si="67"/>
        <v>1229.018354966242</v>
      </c>
      <c r="T173" s="42">
        <f t="shared" si="68"/>
        <v>21992.285714285717</v>
      </c>
      <c r="U173" s="32">
        <f t="shared" si="69"/>
        <v>5.3050347588078912</v>
      </c>
      <c r="V173" s="33">
        <f t="shared" si="70"/>
        <v>4.666666666666667</v>
      </c>
      <c r="W173" s="33">
        <f t="shared" si="71"/>
        <v>11.666666666666668</v>
      </c>
      <c r="X173" s="32">
        <f t="shared" si="72"/>
        <v>8.0540645362062513</v>
      </c>
      <c r="Y173" s="32">
        <f t="shared" si="73"/>
        <v>8.5172000000000008</v>
      </c>
      <c r="Z173" s="32" t="e">
        <f>IF(Use_BOM_DF,M173/10,MIN(0.972+(0.342*LN(Weather_Site!J176))-(0.245*LN(Weather_Site!I176)),1))</f>
        <v>#NUM!</v>
      </c>
      <c r="AA173" s="33" t="e">
        <f t="shared" si="74"/>
        <v>#NUM!</v>
      </c>
      <c r="AB173" s="33" t="e">
        <f t="shared" si="75"/>
        <v>#NUM!</v>
      </c>
      <c r="AC173" s="33" t="e">
        <f t="shared" si="76"/>
        <v>#NUM!</v>
      </c>
      <c r="AD173" s="32" t="e">
        <f t="shared" si="77"/>
        <v>#NUM!</v>
      </c>
      <c r="AE173" s="32" t="e">
        <f t="shared" si="78"/>
        <v>#NUM!</v>
      </c>
      <c r="AF173" s="42" t="e">
        <f t="shared" si="79"/>
        <v>#NUM!</v>
      </c>
      <c r="AG173" s="83">
        <f t="shared" si="80"/>
        <v>11.446560052807177</v>
      </c>
    </row>
    <row r="174" spans="1:33" x14ac:dyDescent="0.25">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81"/>
        <v>0</v>
      </c>
      <c r="J174" s="214">
        <f t="shared" si="82"/>
        <v>3</v>
      </c>
      <c r="K174" s="27">
        <f t="shared" si="61"/>
        <v>5</v>
      </c>
      <c r="L174" s="172">
        <f t="shared" si="83"/>
        <v>15</v>
      </c>
      <c r="M174" s="32">
        <f>IF(Use_BOM_DF,Weather_Site!H177,IF(0.191*(Weather_Site!K177+104)*(Weather_Site!J177+1)^1.5/(3.52*(Weather_Site!J177+1)^1.5+Weather_Site!I177-1)&gt;10, 10,0.191*(Weather_Site!K177+104)*(Weather_Site!J177+1)^1.5/(3.52*(Weather_Site!J177+1)^1.5+Weather_Site!I177-1)))</f>
        <v>7.882539682539683</v>
      </c>
      <c r="N174" s="32">
        <f t="shared" si="62"/>
        <v>9.6062783099566929</v>
      </c>
      <c r="O174" s="33">
        <f t="shared" si="63"/>
        <v>172.91300957922044</v>
      </c>
      <c r="P174" s="33">
        <f t="shared" si="64"/>
        <v>121.72794957405256</v>
      </c>
      <c r="Q174" s="32">
        <f t="shared" si="65"/>
        <v>3.8478691245298657</v>
      </c>
      <c r="R174" s="42">
        <f t="shared" si="66"/>
        <v>275.45531020363512</v>
      </c>
      <c r="S174" s="42">
        <f t="shared" si="67"/>
        <v>1056.3882359005484</v>
      </c>
      <c r="T174" s="42">
        <f t="shared" si="68"/>
        <v>21992.285714285717</v>
      </c>
      <c r="U174" s="32">
        <f t="shared" si="69"/>
        <v>5.7430701514419376</v>
      </c>
      <c r="V174" s="33">
        <f t="shared" si="70"/>
        <v>5</v>
      </c>
      <c r="W174" s="33">
        <f t="shared" si="71"/>
        <v>12.5</v>
      </c>
      <c r="X174" s="32">
        <f t="shared" si="72"/>
        <v>6.762663865225143</v>
      </c>
      <c r="Y174" s="32">
        <f t="shared" si="73"/>
        <v>9.3774000000000015</v>
      </c>
      <c r="Z174" s="32" t="e">
        <f>IF(Use_BOM_DF,M174/10,MIN(0.972+(0.342*LN(Weather_Site!J177))-(0.245*LN(Weather_Site!I177)),1))</f>
        <v>#NUM!</v>
      </c>
      <c r="AA174" s="33" t="e">
        <f t="shared" si="74"/>
        <v>#NUM!</v>
      </c>
      <c r="AB174" s="33" t="e">
        <f t="shared" si="75"/>
        <v>#NUM!</v>
      </c>
      <c r="AC174" s="33" t="e">
        <f t="shared" si="76"/>
        <v>#NUM!</v>
      </c>
      <c r="AD174" s="32" t="e">
        <f t="shared" si="77"/>
        <v>#NUM!</v>
      </c>
      <c r="AE174" s="32" t="e">
        <f t="shared" si="78"/>
        <v>#NUM!</v>
      </c>
      <c r="AF174" s="42" t="e">
        <f t="shared" si="79"/>
        <v>#NUM!</v>
      </c>
      <c r="AG174" s="83">
        <f t="shared" si="80"/>
        <v>9.9192792847677005</v>
      </c>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jq9EGbqn/D8VFix0IgKLOuNtmZyCoJRhHqg5HKDBw669F92onBFAaj/u0W7OCRZd3myPWTVEqaFtpScNd/4xHw==" saltValue="XlCZvQmoIXgJF0Wp71JWfw=="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22860</xdr:colOff>
                <xdr:row>2</xdr:row>
                <xdr:rowOff>60960</xdr:rowOff>
              </from>
              <to>
                <xdr:col>12</xdr:col>
                <xdr:colOff>7620</xdr:colOff>
                <xdr:row>4</xdr:row>
                <xdr:rowOff>7620</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99060</xdr:colOff>
                <xdr:row>2</xdr:row>
                <xdr:rowOff>30480</xdr:rowOff>
              </from>
              <to>
                <xdr:col>4</xdr:col>
                <xdr:colOff>586740</xdr:colOff>
                <xdr:row>3</xdr:row>
                <xdr:rowOff>137160</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30"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ref="H31:H62" si="14">C$4</f>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4"/>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4"/>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4"/>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4"/>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4"/>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4"/>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4"/>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4"/>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4"/>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4"/>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4"/>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4"/>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4"/>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4"/>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4"/>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4"/>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4"/>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4"/>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4"/>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4"/>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si="14"/>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ref="H63:H94" si="15">C$4</f>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5"/>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5"/>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5"/>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5"/>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5"/>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5"/>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5"/>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5"/>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5"/>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5"/>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5"/>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5"/>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5"/>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5"/>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5"/>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5"/>
        <v>0</v>
      </c>
      <c r="I79" s="48">
        <f>IF(Weather_Site!M77&lt;180,Weather_Site!M77+180,Weather_Site!M77-180)</f>
        <v>19</v>
      </c>
      <c r="J79" s="639">
        <f t="shared" ref="J79:J142" si="16">2.76+0.124*E79-0.0187*D79</f>
        <v>5.1174299999999997</v>
      </c>
      <c r="K79" s="639">
        <f t="shared" ref="K79:K142" si="17">3.6+0.169*E79-0.045*D79</f>
        <v>6.2451000000000008</v>
      </c>
      <c r="L79" s="639">
        <f t="shared" ref="L79:L142" si="18">3.08+0.198*E79-0.0483*D79</f>
        <v>6.3076699999999999</v>
      </c>
      <c r="M79" s="639">
        <f t="shared" ref="M79:M142" si="19">IF(AND(OR(MONTH(B79)&gt;10,MONTH(B79)&lt;3),AND(HOUR(C79)&gt;=13,HOUR(C79)&lt;=17)),J79,IF(OR(HOUR(C79)&lt;6,HOUR(C79)&gt;=20),L79,K79))</f>
        <v>6.3076699999999999</v>
      </c>
      <c r="N79" s="640">
        <f t="shared" ref="N79:N142" si="20">M79^-1.495/0.0545</f>
        <v>1.1689593157349316</v>
      </c>
      <c r="O79" s="639">
        <f t="shared" ref="O79:O142" si="21">EXP(0.069*H79)</f>
        <v>1</v>
      </c>
      <c r="P79" s="641">
        <f t="shared" ref="P79:P142" si="22">(30+1.531*(IF(G79&lt;5,0,G79-5))^0.858*$D$6^0.93*($D$7*$C$8)^0.637*1.03)*N79*O79</f>
        <v>351.22523293443606</v>
      </c>
      <c r="Q79" s="641">
        <f t="shared" ref="Q79:Q142" si="23">(30+1.531*(IF((0.2*G80+4)&lt;5,0,(0.2*G80+6)-5))^0.858*$D$6^0.93*($D$7*$C$8)^0.637*1.03)*N79</f>
        <v>253.53370001855512</v>
      </c>
      <c r="R79" s="639">
        <f t="shared" ref="R79:R142" si="24">0.0193*P79^0.723*EXP(0.64*$C$10)</f>
        <v>2.2303578624870739</v>
      </c>
      <c r="S79" s="641">
        <f t="shared" ref="S79:S142" si="25">MAX(50,ABS(176.969*(ATAN($D$6)*(P79/G79^0.25)^0.5)+1568800*($D$6^-1*(P79/G79^0.25)^-1.5)-3015.09))</f>
        <v>313.66793862655913</v>
      </c>
      <c r="T79" s="643">
        <f t="shared" ref="T79:T142" si="26">18600*P79/3600*F$11/10</f>
        <v>4173.7265180375489</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5"/>
        <v>0</v>
      </c>
      <c r="I80" s="48">
        <f>IF(Weather_Site!M78&lt;180,Weather_Site!M78+180,Weather_Site!M78-180)</f>
        <v>12</v>
      </c>
      <c r="J80" s="639">
        <f t="shared" si="16"/>
        <v>5.7345799999999993</v>
      </c>
      <c r="K80" s="639">
        <f t="shared" si="17"/>
        <v>7.1350000000000007</v>
      </c>
      <c r="L80" s="639">
        <f t="shared" si="18"/>
        <v>7.339220000000001</v>
      </c>
      <c r="M80" s="639">
        <f t="shared" si="19"/>
        <v>7.339220000000001</v>
      </c>
      <c r="N80" s="640">
        <f t="shared" si="20"/>
        <v>0.9320879379146948</v>
      </c>
      <c r="O80" s="639">
        <f t="shared" si="21"/>
        <v>1</v>
      </c>
      <c r="P80" s="641">
        <f t="shared" si="22"/>
        <v>224.91541423644284</v>
      </c>
      <c r="Q80" s="641">
        <f t="shared" si="23"/>
        <v>190.59737656166547</v>
      </c>
      <c r="R80" s="639">
        <f t="shared" si="24"/>
        <v>1.615942785348339</v>
      </c>
      <c r="S80" s="641">
        <f t="shared" si="25"/>
        <v>120.74178593570423</v>
      </c>
      <c r="T80" s="643">
        <f t="shared" si="26"/>
        <v>2672.7448391763955</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5"/>
        <v>0</v>
      </c>
      <c r="I81" s="48">
        <f>IF(Weather_Site!M79&lt;180,Weather_Site!M79+180,Weather_Site!M79-180)</f>
        <v>5</v>
      </c>
      <c r="J81" s="639">
        <f t="shared" si="16"/>
        <v>6.2078500000000005</v>
      </c>
      <c r="K81" s="639">
        <f t="shared" si="17"/>
        <v>7.8210000000000006</v>
      </c>
      <c r="L81" s="639">
        <f t="shared" si="18"/>
        <v>8.1336499999999994</v>
      </c>
      <c r="M81" s="639">
        <f t="shared" si="19"/>
        <v>8.1336499999999994</v>
      </c>
      <c r="N81" s="640">
        <f t="shared" si="20"/>
        <v>0.7993310890588321</v>
      </c>
      <c r="O81" s="639">
        <f t="shared" si="21"/>
        <v>1</v>
      </c>
      <c r="P81" s="641">
        <f t="shared" si="22"/>
        <v>143.25388849784221</v>
      </c>
      <c r="Q81" s="641">
        <f t="shared" si="23"/>
        <v>163.4506814020541</v>
      </c>
      <c r="R81" s="639">
        <f t="shared" si="24"/>
        <v>1.1662214497270931</v>
      </c>
      <c r="S81" s="641">
        <f t="shared" si="25"/>
        <v>307.99385514488313</v>
      </c>
      <c r="T81" s="643">
        <f t="shared" si="26"/>
        <v>1702.3337083160252</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5"/>
        <v>0</v>
      </c>
      <c r="I82" s="48">
        <f>IF(Weather_Site!M80&lt;180,Weather_Site!M80+180,Weather_Site!M80-180)</f>
        <v>2</v>
      </c>
      <c r="J82" s="639">
        <f t="shared" si="16"/>
        <v>6.5346799999999998</v>
      </c>
      <c r="K82" s="639">
        <f t="shared" si="17"/>
        <v>8.2840000000000007</v>
      </c>
      <c r="L82" s="639">
        <f t="shared" si="18"/>
        <v>8.6721200000000014</v>
      </c>
      <c r="M82" s="639">
        <f t="shared" si="19"/>
        <v>8.6721200000000014</v>
      </c>
      <c r="N82" s="640">
        <f t="shared" si="20"/>
        <v>0.72628354711944998</v>
      </c>
      <c r="O82" s="639">
        <f t="shared" si="21"/>
        <v>1</v>
      </c>
      <c r="P82" s="641">
        <f t="shared" si="22"/>
        <v>130.16251175638845</v>
      </c>
      <c r="Q82" s="641">
        <f t="shared" si="23"/>
        <v>166.43335765033771</v>
      </c>
      <c r="R82" s="639">
        <f t="shared" si="24"/>
        <v>1.0881515984485164</v>
      </c>
      <c r="S82" s="641">
        <f t="shared" si="25"/>
        <v>307.23531569517672</v>
      </c>
      <c r="T82" s="643">
        <f t="shared" si="26"/>
        <v>1546.764514705083</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5"/>
        <v>0</v>
      </c>
      <c r="I83" s="48">
        <f>IF(Weather_Site!M81&lt;180,Weather_Site!M81+180,Weather_Site!M81-180)</f>
        <v>16</v>
      </c>
      <c r="J83" s="639">
        <f t="shared" si="16"/>
        <v>6.7536500000000004</v>
      </c>
      <c r="K83" s="639">
        <f t="shared" si="17"/>
        <v>8.6039000000000012</v>
      </c>
      <c r="L83" s="639">
        <f t="shared" si="18"/>
        <v>9.0420500000000015</v>
      </c>
      <c r="M83" s="639">
        <f t="shared" si="19"/>
        <v>9.0420500000000015</v>
      </c>
      <c r="N83" s="640">
        <f t="shared" si="20"/>
        <v>0.68231430399354887</v>
      </c>
      <c r="O83" s="639">
        <f t="shared" si="21"/>
        <v>1</v>
      </c>
      <c r="P83" s="641">
        <f t="shared" si="22"/>
        <v>205.00799055094998</v>
      </c>
      <c r="Q83" s="641">
        <f t="shared" si="23"/>
        <v>172.85306778682602</v>
      </c>
      <c r="R83" s="639">
        <f t="shared" si="24"/>
        <v>1.5112153771432491</v>
      </c>
      <c r="S83" s="641">
        <f t="shared" si="25"/>
        <v>204.18254541862734</v>
      </c>
      <c r="T83" s="643">
        <f t="shared" si="26"/>
        <v>2436.1782877137889</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15"/>
        <v>0</v>
      </c>
      <c r="I84" s="27">
        <f>IF(Weather_Site!M82&lt;180,Weather_Site!M82+180,Weather_Site!M82-180)</f>
        <v>359</v>
      </c>
      <c r="J84" s="635">
        <f t="shared" si="16"/>
        <v>6.981279999999999</v>
      </c>
      <c r="K84" s="635">
        <f t="shared" si="17"/>
        <v>8.9317000000000011</v>
      </c>
      <c r="L84" s="635">
        <f t="shared" si="18"/>
        <v>9.4221199999999996</v>
      </c>
      <c r="M84" s="635">
        <f t="shared" si="19"/>
        <v>9.4221199999999996</v>
      </c>
      <c r="N84" s="636">
        <f t="shared" si="20"/>
        <v>0.64158070468678108</v>
      </c>
      <c r="O84" s="635">
        <f t="shared" si="21"/>
        <v>1</v>
      </c>
      <c r="P84" s="637">
        <f t="shared" si="22"/>
        <v>264.96727555896427</v>
      </c>
      <c r="Q84" s="637">
        <f t="shared" si="23"/>
        <v>162.53388268259476</v>
      </c>
      <c r="R84" s="635">
        <f t="shared" si="24"/>
        <v>1.8192151893560602</v>
      </c>
      <c r="S84" s="637">
        <f t="shared" si="25"/>
        <v>50.884887051151054</v>
      </c>
      <c r="T84" s="644">
        <f t="shared" si="26"/>
        <v>3148.6944578923585</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15"/>
        <v>0</v>
      </c>
      <c r="I85" s="27">
        <f>IF(Weather_Site!M83&lt;180,Weather_Site!M83+180,Weather_Site!M83-180)</f>
        <v>357</v>
      </c>
      <c r="J85" s="635">
        <f t="shared" si="16"/>
        <v>7.5331799999999998</v>
      </c>
      <c r="K85" s="635">
        <f t="shared" si="17"/>
        <v>9.703400000000002</v>
      </c>
      <c r="L85" s="635">
        <f t="shared" si="18"/>
        <v>10.321820000000001</v>
      </c>
      <c r="M85" s="635">
        <f t="shared" si="19"/>
        <v>10.321820000000001</v>
      </c>
      <c r="N85" s="636">
        <f t="shared" si="20"/>
        <v>0.55980639747508831</v>
      </c>
      <c r="O85" s="635">
        <f t="shared" si="21"/>
        <v>1</v>
      </c>
      <c r="P85" s="637">
        <f t="shared" si="22"/>
        <v>231.19519476800275</v>
      </c>
      <c r="Q85" s="637">
        <f t="shared" si="23"/>
        <v>148.49303212824967</v>
      </c>
      <c r="R85" s="635">
        <f t="shared" si="24"/>
        <v>1.6484385358442946</v>
      </c>
      <c r="S85" s="637">
        <f t="shared" si="25"/>
        <v>158.9701135715095</v>
      </c>
      <c r="T85" s="644">
        <f t="shared" si="26"/>
        <v>2747.3695644930995</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15"/>
        <v>0</v>
      </c>
      <c r="I86" s="27">
        <f>IF(Weather_Site!M84&lt;180,Weather_Site!M84+180,Weather_Site!M84-180)</f>
        <v>1</v>
      </c>
      <c r="J86" s="635">
        <f t="shared" si="16"/>
        <v>7.9660000000000002</v>
      </c>
      <c r="K86" s="635">
        <f t="shared" si="17"/>
        <v>10.305</v>
      </c>
      <c r="L86" s="635">
        <f t="shared" si="18"/>
        <v>11.024000000000001</v>
      </c>
      <c r="M86" s="635">
        <f t="shared" si="19"/>
        <v>11.024000000000001</v>
      </c>
      <c r="N86" s="636">
        <f t="shared" si="20"/>
        <v>0.50734850724373659</v>
      </c>
      <c r="O86" s="635">
        <f t="shared" si="21"/>
        <v>1</v>
      </c>
      <c r="P86" s="637">
        <f t="shared" si="22"/>
        <v>237.00725148002621</v>
      </c>
      <c r="Q86" s="637">
        <f t="shared" si="23"/>
        <v>158.30392403902957</v>
      </c>
      <c r="R86" s="635">
        <f t="shared" si="24"/>
        <v>1.6782967170849623</v>
      </c>
      <c r="S86" s="637">
        <f t="shared" si="25"/>
        <v>156.82003172342502</v>
      </c>
      <c r="T86" s="644">
        <f t="shared" si="26"/>
        <v>2816.4361717543115</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15"/>
        <v>0</v>
      </c>
      <c r="I87" s="27">
        <f>IF(Weather_Site!M85&lt;180,Weather_Site!M85+180,Weather_Site!M85-180)</f>
        <v>4</v>
      </c>
      <c r="J87" s="635">
        <f t="shared" si="16"/>
        <v>8.5141600000000004</v>
      </c>
      <c r="K87" s="635">
        <f t="shared" si="17"/>
        <v>11.067699999999999</v>
      </c>
      <c r="L87" s="635">
        <f t="shared" si="18"/>
        <v>11.91404</v>
      </c>
      <c r="M87" s="635">
        <f t="shared" si="19"/>
        <v>11.91404</v>
      </c>
      <c r="N87" s="636">
        <f t="shared" si="20"/>
        <v>0.45174693245283143</v>
      </c>
      <c r="O87" s="635">
        <f t="shared" si="21"/>
        <v>1</v>
      </c>
      <c r="P87" s="637">
        <f t="shared" si="22"/>
        <v>304.58747350400768</v>
      </c>
      <c r="Q87" s="637">
        <f t="shared" si="23"/>
        <v>146.14302477598699</v>
      </c>
      <c r="R87" s="635">
        <f t="shared" si="24"/>
        <v>2.012055183041852</v>
      </c>
      <c r="S87" s="637">
        <f t="shared" si="25"/>
        <v>50</v>
      </c>
      <c r="T87" s="644">
        <f t="shared" si="26"/>
        <v>3619.5144768059581</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15"/>
        <v>0</v>
      </c>
      <c r="I88" s="27">
        <f>IF(Weather_Site!M86&lt;180,Weather_Site!M86+180,Weather_Site!M86-180)</f>
        <v>2</v>
      </c>
      <c r="J88" s="635">
        <f t="shared" si="16"/>
        <v>8.8409899999999997</v>
      </c>
      <c r="K88" s="635">
        <f t="shared" si="17"/>
        <v>11.530700000000001</v>
      </c>
      <c r="L88" s="635">
        <f t="shared" si="18"/>
        <v>12.45251</v>
      </c>
      <c r="M88" s="635">
        <f t="shared" si="19"/>
        <v>11.530700000000001</v>
      </c>
      <c r="N88" s="636">
        <f t="shared" si="20"/>
        <v>0.47438316307910078</v>
      </c>
      <c r="O88" s="635">
        <f t="shared" si="21"/>
        <v>1</v>
      </c>
      <c r="P88" s="637">
        <f t="shared" si="22"/>
        <v>343.53924969579822</v>
      </c>
      <c r="Q88" s="637">
        <f t="shared" si="23"/>
        <v>158.87890711559953</v>
      </c>
      <c r="R88" s="635">
        <f t="shared" si="24"/>
        <v>2.1949619397122655</v>
      </c>
      <c r="S88" s="637">
        <f t="shared" si="25"/>
        <v>97.670240309027122</v>
      </c>
      <c r="T88" s="644">
        <f t="shared" si="26"/>
        <v>4082.3914172184027</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15"/>
        <v>0</v>
      </c>
      <c r="I89" s="48">
        <f>IF(Weather_Site!M87&lt;180,Weather_Site!M87+180,Weather_Site!M87-180)</f>
        <v>356</v>
      </c>
      <c r="J89" s="639">
        <f t="shared" si="16"/>
        <v>8.4682999999999993</v>
      </c>
      <c r="K89" s="639">
        <f t="shared" si="17"/>
        <v>11.0091</v>
      </c>
      <c r="L89" s="639">
        <f t="shared" si="18"/>
        <v>11.8445</v>
      </c>
      <c r="M89" s="639">
        <f t="shared" si="19"/>
        <v>11.0091</v>
      </c>
      <c r="N89" s="640">
        <f t="shared" si="20"/>
        <v>0.50837540558125771</v>
      </c>
      <c r="O89" s="639">
        <f t="shared" si="21"/>
        <v>1</v>
      </c>
      <c r="P89" s="641">
        <f t="shared" si="22"/>
        <v>393.24369921137458</v>
      </c>
      <c r="Q89" s="641">
        <f t="shared" si="23"/>
        <v>193.12570802549024</v>
      </c>
      <c r="R89" s="639">
        <f t="shared" si="24"/>
        <v>2.42022947365927</v>
      </c>
      <c r="S89" s="641">
        <f t="shared" si="25"/>
        <v>237.34454198025105</v>
      </c>
      <c r="T89" s="643">
        <f t="shared" si="26"/>
        <v>4673.0459589618349</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15"/>
        <v>0</v>
      </c>
      <c r="I90" s="48">
        <f>IF(Weather_Site!M88&lt;180,Weather_Site!M88+180,Weather_Site!M88-180)</f>
        <v>359</v>
      </c>
      <c r="J90" s="639">
        <f t="shared" si="16"/>
        <v>7.691819999999999</v>
      </c>
      <c r="K90" s="639">
        <f t="shared" si="17"/>
        <v>9.9040000000000017</v>
      </c>
      <c r="L90" s="639">
        <f t="shared" si="18"/>
        <v>10.560380000000002</v>
      </c>
      <c r="M90" s="639">
        <f t="shared" si="19"/>
        <v>9.9040000000000017</v>
      </c>
      <c r="N90" s="640">
        <f t="shared" si="20"/>
        <v>0.59547920977032032</v>
      </c>
      <c r="O90" s="639">
        <f t="shared" si="21"/>
        <v>1</v>
      </c>
      <c r="P90" s="641">
        <f t="shared" si="22"/>
        <v>575.21303486292561</v>
      </c>
      <c r="Q90" s="641">
        <f t="shared" si="23"/>
        <v>178.91753916833497</v>
      </c>
      <c r="R90" s="639">
        <f t="shared" si="24"/>
        <v>3.186194235669122</v>
      </c>
      <c r="S90" s="641">
        <f t="shared" si="25"/>
        <v>708.08216299874721</v>
      </c>
      <c r="T90" s="643">
        <f t="shared" si="26"/>
        <v>6835.4482309544328</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15"/>
        <v>0</v>
      </c>
      <c r="I91" s="48">
        <f>IF(Weather_Site!M89&lt;180,Weather_Site!M89+180,Weather_Site!M89-180)</f>
        <v>347</v>
      </c>
      <c r="J91" s="639">
        <f t="shared" si="16"/>
        <v>7.2805499999999999</v>
      </c>
      <c r="K91" s="639">
        <f t="shared" si="17"/>
        <v>9.302500000000002</v>
      </c>
      <c r="L91" s="639">
        <f t="shared" si="18"/>
        <v>9.8649500000000003</v>
      </c>
      <c r="M91" s="639">
        <f t="shared" si="19"/>
        <v>9.302500000000002</v>
      </c>
      <c r="N91" s="640">
        <f t="shared" si="20"/>
        <v>0.65395366501297758</v>
      </c>
      <c r="O91" s="639">
        <f t="shared" si="21"/>
        <v>1</v>
      </c>
      <c r="P91" s="641">
        <f t="shared" si="22"/>
        <v>407.84241365539668</v>
      </c>
      <c r="Q91" s="641">
        <f t="shared" si="23"/>
        <v>233.80823179815513</v>
      </c>
      <c r="R91" s="639">
        <f t="shared" si="24"/>
        <v>2.4848608892666455</v>
      </c>
      <c r="S91" s="641">
        <f t="shared" si="25"/>
        <v>342.2683316120424</v>
      </c>
      <c r="T91" s="643">
        <f t="shared" si="26"/>
        <v>4846.5273489382971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15"/>
        <v>0</v>
      </c>
      <c r="I92" s="48">
        <f>IF(Weather_Site!M90&lt;180,Weather_Site!M90+180,Weather_Site!M90-180)</f>
        <v>344</v>
      </c>
      <c r="J92" s="639">
        <f t="shared" si="16"/>
        <v>6.51647</v>
      </c>
      <c r="K92" s="639">
        <f t="shared" si="17"/>
        <v>8.2143000000000015</v>
      </c>
      <c r="L92" s="639">
        <f t="shared" si="18"/>
        <v>8.6006300000000007</v>
      </c>
      <c r="M92" s="639">
        <f t="shared" si="19"/>
        <v>8.2143000000000015</v>
      </c>
      <c r="N92" s="640">
        <f t="shared" si="20"/>
        <v>0.78762684612181166</v>
      </c>
      <c r="O92" s="639">
        <f t="shared" si="21"/>
        <v>1</v>
      </c>
      <c r="P92" s="641">
        <f t="shared" si="22"/>
        <v>685.75686554761421</v>
      </c>
      <c r="Q92" s="641">
        <f t="shared" si="23"/>
        <v>263.78948973337396</v>
      </c>
      <c r="R92" s="639">
        <f t="shared" si="24"/>
        <v>3.6179879204672827</v>
      </c>
      <c r="S92" s="641">
        <f t="shared" si="25"/>
        <v>1054.9097655171818</v>
      </c>
      <c r="T92" s="643">
        <f t="shared" si="26"/>
        <v>8149.0774189241492</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15"/>
        <v>0</v>
      </c>
      <c r="I93" s="48">
        <f>IF(Weather_Site!M91&lt;180,Weather_Site!M91+180,Weather_Site!M91-180)</f>
        <v>345</v>
      </c>
      <c r="J93" s="639">
        <f t="shared" si="16"/>
        <v>5.9545299999999992</v>
      </c>
      <c r="K93" s="639">
        <f t="shared" si="17"/>
        <v>7.4055</v>
      </c>
      <c r="L93" s="639">
        <f t="shared" si="18"/>
        <v>7.6627699999999992</v>
      </c>
      <c r="M93" s="639">
        <f t="shared" si="19"/>
        <v>7.4055</v>
      </c>
      <c r="N93" s="640">
        <f t="shared" si="20"/>
        <v>0.91964389094890797</v>
      </c>
      <c r="O93" s="639">
        <f t="shared" si="21"/>
        <v>1</v>
      </c>
      <c r="P93" s="641">
        <f t="shared" si="22"/>
        <v>711.37226872806707</v>
      </c>
      <c r="Q93" s="641">
        <f t="shared" si="23"/>
        <v>297.51068637099041</v>
      </c>
      <c r="R93" s="639">
        <f t="shared" si="24"/>
        <v>3.7151997170214415</v>
      </c>
      <c r="S93" s="641">
        <f t="shared" si="25"/>
        <v>1174.2392626408146</v>
      </c>
      <c r="T93" s="643">
        <f t="shared" si="26"/>
        <v>8453.4737933851975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15"/>
        <v>0</v>
      </c>
      <c r="I94" s="27">
        <f>IF(Weather_Site!M92&lt;180,Weather_Site!M92+180,Weather_Site!M92-180)</f>
        <v>350</v>
      </c>
      <c r="J94" s="635">
        <f t="shared" si="16"/>
        <v>5.4515399999999987</v>
      </c>
      <c r="K94" s="635">
        <f t="shared" si="17"/>
        <v>6.6868000000000007</v>
      </c>
      <c r="L94" s="635">
        <f t="shared" si="18"/>
        <v>6.8282600000000002</v>
      </c>
      <c r="M94" s="635">
        <f t="shared" si="19"/>
        <v>6.6868000000000007</v>
      </c>
      <c r="N94" s="636">
        <f t="shared" si="20"/>
        <v>1.0712777594282452</v>
      </c>
      <c r="O94" s="635">
        <f t="shared" si="21"/>
        <v>1</v>
      </c>
      <c r="P94" s="637">
        <f t="shared" si="22"/>
        <v>775.79894552119436</v>
      </c>
      <c r="Q94" s="637">
        <f t="shared" si="23"/>
        <v>358.78895559964735</v>
      </c>
      <c r="R94" s="635">
        <f t="shared" si="24"/>
        <v>3.9555305627069024</v>
      </c>
      <c r="S94" s="637">
        <f t="shared" si="25"/>
        <v>1375.5326969003227</v>
      </c>
      <c r="T94" s="644">
        <f t="shared" si="26"/>
        <v>9219.0774692768591</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ref="H95:H126" si="27">C$4</f>
        <v>0</v>
      </c>
      <c r="I95" s="27">
        <f>IF(Weather_Site!M93&lt;180,Weather_Site!M93+180,Weather_Site!M93-180)</f>
        <v>14</v>
      </c>
      <c r="J95" s="635">
        <f t="shared" si="16"/>
        <v>4.9628199999999998</v>
      </c>
      <c r="K95" s="635">
        <f t="shared" si="17"/>
        <v>5.9894999999999996</v>
      </c>
      <c r="L95" s="635">
        <f t="shared" si="18"/>
        <v>6.0183800000000005</v>
      </c>
      <c r="M95" s="635">
        <f t="shared" si="19"/>
        <v>4.9628199999999998</v>
      </c>
      <c r="N95" s="636">
        <f t="shared" si="20"/>
        <v>1.6729746284844749</v>
      </c>
      <c r="O95" s="635">
        <f t="shared" si="21"/>
        <v>1</v>
      </c>
      <c r="P95" s="637">
        <f t="shared" si="22"/>
        <v>1294.0963004294169</v>
      </c>
      <c r="Q95" s="637">
        <f t="shared" si="23"/>
        <v>560.30736605510333</v>
      </c>
      <c r="R95" s="635">
        <f t="shared" si="24"/>
        <v>5.7262187196849448</v>
      </c>
      <c r="S95" s="637">
        <f t="shared" si="25"/>
        <v>2558.6270782735837</v>
      </c>
      <c r="T95" s="644">
        <f t="shared" si="26"/>
        <v>15378.17770343624</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7"/>
        <v>0</v>
      </c>
      <c r="I96" s="27">
        <f>IF(Weather_Site!M94&lt;180,Weather_Site!M94+180,Weather_Site!M94-180)</f>
        <v>18</v>
      </c>
      <c r="J96" s="635">
        <f t="shared" si="16"/>
        <v>4.4722299999999997</v>
      </c>
      <c r="K96" s="635">
        <f t="shared" si="17"/>
        <v>5.287700000000001</v>
      </c>
      <c r="L96" s="635">
        <f t="shared" si="18"/>
        <v>5.2036700000000007</v>
      </c>
      <c r="M96" s="635">
        <f t="shared" si="19"/>
        <v>4.4722299999999997</v>
      </c>
      <c r="N96" s="636">
        <f t="shared" si="20"/>
        <v>1.9546541348288098</v>
      </c>
      <c r="O96" s="635">
        <f t="shared" si="21"/>
        <v>1</v>
      </c>
      <c r="P96" s="637">
        <f t="shared" si="22"/>
        <v>1511.983888717114</v>
      </c>
      <c r="Q96" s="637">
        <f t="shared" si="23"/>
        <v>632.34312650169215</v>
      </c>
      <c r="R96" s="635">
        <f t="shared" si="24"/>
        <v>6.4080911841686863</v>
      </c>
      <c r="S96" s="637">
        <f t="shared" si="25"/>
        <v>3000.0073419842829</v>
      </c>
      <c r="T96" s="644">
        <f t="shared" si="26"/>
        <v>17967.408544255039</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7"/>
        <v>0</v>
      </c>
      <c r="I97" s="27">
        <f>IF(Weather_Site!M95&lt;180,Weather_Site!M95+180,Weather_Site!M95-180)</f>
        <v>20</v>
      </c>
      <c r="J97" s="635">
        <f t="shared" si="16"/>
        <v>4.1206000000000005</v>
      </c>
      <c r="K97" s="635">
        <f t="shared" si="17"/>
        <v>4.7908999999999997</v>
      </c>
      <c r="L97" s="635">
        <f t="shared" si="18"/>
        <v>4.6256000000000013</v>
      </c>
      <c r="M97" s="635">
        <f t="shared" si="19"/>
        <v>4.1206000000000005</v>
      </c>
      <c r="N97" s="636">
        <f t="shared" si="20"/>
        <v>2.2092131148394993</v>
      </c>
      <c r="O97" s="635">
        <f t="shared" si="21"/>
        <v>1</v>
      </c>
      <c r="P97" s="637">
        <f t="shared" si="22"/>
        <v>1599.8700522251206</v>
      </c>
      <c r="Q97" s="637">
        <f t="shared" si="23"/>
        <v>764.95553292031616</v>
      </c>
      <c r="R97" s="635">
        <f t="shared" si="24"/>
        <v>6.6752775573147209</v>
      </c>
      <c r="S97" s="637">
        <f t="shared" si="25"/>
        <v>3213.1263537452805</v>
      </c>
      <c r="T97" s="644">
        <f t="shared" si="26"/>
        <v>19011.789120608515</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7"/>
        <v>0</v>
      </c>
      <c r="I98" s="27">
        <f>IF(Weather_Site!M96&lt;180,Weather_Site!M96+180,Weather_Site!M96-180)</f>
        <v>22</v>
      </c>
      <c r="J98" s="635">
        <f t="shared" si="16"/>
        <v>3.9624499999999996</v>
      </c>
      <c r="K98" s="635">
        <f t="shared" si="17"/>
        <v>4.5655999999999999</v>
      </c>
      <c r="L98" s="635">
        <f t="shared" si="18"/>
        <v>4.3638500000000011</v>
      </c>
      <c r="M98" s="635">
        <f t="shared" si="19"/>
        <v>3.9624499999999996</v>
      </c>
      <c r="N98" s="636">
        <f t="shared" si="20"/>
        <v>2.3423275363799361</v>
      </c>
      <c r="O98" s="635">
        <f t="shared" si="21"/>
        <v>1</v>
      </c>
      <c r="P98" s="637">
        <f t="shared" si="22"/>
        <v>1926.1958473924071</v>
      </c>
      <c r="Q98" s="637">
        <f t="shared" si="23"/>
        <v>811.04733483153302</v>
      </c>
      <c r="R98" s="635">
        <f t="shared" si="24"/>
        <v>7.6340412708865175</v>
      </c>
      <c r="S98" s="637">
        <f t="shared" si="25"/>
        <v>3717.5743425050005</v>
      </c>
      <c r="T98" s="644">
        <f t="shared" si="26"/>
        <v>22889.627319846441</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7"/>
        <v>0</v>
      </c>
      <c r="I99" s="48">
        <f>IF(Weather_Site!M97&lt;180,Weather_Site!M97+180,Weather_Site!M97-180)</f>
        <v>23</v>
      </c>
      <c r="J99" s="639">
        <f t="shared" si="16"/>
        <v>3.8099099999999999</v>
      </c>
      <c r="K99" s="639">
        <f t="shared" si="17"/>
        <v>4.3537999999999997</v>
      </c>
      <c r="L99" s="639">
        <f t="shared" si="18"/>
        <v>4.1165900000000004</v>
      </c>
      <c r="M99" s="639">
        <f t="shared" si="19"/>
        <v>3.8099099999999999</v>
      </c>
      <c r="N99" s="640">
        <f t="shared" si="20"/>
        <v>2.4839108032908506</v>
      </c>
      <c r="O99" s="639">
        <f t="shared" si="21"/>
        <v>1</v>
      </c>
      <c r="P99" s="641">
        <f t="shared" si="22"/>
        <v>2042.6258071432703</v>
      </c>
      <c r="Q99" s="641">
        <f t="shared" si="23"/>
        <v>915.91643253397092</v>
      </c>
      <c r="R99" s="639">
        <f t="shared" si="24"/>
        <v>7.9649416158161799</v>
      </c>
      <c r="S99" s="641">
        <f t="shared" si="25"/>
        <v>3915.9405864979935</v>
      </c>
      <c r="T99" s="643">
        <f t="shared" si="26"/>
        <v>24273.203341552529</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7"/>
        <v>0</v>
      </c>
      <c r="I100" s="48">
        <f>IF(Weather_Site!M98&lt;180,Weather_Site!M98+180,Weather_Site!M98-180)</f>
        <v>24</v>
      </c>
      <c r="J100" s="639">
        <f t="shared" si="16"/>
        <v>3.8973999999999998</v>
      </c>
      <c r="K100" s="639">
        <f t="shared" si="17"/>
        <v>4.4866999999999999</v>
      </c>
      <c r="L100" s="639">
        <f t="shared" si="18"/>
        <v>4.2692000000000005</v>
      </c>
      <c r="M100" s="639">
        <f t="shared" si="19"/>
        <v>4.4866999999999999</v>
      </c>
      <c r="N100" s="640">
        <f t="shared" si="20"/>
        <v>1.9452372853247424</v>
      </c>
      <c r="O100" s="639">
        <f t="shared" si="21"/>
        <v>1</v>
      </c>
      <c r="P100" s="641">
        <f t="shared" si="22"/>
        <v>1786.7509701374693</v>
      </c>
      <c r="Q100" s="641">
        <f t="shared" si="23"/>
        <v>673.55205084420436</v>
      </c>
      <c r="R100" s="639">
        <f t="shared" si="24"/>
        <v>7.2303342544572065</v>
      </c>
      <c r="S100" s="641">
        <f t="shared" si="25"/>
        <v>3392.6143548709624</v>
      </c>
      <c r="T100" s="643">
        <f t="shared" si="26"/>
        <v>21232.55736180026</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7"/>
        <v>0</v>
      </c>
      <c r="I101" s="48">
        <f>IF(Weather_Site!M99&lt;180,Weather_Site!M99+180,Weather_Site!M99-180)</f>
        <v>24</v>
      </c>
      <c r="J101" s="639">
        <f t="shared" si="16"/>
        <v>3.9334199999999999</v>
      </c>
      <c r="K101" s="639">
        <f t="shared" si="17"/>
        <v>4.5475000000000003</v>
      </c>
      <c r="L101" s="639">
        <f t="shared" si="18"/>
        <v>4.3377800000000004</v>
      </c>
      <c r="M101" s="639">
        <f t="shared" si="19"/>
        <v>4.5475000000000003</v>
      </c>
      <c r="N101" s="640">
        <f t="shared" si="20"/>
        <v>1.9064845918041853</v>
      </c>
      <c r="O101" s="639">
        <f t="shared" si="21"/>
        <v>1</v>
      </c>
      <c r="P101" s="641">
        <f t="shared" si="22"/>
        <v>1567.7836027690248</v>
      </c>
      <c r="Q101" s="641">
        <f t="shared" si="23"/>
        <v>616.75997094715888</v>
      </c>
      <c r="R101" s="639">
        <f t="shared" si="24"/>
        <v>6.5782132321767595</v>
      </c>
      <c r="S101" s="641">
        <f t="shared" si="25"/>
        <v>3067.5574469520534</v>
      </c>
      <c r="T101" s="643">
        <f t="shared" si="26"/>
        <v>18630.495146238576</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7"/>
        <v>0</v>
      </c>
      <c r="I102" s="48">
        <f>IF(Weather_Site!M100&lt;180,Weather_Site!M100+180,Weather_Site!M100-180)</f>
        <v>24</v>
      </c>
      <c r="J102" s="639">
        <f t="shared" si="16"/>
        <v>4.1474700000000002</v>
      </c>
      <c r="K102" s="639">
        <f t="shared" si="17"/>
        <v>4.8685000000000009</v>
      </c>
      <c r="L102" s="639">
        <f t="shared" si="18"/>
        <v>4.70723</v>
      </c>
      <c r="M102" s="639">
        <f t="shared" si="19"/>
        <v>4.70723</v>
      </c>
      <c r="N102" s="640">
        <f t="shared" si="20"/>
        <v>1.8105861606350657</v>
      </c>
      <c r="O102" s="639">
        <f t="shared" si="21"/>
        <v>1</v>
      </c>
      <c r="P102" s="641">
        <f t="shared" si="22"/>
        <v>1311.1920058394867</v>
      </c>
      <c r="Q102" s="641">
        <f t="shared" si="23"/>
        <v>544.00827937891779</v>
      </c>
      <c r="R102" s="639">
        <f t="shared" si="24"/>
        <v>5.7808115692953921</v>
      </c>
      <c r="S102" s="641">
        <f t="shared" si="25"/>
        <v>2633.7549401770102</v>
      </c>
      <c r="T102" s="643">
        <f t="shared" si="26"/>
        <v>15581.331669392564</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7"/>
        <v>0</v>
      </c>
      <c r="I103" s="48">
        <f>IF(Weather_Site!M101&lt;180,Weather_Site!M101+180,Weather_Site!M101-180)</f>
        <v>18</v>
      </c>
      <c r="J103" s="639">
        <f t="shared" si="16"/>
        <v>4.6071600000000004</v>
      </c>
      <c r="K103" s="639">
        <f t="shared" si="17"/>
        <v>5.5477000000000007</v>
      </c>
      <c r="L103" s="639">
        <f t="shared" si="18"/>
        <v>5.4910400000000008</v>
      </c>
      <c r="M103" s="639">
        <f t="shared" si="19"/>
        <v>5.4910400000000008</v>
      </c>
      <c r="N103" s="640">
        <f t="shared" si="20"/>
        <v>1.4382019050619206</v>
      </c>
      <c r="O103" s="639">
        <f t="shared" si="21"/>
        <v>1</v>
      </c>
      <c r="P103" s="641">
        <f t="shared" si="22"/>
        <v>896.94387793147882</v>
      </c>
      <c r="Q103" s="641">
        <f t="shared" si="23"/>
        <v>415.37433917405593</v>
      </c>
      <c r="R103" s="639">
        <f t="shared" si="24"/>
        <v>4.3930421873895336</v>
      </c>
      <c r="S103" s="641">
        <f t="shared" si="25"/>
        <v>1757.6195672393951</v>
      </c>
      <c r="T103" s="643">
        <f t="shared" si="26"/>
        <v>10658.683082752406</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7"/>
        <v>0</v>
      </c>
      <c r="I104" s="27">
        <f>IF(Weather_Site!M102&lt;180,Weather_Site!M102+180,Weather_Site!M102-180)</f>
        <v>11</v>
      </c>
      <c r="J104" s="635">
        <f t="shared" si="16"/>
        <v>5.172839999999999</v>
      </c>
      <c r="K104" s="635">
        <f t="shared" si="17"/>
        <v>6.3655000000000008</v>
      </c>
      <c r="L104" s="635">
        <f t="shared" si="18"/>
        <v>6.4385600000000007</v>
      </c>
      <c r="M104" s="635">
        <f t="shared" si="19"/>
        <v>6.4385600000000007</v>
      </c>
      <c r="N104" s="636">
        <f t="shared" si="20"/>
        <v>1.1336117028233204</v>
      </c>
      <c r="O104" s="635">
        <f t="shared" si="21"/>
        <v>1</v>
      </c>
      <c r="P104" s="637">
        <f t="shared" si="22"/>
        <v>648.8164446574649</v>
      </c>
      <c r="Q104" s="637">
        <f t="shared" si="23"/>
        <v>300.69938422915942</v>
      </c>
      <c r="R104" s="635">
        <f t="shared" si="24"/>
        <v>3.476003302789024</v>
      </c>
      <c r="S104" s="637">
        <f t="shared" si="25"/>
        <v>1118.3151958072267</v>
      </c>
      <c r="T104" s="644">
        <f t="shared" si="26"/>
        <v>7710.1020840128749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7"/>
        <v>0</v>
      </c>
      <c r="I105" s="27">
        <f>IF(Weather_Site!M103&lt;180,Weather_Site!M103+180,Weather_Site!M103-180)</f>
        <v>5</v>
      </c>
      <c r="J105" s="635">
        <f t="shared" si="16"/>
        <v>5.6175699999999997</v>
      </c>
      <c r="K105" s="635">
        <f t="shared" si="17"/>
        <v>7.008700000000001</v>
      </c>
      <c r="L105" s="635">
        <f t="shared" si="18"/>
        <v>7.1837300000000006</v>
      </c>
      <c r="M105" s="635">
        <f t="shared" si="19"/>
        <v>7.1837300000000006</v>
      </c>
      <c r="N105" s="636">
        <f t="shared" si="20"/>
        <v>0.96241026424941845</v>
      </c>
      <c r="O105" s="635">
        <f t="shared" si="21"/>
        <v>1</v>
      </c>
      <c r="P105" s="637">
        <f t="shared" si="22"/>
        <v>449.58880980079272</v>
      </c>
      <c r="Q105" s="637">
        <f t="shared" si="23"/>
        <v>255.28686155485704</v>
      </c>
      <c r="R105" s="635">
        <f t="shared" si="24"/>
        <v>2.6662550148443875</v>
      </c>
      <c r="S105" s="637">
        <f t="shared" si="25"/>
        <v>559.66464832758174</v>
      </c>
      <c r="T105" s="644">
        <f t="shared" si="26"/>
        <v>5342.6136897994202</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7"/>
        <v>0</v>
      </c>
      <c r="I106" s="27">
        <f>IF(Weather_Site!M104&lt;180,Weather_Site!M104+180,Weather_Site!M104-180)</f>
        <v>355</v>
      </c>
      <c r="J106" s="635">
        <f t="shared" si="16"/>
        <v>5.6945300000000003</v>
      </c>
      <c r="K106" s="635">
        <f t="shared" si="17"/>
        <v>7.1292000000000009</v>
      </c>
      <c r="L106" s="635">
        <f t="shared" si="18"/>
        <v>7.3213699999999999</v>
      </c>
      <c r="M106" s="635">
        <f t="shared" si="19"/>
        <v>7.3213699999999999</v>
      </c>
      <c r="N106" s="636">
        <f t="shared" si="20"/>
        <v>0.93548736571699109</v>
      </c>
      <c r="O106" s="635">
        <f t="shared" si="21"/>
        <v>1</v>
      </c>
      <c r="P106" s="637">
        <f t="shared" si="22"/>
        <v>437.01180978612479</v>
      </c>
      <c r="Q106" s="637">
        <f t="shared" si="23"/>
        <v>270.18281993142239</v>
      </c>
      <c r="R106" s="635">
        <f t="shared" si="24"/>
        <v>2.6121171355458253</v>
      </c>
      <c r="S106" s="637">
        <f t="shared" si="25"/>
        <v>517.32722418047706</v>
      </c>
      <c r="T106" s="644">
        <f t="shared" si="26"/>
        <v>5193.1570062917835</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7"/>
        <v>0</v>
      </c>
      <c r="I107" s="27">
        <f>IF(Weather_Site!M105&lt;180,Weather_Site!M105+180,Weather_Site!M105-180)</f>
        <v>357</v>
      </c>
      <c r="J107" s="635">
        <f t="shared" si="16"/>
        <v>5.8266999999999998</v>
      </c>
      <c r="K107" s="635">
        <f t="shared" si="17"/>
        <v>7.3308</v>
      </c>
      <c r="L107" s="635">
        <f t="shared" si="18"/>
        <v>7.5527000000000006</v>
      </c>
      <c r="M107" s="635">
        <f t="shared" si="19"/>
        <v>7.5527000000000006</v>
      </c>
      <c r="N107" s="636">
        <f t="shared" si="20"/>
        <v>0.89297778971971931</v>
      </c>
      <c r="O107" s="635">
        <f t="shared" si="21"/>
        <v>1</v>
      </c>
      <c r="P107" s="637">
        <f t="shared" si="22"/>
        <v>511.09094343420782</v>
      </c>
      <c r="Q107" s="637">
        <f t="shared" si="23"/>
        <v>257.90541508562933</v>
      </c>
      <c r="R107" s="635">
        <f t="shared" si="24"/>
        <v>2.925231703997921</v>
      </c>
      <c r="S107" s="637">
        <f t="shared" si="25"/>
        <v>699.67963646194585</v>
      </c>
      <c r="T107" s="644">
        <f t="shared" si="26"/>
        <v>6073.4640444765027</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7"/>
        <v>0</v>
      </c>
      <c r="I108" s="27">
        <f>IF(Weather_Site!M106&lt;180,Weather_Site!M106+180,Weather_Site!M106-180)</f>
        <v>0</v>
      </c>
      <c r="J108" s="635">
        <f t="shared" si="16"/>
        <v>6.08474</v>
      </c>
      <c r="K108" s="635">
        <f t="shared" si="17"/>
        <v>7.7059000000000015</v>
      </c>
      <c r="L108" s="635">
        <f t="shared" si="18"/>
        <v>7.9868600000000001</v>
      </c>
      <c r="M108" s="635">
        <f t="shared" si="19"/>
        <v>7.9868600000000001</v>
      </c>
      <c r="N108" s="636">
        <f t="shared" si="20"/>
        <v>0.82139351612591027</v>
      </c>
      <c r="O108" s="635">
        <f t="shared" si="21"/>
        <v>1</v>
      </c>
      <c r="P108" s="637">
        <f t="shared" si="22"/>
        <v>470.1200768042599</v>
      </c>
      <c r="Q108" s="637">
        <f t="shared" si="23"/>
        <v>237.23080032213193</v>
      </c>
      <c r="R108" s="635">
        <f t="shared" si="24"/>
        <v>2.7537407098718498</v>
      </c>
      <c r="S108" s="637">
        <f t="shared" si="25"/>
        <v>568.91600656331411</v>
      </c>
      <c r="T108" s="644">
        <f t="shared" si="26"/>
        <v>5586.593579357288</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7"/>
        <v>0</v>
      </c>
      <c r="I109" s="27">
        <f>IF(Weather_Site!M107&lt;180,Weather_Site!M107+180,Weather_Site!M107-180)</f>
        <v>353</v>
      </c>
      <c r="J109" s="635">
        <f t="shared" si="16"/>
        <v>6.8673200000000003</v>
      </c>
      <c r="K109" s="635">
        <f t="shared" si="17"/>
        <v>8.7998000000000012</v>
      </c>
      <c r="L109" s="635">
        <f t="shared" si="18"/>
        <v>9.2622800000000023</v>
      </c>
      <c r="M109" s="635">
        <f t="shared" si="19"/>
        <v>9.2622800000000023</v>
      </c>
      <c r="N109" s="636">
        <f t="shared" si="20"/>
        <v>0.65820356284576365</v>
      </c>
      <c r="O109" s="635">
        <f t="shared" si="21"/>
        <v>1</v>
      </c>
      <c r="P109" s="637">
        <f t="shared" si="22"/>
        <v>376.71920150688783</v>
      </c>
      <c r="Q109" s="637">
        <f t="shared" si="23"/>
        <v>190.09908761544659</v>
      </c>
      <c r="R109" s="635">
        <f t="shared" si="24"/>
        <v>2.3462642427987861</v>
      </c>
      <c r="S109" s="637">
        <f t="shared" si="25"/>
        <v>262.05460070887011</v>
      </c>
      <c r="T109" s="644">
        <f t="shared" si="26"/>
        <v>4476.6798445735167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7"/>
        <v>0</v>
      </c>
      <c r="I110" s="27">
        <f>IF(Weather_Site!M108&lt;180,Weather_Site!M108+180,Weather_Site!M108-180)</f>
        <v>351</v>
      </c>
      <c r="J110" s="635">
        <f t="shared" si="16"/>
        <v>7.8054899999999989</v>
      </c>
      <c r="K110" s="635">
        <f t="shared" si="17"/>
        <v>10.099900000000002</v>
      </c>
      <c r="L110" s="635">
        <f t="shared" si="18"/>
        <v>10.780610000000001</v>
      </c>
      <c r="M110" s="635">
        <f t="shared" si="19"/>
        <v>10.780610000000001</v>
      </c>
      <c r="N110" s="636">
        <f t="shared" si="20"/>
        <v>0.52456790038646761</v>
      </c>
      <c r="O110" s="635">
        <f t="shared" si="21"/>
        <v>1</v>
      </c>
      <c r="P110" s="637">
        <f t="shared" si="22"/>
        <v>300.23356257043184</v>
      </c>
      <c r="Q110" s="637">
        <f t="shared" si="23"/>
        <v>163.67675448032526</v>
      </c>
      <c r="R110" s="635">
        <f t="shared" si="24"/>
        <v>1.9912193960295945</v>
      </c>
      <c r="S110" s="637">
        <f t="shared" si="25"/>
        <v>50</v>
      </c>
      <c r="T110" s="644">
        <f t="shared" si="26"/>
        <v>3567.7755018786315</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7"/>
        <v>0</v>
      </c>
      <c r="I111" s="27">
        <f>IF(Weather_Site!M109&lt;180,Weather_Site!M109+180,Weather_Site!M109-180)</f>
        <v>348</v>
      </c>
      <c r="J111" s="635">
        <f t="shared" si="16"/>
        <v>8.53965</v>
      </c>
      <c r="K111" s="635">
        <f t="shared" si="17"/>
        <v>11.116100000000001</v>
      </c>
      <c r="L111" s="635">
        <f t="shared" si="18"/>
        <v>11.967650000000001</v>
      </c>
      <c r="M111" s="635">
        <f t="shared" si="19"/>
        <v>11.967650000000001</v>
      </c>
      <c r="N111" s="636">
        <f t="shared" si="20"/>
        <v>0.44872495512907629</v>
      </c>
      <c r="O111" s="635">
        <f t="shared" si="21"/>
        <v>1</v>
      </c>
      <c r="P111" s="637">
        <f t="shared" si="22"/>
        <v>302.54992466437039</v>
      </c>
      <c r="Q111" s="637">
        <f t="shared" si="23"/>
        <v>145.16539576476148</v>
      </c>
      <c r="R111" s="635">
        <f t="shared" si="24"/>
        <v>2.0023147669208279</v>
      </c>
      <c r="S111" s="637">
        <f t="shared" si="25"/>
        <v>50</v>
      </c>
      <c r="T111" s="644">
        <f t="shared" si="26"/>
        <v>3595.3016047616015</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7"/>
        <v>0</v>
      </c>
      <c r="I112" s="27">
        <f>IF(Weather_Site!M110&lt;180,Weather_Site!M110+180,Weather_Site!M110-180)</f>
        <v>354</v>
      </c>
      <c r="J112" s="635">
        <f t="shared" si="16"/>
        <v>8.8596899999999987</v>
      </c>
      <c r="K112" s="635">
        <f t="shared" si="17"/>
        <v>11.575700000000001</v>
      </c>
      <c r="L112" s="635">
        <f t="shared" si="18"/>
        <v>12.50081</v>
      </c>
      <c r="M112" s="635">
        <f t="shared" si="19"/>
        <v>11.575700000000001</v>
      </c>
      <c r="N112" s="636">
        <f t="shared" si="20"/>
        <v>0.47162882414839097</v>
      </c>
      <c r="O112" s="635">
        <f t="shared" si="21"/>
        <v>1</v>
      </c>
      <c r="P112" s="637">
        <f t="shared" si="22"/>
        <v>341.54460991237443</v>
      </c>
      <c r="Q112" s="637">
        <f t="shared" si="23"/>
        <v>163.30478761584985</v>
      </c>
      <c r="R112" s="635">
        <f t="shared" si="24"/>
        <v>2.1857404015274349</v>
      </c>
      <c r="S112" s="637">
        <f t="shared" si="25"/>
        <v>91.396061270756036</v>
      </c>
      <c r="T112" s="644">
        <f t="shared" si="26"/>
        <v>4058.6884477920494</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7"/>
        <v>0</v>
      </c>
      <c r="I113" s="27">
        <f>IF(Weather_Site!M111&lt;180,Weather_Site!M111+180,Weather_Site!M111-180)</f>
        <v>336</v>
      </c>
      <c r="J113" s="635">
        <f t="shared" si="16"/>
        <v>8.443010000000001</v>
      </c>
      <c r="K113" s="635">
        <f t="shared" si="17"/>
        <v>11</v>
      </c>
      <c r="L113" s="635">
        <f t="shared" si="18"/>
        <v>11.82809</v>
      </c>
      <c r="M113" s="635">
        <f t="shared" si="19"/>
        <v>11</v>
      </c>
      <c r="N113" s="636">
        <f t="shared" si="20"/>
        <v>0.50900427913568025</v>
      </c>
      <c r="O113" s="635">
        <f t="shared" si="21"/>
        <v>1</v>
      </c>
      <c r="P113" s="637">
        <f t="shared" si="22"/>
        <v>418.57593079889443</v>
      </c>
      <c r="Q113" s="637">
        <f t="shared" si="23"/>
        <v>204.62558916373115</v>
      </c>
      <c r="R113" s="635">
        <f t="shared" si="24"/>
        <v>2.5319718192662224</v>
      </c>
      <c r="S113" s="637">
        <f t="shared" si="25"/>
        <v>298.93546478004191</v>
      </c>
      <c r="T113" s="644">
        <f t="shared" si="26"/>
        <v>4974.077310993528</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7"/>
        <v>0</v>
      </c>
      <c r="I114" s="27">
        <f>IF(Weather_Site!M112&lt;180,Weather_Site!M112+180,Weather_Site!M112-180)</f>
        <v>337</v>
      </c>
      <c r="J114" s="635">
        <f t="shared" si="16"/>
        <v>7.532</v>
      </c>
      <c r="K114" s="635">
        <f t="shared" si="17"/>
        <v>9.7134999999999998</v>
      </c>
      <c r="L114" s="635">
        <f t="shared" si="18"/>
        <v>10.331000000000001</v>
      </c>
      <c r="M114" s="635">
        <f t="shared" si="19"/>
        <v>9.7134999999999998</v>
      </c>
      <c r="N114" s="636">
        <f t="shared" si="20"/>
        <v>0.6130229866843161</v>
      </c>
      <c r="O114" s="635">
        <f t="shared" si="21"/>
        <v>1</v>
      </c>
      <c r="P114" s="637">
        <f t="shared" si="22"/>
        <v>649.61327772793788</v>
      </c>
      <c r="Q114" s="637">
        <f t="shared" si="23"/>
        <v>198.3168608247492</v>
      </c>
      <c r="R114" s="635">
        <f t="shared" si="24"/>
        <v>3.4790892617008322</v>
      </c>
      <c r="S114" s="637">
        <f t="shared" si="25"/>
        <v>875.74918825582154</v>
      </c>
      <c r="T114" s="644">
        <f t="shared" si="26"/>
        <v>7719.5711170003287</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7"/>
        <v>0</v>
      </c>
      <c r="I115" s="27">
        <f>IF(Weather_Site!M113&lt;180,Weather_Site!M113+180,Weather_Site!M113-180)</f>
        <v>341</v>
      </c>
      <c r="J115" s="635">
        <f t="shared" si="16"/>
        <v>6.9967300000000003</v>
      </c>
      <c r="K115" s="635">
        <f t="shared" si="17"/>
        <v>8.9429999999999996</v>
      </c>
      <c r="L115" s="635">
        <f t="shared" si="18"/>
        <v>9.4375700000000009</v>
      </c>
      <c r="M115" s="635">
        <f t="shared" si="19"/>
        <v>8.9429999999999996</v>
      </c>
      <c r="N115" s="636">
        <f t="shared" si="20"/>
        <v>0.69364309560811066</v>
      </c>
      <c r="O115" s="635">
        <f t="shared" si="21"/>
        <v>1</v>
      </c>
      <c r="P115" s="637">
        <f t="shared" si="22"/>
        <v>502.3231159284357</v>
      </c>
      <c r="Q115" s="637">
        <f t="shared" si="23"/>
        <v>263.50667732075652</v>
      </c>
      <c r="R115" s="635">
        <f t="shared" si="24"/>
        <v>2.8888627655159653</v>
      </c>
      <c r="S115" s="637">
        <f t="shared" si="25"/>
        <v>595.9574742424652</v>
      </c>
      <c r="T115" s="644">
        <f t="shared" si="26"/>
        <v>5969.2730276162456</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27"/>
        <v>0</v>
      </c>
      <c r="I116" s="27">
        <f>IF(Weather_Site!M114&lt;180,Weather_Site!M114+180,Weather_Site!M114-180)</f>
        <v>343</v>
      </c>
      <c r="J116" s="635">
        <f t="shared" si="16"/>
        <v>6.1811799999999995</v>
      </c>
      <c r="K116" s="635">
        <f t="shared" si="17"/>
        <v>7.7827000000000011</v>
      </c>
      <c r="L116" s="635">
        <f t="shared" si="18"/>
        <v>8.0892199999999992</v>
      </c>
      <c r="M116" s="635">
        <f t="shared" si="19"/>
        <v>7.7827000000000011</v>
      </c>
      <c r="N116" s="636">
        <f t="shared" si="20"/>
        <v>0.85381486995306377</v>
      </c>
      <c r="O116" s="635">
        <f t="shared" si="21"/>
        <v>1</v>
      </c>
      <c r="P116" s="637">
        <f t="shared" si="22"/>
        <v>824.75665732515813</v>
      </c>
      <c r="Q116" s="637">
        <f t="shared" si="23"/>
        <v>305.26466278422959</v>
      </c>
      <c r="R116" s="635">
        <f t="shared" si="24"/>
        <v>4.1344682262407737</v>
      </c>
      <c r="S116" s="637">
        <f t="shared" si="25"/>
        <v>1368.8344076109252</v>
      </c>
      <c r="T116" s="644">
        <f t="shared" si="26"/>
        <v>9800.8582778806303</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6"/>
        <v>5.7451099999999995</v>
      </c>
      <c r="K117" s="635">
        <f t="shared" si="17"/>
        <v>7.1474000000000002</v>
      </c>
      <c r="L117" s="635">
        <f t="shared" si="18"/>
        <v>7.3541900000000009</v>
      </c>
      <c r="M117" s="635">
        <f t="shared" si="19"/>
        <v>7.1474000000000002</v>
      </c>
      <c r="N117" s="636">
        <f t="shared" si="20"/>
        <v>0.96973284714604524</v>
      </c>
      <c r="O117" s="635">
        <f t="shared" si="21"/>
        <v>1</v>
      </c>
      <c r="P117" s="637">
        <f t="shared" si="22"/>
        <v>844.30966383615237</v>
      </c>
      <c r="Q117" s="637">
        <f t="shared" si="23"/>
        <v>346.70884871225252</v>
      </c>
      <c r="R117" s="635">
        <f t="shared" si="24"/>
        <v>4.2051051151589709</v>
      </c>
      <c r="S117" s="637">
        <f t="shared" si="25"/>
        <v>1467.1588550248844</v>
      </c>
      <c r="T117" s="644">
        <f t="shared" si="26"/>
        <v>10033.213171919611</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6"/>
        <v>5.17638</v>
      </c>
      <c r="K118" s="635">
        <f t="shared" si="17"/>
        <v>6.3352000000000013</v>
      </c>
      <c r="L118" s="635">
        <f t="shared" si="18"/>
        <v>6.4110200000000006</v>
      </c>
      <c r="M118" s="635">
        <f t="shared" si="19"/>
        <v>6.3352000000000013</v>
      </c>
      <c r="N118" s="636">
        <f t="shared" si="20"/>
        <v>1.1613732119276041</v>
      </c>
      <c r="O118" s="635">
        <f t="shared" si="21"/>
        <v>1</v>
      </c>
      <c r="P118" s="637">
        <f t="shared" si="22"/>
        <v>1011.1636715583301</v>
      </c>
      <c r="Q118" s="637">
        <f t="shared" si="23"/>
        <v>415.22608047949177</v>
      </c>
      <c r="R118" s="635">
        <f t="shared" si="24"/>
        <v>4.7907333400046994</v>
      </c>
      <c r="S118" s="637">
        <f t="shared" si="25"/>
        <v>1868.3783504468129</v>
      </c>
      <c r="T118" s="644">
        <f t="shared" si="26"/>
        <v>12015.994963684821</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6"/>
        <v>4.6628600000000002</v>
      </c>
      <c r="K119" s="635">
        <f t="shared" si="17"/>
        <v>5.6041000000000007</v>
      </c>
      <c r="L119" s="635">
        <f t="shared" si="18"/>
        <v>5.5615399999999999</v>
      </c>
      <c r="M119" s="635">
        <f t="shared" si="19"/>
        <v>4.6628600000000002</v>
      </c>
      <c r="N119" s="636">
        <f t="shared" si="20"/>
        <v>1.8364038531581377</v>
      </c>
      <c r="O119" s="635">
        <f t="shared" si="21"/>
        <v>1</v>
      </c>
      <c r="P119" s="637">
        <f t="shared" si="22"/>
        <v>1598.8872858030065</v>
      </c>
      <c r="Q119" s="637">
        <f t="shared" si="23"/>
        <v>656.56996931992489</v>
      </c>
      <c r="R119" s="635">
        <f t="shared" si="24"/>
        <v>6.6723126564063557</v>
      </c>
      <c r="S119" s="637">
        <f t="shared" si="25"/>
        <v>3087.9943709613835</v>
      </c>
      <c r="T119" s="644">
        <f t="shared" si="26"/>
        <v>19000.110579625725</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6"/>
        <v>4.1561300000000001</v>
      </c>
      <c r="K120" s="635">
        <f t="shared" si="17"/>
        <v>4.8764000000000003</v>
      </c>
      <c r="L120" s="635">
        <f t="shared" si="18"/>
        <v>4.7173700000000007</v>
      </c>
      <c r="M120" s="635">
        <f t="shared" si="19"/>
        <v>4.1561300000000001</v>
      </c>
      <c r="N120" s="636">
        <f t="shared" si="20"/>
        <v>2.1810381299284418</v>
      </c>
      <c r="O120" s="635">
        <f t="shared" si="21"/>
        <v>1</v>
      </c>
      <c r="P120" s="637">
        <f t="shared" si="22"/>
        <v>1898.9472984371137</v>
      </c>
      <c r="Q120" s="637">
        <f t="shared" si="23"/>
        <v>730.4663854663437</v>
      </c>
      <c r="R120" s="635">
        <f t="shared" si="24"/>
        <v>7.5558080954230071</v>
      </c>
      <c r="S120" s="637">
        <f t="shared" si="25"/>
        <v>3628.0837437086175</v>
      </c>
      <c r="T120" s="644">
        <f t="shared" si="26"/>
        <v>22565.823729761036</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6"/>
        <v>3.8912999999999998</v>
      </c>
      <c r="K121" s="635">
        <f t="shared" si="17"/>
        <v>4.4979000000000013</v>
      </c>
      <c r="L121" s="635">
        <f t="shared" si="18"/>
        <v>4.2779000000000007</v>
      </c>
      <c r="M121" s="635">
        <f t="shared" si="19"/>
        <v>3.8912999999999998</v>
      </c>
      <c r="N121" s="636">
        <f t="shared" si="20"/>
        <v>2.4066442642843677</v>
      </c>
      <c r="O121" s="635">
        <f t="shared" si="21"/>
        <v>1</v>
      </c>
      <c r="P121" s="637">
        <f t="shared" si="22"/>
        <v>1861.6118773309765</v>
      </c>
      <c r="Q121" s="637">
        <f t="shared" si="23"/>
        <v>833.31745288367927</v>
      </c>
      <c r="R121" s="635">
        <f t="shared" si="24"/>
        <v>7.4481074402010803</v>
      </c>
      <c r="S121" s="637">
        <f t="shared" si="25"/>
        <v>3649.4018985632983</v>
      </c>
      <c r="T121" s="644">
        <f t="shared" si="26"/>
        <v>22122.15447561644</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6"/>
        <v>3.71888</v>
      </c>
      <c r="K122" s="635">
        <f t="shared" si="17"/>
        <v>4.2512000000000008</v>
      </c>
      <c r="L122" s="635">
        <f t="shared" si="18"/>
        <v>3.9915199999999995</v>
      </c>
      <c r="M122" s="635">
        <f t="shared" si="19"/>
        <v>3.71888</v>
      </c>
      <c r="N122" s="636">
        <f t="shared" si="20"/>
        <v>2.5753562357442119</v>
      </c>
      <c r="O122" s="635">
        <f t="shared" si="21"/>
        <v>1</v>
      </c>
      <c r="P122" s="637">
        <f t="shared" si="22"/>
        <v>2117.8252869422799</v>
      </c>
      <c r="Q122" s="637">
        <f t="shared" si="23"/>
        <v>891.73515607908985</v>
      </c>
      <c r="R122" s="635">
        <f t="shared" si="24"/>
        <v>8.1758826132052196</v>
      </c>
      <c r="S122" s="637">
        <f t="shared" si="25"/>
        <v>4041.1570435777303</v>
      </c>
      <c r="T122" s="644">
        <f t="shared" si="26"/>
        <v>25166.823826497428</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6"/>
        <v>3.5663399999999994</v>
      </c>
      <c r="K123" s="635">
        <f t="shared" si="17"/>
        <v>4.0394000000000005</v>
      </c>
      <c r="L123" s="635">
        <f t="shared" si="18"/>
        <v>3.7442600000000006</v>
      </c>
      <c r="M123" s="635">
        <f t="shared" si="19"/>
        <v>3.5663399999999994</v>
      </c>
      <c r="N123" s="636">
        <f t="shared" si="20"/>
        <v>2.7417666814707085</v>
      </c>
      <c r="O123" s="635">
        <f t="shared" si="21"/>
        <v>1</v>
      </c>
      <c r="P123" s="637">
        <f t="shared" si="22"/>
        <v>2254.6716948603162</v>
      </c>
      <c r="Q123" s="637">
        <f t="shared" si="23"/>
        <v>1010.9981221572497</v>
      </c>
      <c r="R123" s="635">
        <f t="shared" si="24"/>
        <v>8.5545135560076009</v>
      </c>
      <c r="S123" s="637">
        <f t="shared" si="25"/>
        <v>4263.5978174911525</v>
      </c>
      <c r="T123" s="644">
        <f t="shared" si="26"/>
        <v>26793.015307256755</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6"/>
        <v>3.60236</v>
      </c>
      <c r="K124" s="635">
        <f t="shared" si="17"/>
        <v>4.100200000000001</v>
      </c>
      <c r="L124" s="635">
        <f t="shared" si="18"/>
        <v>3.81284</v>
      </c>
      <c r="M124" s="635">
        <f t="shared" si="19"/>
        <v>4.100200000000001</v>
      </c>
      <c r="N124" s="636">
        <f t="shared" si="20"/>
        <v>2.2256658439666093</v>
      </c>
      <c r="O124" s="635">
        <f t="shared" si="21"/>
        <v>1</v>
      </c>
      <c r="P124" s="637">
        <f t="shared" si="22"/>
        <v>2044.3318848092547</v>
      </c>
      <c r="Q124" s="637">
        <f t="shared" si="23"/>
        <v>770.6524057538528</v>
      </c>
      <c r="R124" s="635">
        <f t="shared" si="24"/>
        <v>7.9697509023489808</v>
      </c>
      <c r="S124" s="637">
        <f t="shared" si="25"/>
        <v>3833.4652056634204</v>
      </c>
      <c r="T124" s="644">
        <f t="shared" si="26"/>
        <v>24293.477231149973</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6"/>
        <v>3.6365099999999995</v>
      </c>
      <c r="K125" s="635">
        <f t="shared" si="17"/>
        <v>4.1565000000000003</v>
      </c>
      <c r="L125" s="635">
        <f t="shared" si="18"/>
        <v>3.8765900000000002</v>
      </c>
      <c r="M125" s="635">
        <f t="shared" si="19"/>
        <v>4.1565000000000003</v>
      </c>
      <c r="N125" s="636">
        <f t="shared" si="20"/>
        <v>2.1807478822053201</v>
      </c>
      <c r="O125" s="635">
        <f t="shared" si="21"/>
        <v>1</v>
      </c>
      <c r="P125" s="637">
        <f t="shared" si="22"/>
        <v>1793.3220054295286</v>
      </c>
      <c r="Q125" s="637">
        <f t="shared" si="23"/>
        <v>705.48590125200246</v>
      </c>
      <c r="R125" s="635">
        <f t="shared" si="24"/>
        <v>7.2495494817164836</v>
      </c>
      <c r="S125" s="637">
        <f t="shared" si="25"/>
        <v>3483.9741831530891</v>
      </c>
      <c r="T125" s="644">
        <f t="shared" si="26"/>
        <v>21310.643164520901</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6"/>
        <v>3.9516299999999998</v>
      </c>
      <c r="K126" s="635">
        <f t="shared" si="17"/>
        <v>4.6172000000000004</v>
      </c>
      <c r="L126" s="635">
        <f t="shared" si="18"/>
        <v>4.4092700000000002</v>
      </c>
      <c r="M126" s="635">
        <f t="shared" si="19"/>
        <v>4.4092700000000002</v>
      </c>
      <c r="N126" s="636">
        <f t="shared" si="20"/>
        <v>1.9965274744066692</v>
      </c>
      <c r="O126" s="635">
        <f t="shared" si="21"/>
        <v>1</v>
      </c>
      <c r="P126" s="637">
        <f t="shared" si="22"/>
        <v>1445.8471630881775</v>
      </c>
      <c r="Q126" s="637">
        <f t="shared" si="23"/>
        <v>576.62716021003462</v>
      </c>
      <c r="R126" s="635">
        <f t="shared" si="24"/>
        <v>6.2041825757682272</v>
      </c>
      <c r="S126" s="637">
        <f t="shared" si="25"/>
        <v>2910.7832866871213</v>
      </c>
      <c r="T126" s="644">
        <f t="shared" si="26"/>
        <v>17181.483788031175</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ref="H127:H158" si="28">C$4</f>
        <v>0</v>
      </c>
      <c r="I127" s="27">
        <f>IF(Weather_Site!M125&lt;180,Weather_Site!M125+180,Weather_Site!M125-180)</f>
        <v>349</v>
      </c>
      <c r="J127" s="635">
        <f t="shared" si="16"/>
        <v>4.4218499999999992</v>
      </c>
      <c r="K127" s="635">
        <f t="shared" si="17"/>
        <v>5.3088000000000006</v>
      </c>
      <c r="L127" s="635">
        <f t="shared" si="18"/>
        <v>5.2080500000000001</v>
      </c>
      <c r="M127" s="635">
        <f t="shared" si="19"/>
        <v>5.2080500000000001</v>
      </c>
      <c r="N127" s="636">
        <f t="shared" si="20"/>
        <v>1.5565897125972601</v>
      </c>
      <c r="O127" s="635">
        <f t="shared" si="21"/>
        <v>1</v>
      </c>
      <c r="P127" s="637">
        <f t="shared" si="22"/>
        <v>890.90559016145255</v>
      </c>
      <c r="Q127" s="637">
        <f t="shared" si="23"/>
        <v>412.89761468560891</v>
      </c>
      <c r="R127" s="635">
        <f t="shared" si="24"/>
        <v>4.3716400023070996</v>
      </c>
      <c r="S127" s="637">
        <f t="shared" si="25"/>
        <v>1781.6042784323581</v>
      </c>
      <c r="T127" s="644">
        <f t="shared" si="26"/>
        <v>10586.928096418595</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8"/>
        <v>0</v>
      </c>
      <c r="I128" s="27">
        <f>IF(Weather_Site!M126&lt;180,Weather_Site!M126+180,Weather_Site!M126-180)</f>
        <v>352</v>
      </c>
      <c r="J128" s="635">
        <f t="shared" si="16"/>
        <v>4.9980599999999997</v>
      </c>
      <c r="K128" s="635">
        <f t="shared" si="17"/>
        <v>6.1390000000000011</v>
      </c>
      <c r="L128" s="635">
        <f t="shared" si="18"/>
        <v>6.1705399999999999</v>
      </c>
      <c r="M128" s="635">
        <f t="shared" si="19"/>
        <v>6.1705399999999999</v>
      </c>
      <c r="N128" s="636">
        <f t="shared" si="20"/>
        <v>1.2080095167238656</v>
      </c>
      <c r="O128" s="635">
        <f t="shared" si="21"/>
        <v>1</v>
      </c>
      <c r="P128" s="637">
        <f t="shared" si="22"/>
        <v>564.32020836299148</v>
      </c>
      <c r="Q128" s="637">
        <f t="shared" si="23"/>
        <v>306.02927369286914</v>
      </c>
      <c r="R128" s="635">
        <f t="shared" si="24"/>
        <v>3.1424551966573033</v>
      </c>
      <c r="S128" s="637">
        <f t="shared" si="25"/>
        <v>932.89523836316039</v>
      </c>
      <c r="T128" s="644">
        <f t="shared" si="26"/>
        <v>6706.0051427135477</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8"/>
        <v>0</v>
      </c>
      <c r="I129" s="27">
        <f>IF(Weather_Site!M127&lt;180,Weather_Site!M127+180,Weather_Site!M127-180)</f>
        <v>349</v>
      </c>
      <c r="J129" s="635">
        <f t="shared" si="16"/>
        <v>5.4675899999999995</v>
      </c>
      <c r="K129" s="635">
        <f t="shared" si="17"/>
        <v>6.8159999999999998</v>
      </c>
      <c r="L129" s="635">
        <f t="shared" si="18"/>
        <v>6.9553100000000008</v>
      </c>
      <c r="M129" s="635">
        <f t="shared" si="19"/>
        <v>6.9553100000000008</v>
      </c>
      <c r="N129" s="636">
        <f t="shared" si="20"/>
        <v>1.0100441162429261</v>
      </c>
      <c r="O129" s="635">
        <f t="shared" si="21"/>
        <v>1</v>
      </c>
      <c r="P129" s="637">
        <f t="shared" si="22"/>
        <v>417.13947399011312</v>
      </c>
      <c r="Q129" s="637">
        <f t="shared" si="23"/>
        <v>243.72645708741129</v>
      </c>
      <c r="R129" s="635">
        <f t="shared" si="24"/>
        <v>2.5256865750253348</v>
      </c>
      <c r="S129" s="637">
        <f t="shared" si="25"/>
        <v>481.11468429884599</v>
      </c>
      <c r="T129" s="644">
        <f t="shared" si="26"/>
        <v>4957.0074159158439</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8"/>
        <v>0</v>
      </c>
      <c r="I130" s="27">
        <f>IF(Weather_Site!M128&lt;180,Weather_Site!M128+180,Weather_Site!M128-180)</f>
        <v>333</v>
      </c>
      <c r="J130" s="635">
        <f t="shared" si="16"/>
        <v>5.5333300000000003</v>
      </c>
      <c r="K130" s="635">
        <f t="shared" si="17"/>
        <v>6.9094999999999995</v>
      </c>
      <c r="L130" s="635">
        <f t="shared" si="18"/>
        <v>7.0639700000000012</v>
      </c>
      <c r="M130" s="635">
        <f t="shared" si="19"/>
        <v>7.0639700000000012</v>
      </c>
      <c r="N130" s="636">
        <f t="shared" si="20"/>
        <v>0.98690528051002979</v>
      </c>
      <c r="O130" s="635">
        <f t="shared" si="21"/>
        <v>1</v>
      </c>
      <c r="P130" s="637">
        <f t="shared" si="22"/>
        <v>352.84851348563546</v>
      </c>
      <c r="Q130" s="637">
        <f t="shared" si="23"/>
        <v>261.78435649770614</v>
      </c>
      <c r="R130" s="635">
        <f t="shared" si="24"/>
        <v>2.2378059227781737</v>
      </c>
      <c r="S130" s="637">
        <f t="shared" si="25"/>
        <v>285.65504670106702</v>
      </c>
      <c r="T130" s="644">
        <f t="shared" si="26"/>
        <v>4193.016501920968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8"/>
        <v>0</v>
      </c>
      <c r="I131" s="27">
        <f>IF(Weather_Site!M129&lt;180,Weather_Site!M129+180,Weather_Site!M129-180)</f>
        <v>332</v>
      </c>
      <c r="J131" s="635">
        <f t="shared" si="16"/>
        <v>5.76844</v>
      </c>
      <c r="K131" s="635">
        <f t="shared" si="17"/>
        <v>7.2553000000000001</v>
      </c>
      <c r="L131" s="635">
        <f t="shared" si="18"/>
        <v>7.4633600000000007</v>
      </c>
      <c r="M131" s="635">
        <f t="shared" si="19"/>
        <v>7.4633600000000007</v>
      </c>
      <c r="N131" s="636">
        <f t="shared" si="20"/>
        <v>0.90900565240921727</v>
      </c>
      <c r="O131" s="635">
        <f t="shared" si="21"/>
        <v>1</v>
      </c>
      <c r="P131" s="637">
        <f t="shared" si="22"/>
        <v>424.64090892420057</v>
      </c>
      <c r="Q131" s="637">
        <f t="shared" si="23"/>
        <v>251.86994191849007</v>
      </c>
      <c r="R131" s="635">
        <f t="shared" si="24"/>
        <v>2.5584437169255985</v>
      </c>
      <c r="S131" s="637">
        <f t="shared" si="25"/>
        <v>475.44000061237193</v>
      </c>
      <c r="T131" s="644">
        <f t="shared" si="26"/>
        <v>5046.1494677159162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8"/>
        <v>0</v>
      </c>
      <c r="I132" s="27">
        <f>IF(Weather_Site!M130&lt;180,Weather_Site!M130+180,Weather_Site!M130-180)</f>
        <v>331</v>
      </c>
      <c r="J132" s="635">
        <f t="shared" si="16"/>
        <v>6.0264800000000003</v>
      </c>
      <c r="K132" s="635">
        <f t="shared" si="17"/>
        <v>7.6304000000000016</v>
      </c>
      <c r="L132" s="635">
        <f t="shared" si="18"/>
        <v>7.8975199999999992</v>
      </c>
      <c r="M132" s="635">
        <f t="shared" si="19"/>
        <v>7.8975199999999992</v>
      </c>
      <c r="N132" s="636">
        <f t="shared" si="20"/>
        <v>0.83532378906219651</v>
      </c>
      <c r="O132" s="635">
        <f t="shared" si="21"/>
        <v>1</v>
      </c>
      <c r="P132" s="637">
        <f t="shared" si="22"/>
        <v>434.54777174403148</v>
      </c>
      <c r="Q132" s="637">
        <f t="shared" si="23"/>
        <v>211.61549551228723</v>
      </c>
      <c r="R132" s="635">
        <f t="shared" si="24"/>
        <v>2.601460379809057</v>
      </c>
      <c r="S132" s="637">
        <f t="shared" si="25"/>
        <v>479.8448040494327</v>
      </c>
      <c r="T132" s="644">
        <f t="shared" si="26"/>
        <v>5163.8760208915737</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8"/>
        <v>0</v>
      </c>
      <c r="I133" s="27">
        <f>IF(Weather_Site!M131&lt;180,Weather_Site!M131+180,Weather_Site!M131-180)</f>
        <v>331</v>
      </c>
      <c r="J133" s="635">
        <f t="shared" si="16"/>
        <v>6.3607899999999988</v>
      </c>
      <c r="K133" s="635">
        <f t="shared" si="17"/>
        <v>8.1113999999999997</v>
      </c>
      <c r="L133" s="635">
        <f t="shared" si="18"/>
        <v>8.4553100000000008</v>
      </c>
      <c r="M133" s="635">
        <f t="shared" si="19"/>
        <v>8.4553100000000008</v>
      </c>
      <c r="N133" s="636">
        <f t="shared" si="20"/>
        <v>0.75430127711137074</v>
      </c>
      <c r="O133" s="635">
        <f t="shared" si="21"/>
        <v>1</v>
      </c>
      <c r="P133" s="637">
        <f t="shared" si="22"/>
        <v>311.51989591772582</v>
      </c>
      <c r="Q133" s="637">
        <f t="shared" si="23"/>
        <v>182.01499804850886</v>
      </c>
      <c r="R133" s="635">
        <f t="shared" si="24"/>
        <v>2.0450612005380711</v>
      </c>
      <c r="S133" s="637">
        <f t="shared" si="25"/>
        <v>109.62884772435564</v>
      </c>
      <c r="T133" s="644">
        <f t="shared" si="26"/>
        <v>3701.8947631556416</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8"/>
        <v>0</v>
      </c>
      <c r="I134" s="27">
        <f>IF(Weather_Site!M132&lt;180,Weather_Site!M132+180,Weather_Site!M132-180)</f>
        <v>329</v>
      </c>
      <c r="J134" s="635">
        <f t="shared" si="16"/>
        <v>6.6113499999999998</v>
      </c>
      <c r="K134" s="635">
        <f t="shared" si="17"/>
        <v>8.4685000000000006</v>
      </c>
      <c r="L134" s="635">
        <f t="shared" si="18"/>
        <v>8.8701500000000006</v>
      </c>
      <c r="M134" s="635">
        <f t="shared" si="19"/>
        <v>8.8701500000000006</v>
      </c>
      <c r="N134" s="636">
        <f t="shared" si="20"/>
        <v>0.70217717214746866</v>
      </c>
      <c r="O134" s="635">
        <f t="shared" si="21"/>
        <v>1</v>
      </c>
      <c r="P134" s="637">
        <f t="shared" si="22"/>
        <v>251.04959542595486</v>
      </c>
      <c r="Q134" s="637">
        <f t="shared" si="23"/>
        <v>177.88499761059643</v>
      </c>
      <c r="R134" s="635">
        <f t="shared" si="24"/>
        <v>1.7496139023179185</v>
      </c>
      <c r="S134" s="637">
        <f t="shared" si="25"/>
        <v>76.973188206980012</v>
      </c>
      <c r="T134" s="644">
        <f t="shared" si="26"/>
        <v>2983.3060256450967</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8"/>
        <v>0</v>
      </c>
      <c r="I135" s="27">
        <f>IF(Weather_Site!M133&lt;180,Weather_Site!M133+180,Weather_Site!M133-180)</f>
        <v>325</v>
      </c>
      <c r="J135" s="635">
        <f t="shared" si="16"/>
        <v>6.6864399999999993</v>
      </c>
      <c r="K135" s="635">
        <f t="shared" si="17"/>
        <v>8.5845000000000002</v>
      </c>
      <c r="L135" s="635">
        <f t="shared" si="18"/>
        <v>9.0029600000000016</v>
      </c>
      <c r="M135" s="635">
        <f t="shared" si="19"/>
        <v>9.0029600000000016</v>
      </c>
      <c r="N135" s="636">
        <f t="shared" si="20"/>
        <v>0.68674806347138673</v>
      </c>
      <c r="O135" s="635">
        <f t="shared" si="21"/>
        <v>1</v>
      </c>
      <c r="P135" s="637">
        <f t="shared" si="22"/>
        <v>283.62100363078014</v>
      </c>
      <c r="Q135" s="637">
        <f t="shared" si="23"/>
        <v>182.1653034210062</v>
      </c>
      <c r="R135" s="635">
        <f t="shared" si="24"/>
        <v>1.910935107656393</v>
      </c>
      <c r="S135" s="637">
        <f t="shared" si="25"/>
        <v>50</v>
      </c>
      <c r="T135" s="644">
        <f t="shared" si="26"/>
        <v>3370.3629264791039</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8"/>
        <v>0</v>
      </c>
      <c r="I136" s="27">
        <f>IF(Weather_Site!M134&lt;180,Weather_Site!M134+180,Weather_Site!M134-180)</f>
        <v>322</v>
      </c>
      <c r="J136" s="635">
        <f t="shared" si="16"/>
        <v>7.0467299999999993</v>
      </c>
      <c r="K136" s="635">
        <f t="shared" si="17"/>
        <v>9.0891999999999999</v>
      </c>
      <c r="L136" s="635">
        <f t="shared" si="18"/>
        <v>9.5911699999999982</v>
      </c>
      <c r="M136" s="635">
        <f t="shared" si="19"/>
        <v>9.0891999999999999</v>
      </c>
      <c r="N136" s="636">
        <f t="shared" si="20"/>
        <v>0.67702956834116768</v>
      </c>
      <c r="O136" s="635">
        <f t="shared" si="21"/>
        <v>1</v>
      </c>
      <c r="P136" s="637">
        <f t="shared" si="22"/>
        <v>316.27355727324783</v>
      </c>
      <c r="Q136" s="637">
        <f t="shared" si="23"/>
        <v>195.53632112516297</v>
      </c>
      <c r="R136" s="635">
        <f t="shared" si="24"/>
        <v>2.067576314476566</v>
      </c>
      <c r="S136" s="637">
        <f t="shared" si="25"/>
        <v>102.4206453204074</v>
      </c>
      <c r="T136" s="644">
        <f t="shared" si="26"/>
        <v>3758.3841055970952</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8"/>
        <v>0</v>
      </c>
      <c r="I137" s="27">
        <f>IF(Weather_Site!M135&lt;180,Weather_Site!M135+180,Weather_Site!M135-180)</f>
        <v>321</v>
      </c>
      <c r="J137" s="635">
        <f t="shared" si="16"/>
        <v>6.8401599999999991</v>
      </c>
      <c r="K137" s="635">
        <f t="shared" si="17"/>
        <v>8.7861999999999991</v>
      </c>
      <c r="L137" s="635">
        <f t="shared" si="18"/>
        <v>9.2410399999999999</v>
      </c>
      <c r="M137" s="635">
        <f t="shared" si="19"/>
        <v>8.7861999999999991</v>
      </c>
      <c r="N137" s="636">
        <f t="shared" si="20"/>
        <v>0.71223100546327478</v>
      </c>
      <c r="O137" s="635">
        <f t="shared" si="21"/>
        <v>1</v>
      </c>
      <c r="P137" s="637">
        <f t="shared" si="22"/>
        <v>407.6415121585203</v>
      </c>
      <c r="Q137" s="637">
        <f t="shared" si="23"/>
        <v>246.61498009716183</v>
      </c>
      <c r="R137" s="635">
        <f t="shared" si="24"/>
        <v>2.4839758535514274</v>
      </c>
      <c r="S137" s="637">
        <f t="shared" si="25"/>
        <v>364.68838619108919</v>
      </c>
      <c r="T137" s="644">
        <f t="shared" si="26"/>
        <v>4844.1399694837492</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8"/>
        <v>0</v>
      </c>
      <c r="I138" s="27">
        <f>IF(Weather_Site!M136&lt;180,Weather_Site!M136+180,Weather_Site!M136-180)</f>
        <v>318</v>
      </c>
      <c r="J138" s="635">
        <f t="shared" si="16"/>
        <v>6.2545999999999999</v>
      </c>
      <c r="K138" s="635">
        <f t="shared" si="17"/>
        <v>7.9335000000000004</v>
      </c>
      <c r="L138" s="635">
        <f t="shared" si="18"/>
        <v>8.2544000000000004</v>
      </c>
      <c r="M138" s="635">
        <f t="shared" si="19"/>
        <v>7.9335000000000004</v>
      </c>
      <c r="N138" s="636">
        <f t="shared" si="20"/>
        <v>0.82966655367316178</v>
      </c>
      <c r="O138" s="635">
        <f t="shared" si="21"/>
        <v>1</v>
      </c>
      <c r="P138" s="637">
        <f t="shared" si="22"/>
        <v>682.27019730787765</v>
      </c>
      <c r="Q138" s="637">
        <f t="shared" si="23"/>
        <v>220.07555248742122</v>
      </c>
      <c r="R138" s="635">
        <f t="shared" si="24"/>
        <v>3.604678711219969</v>
      </c>
      <c r="S138" s="637">
        <f t="shared" si="25"/>
        <v>1069.2840368573643</v>
      </c>
      <c r="T138" s="644">
        <f t="shared" si="26"/>
        <v>8107.6441780086125</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8"/>
        <v>0</v>
      </c>
      <c r="I139" s="27">
        <f>IF(Weather_Site!M137&lt;180,Weather_Site!M137+180,Weather_Site!M137-180)</f>
        <v>316</v>
      </c>
      <c r="J139" s="635">
        <f t="shared" si="16"/>
        <v>5.7775899999999991</v>
      </c>
      <c r="K139" s="635">
        <f t="shared" si="17"/>
        <v>7.238500000000001</v>
      </c>
      <c r="L139" s="635">
        <f t="shared" si="18"/>
        <v>7.45031</v>
      </c>
      <c r="M139" s="635">
        <f t="shared" si="19"/>
        <v>7.238500000000001</v>
      </c>
      <c r="N139" s="636">
        <f t="shared" si="20"/>
        <v>0.95154399424181402</v>
      </c>
      <c r="O139" s="635">
        <f t="shared" si="21"/>
        <v>1</v>
      </c>
      <c r="P139" s="637">
        <f t="shared" si="22"/>
        <v>444.5126446961915</v>
      </c>
      <c r="Q139" s="637">
        <f t="shared" si="23"/>
        <v>296.90271289570359</v>
      </c>
      <c r="R139" s="635">
        <f t="shared" si="24"/>
        <v>2.6444557368156945</v>
      </c>
      <c r="S139" s="637">
        <f t="shared" si="25"/>
        <v>542.60794901419013</v>
      </c>
      <c r="T139" s="644">
        <f t="shared" si="26"/>
        <v>5282.2919278064091</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8"/>
        <v>0</v>
      </c>
      <c r="I140" s="27">
        <f>IF(Weather_Site!M138&lt;180,Weather_Site!M138+180,Weather_Site!M138-180)</f>
        <v>318</v>
      </c>
      <c r="J140" s="635">
        <f t="shared" si="16"/>
        <v>5.1337699999999993</v>
      </c>
      <c r="K140" s="635">
        <f t="shared" si="17"/>
        <v>6.3103000000000007</v>
      </c>
      <c r="L140" s="635">
        <f t="shared" si="18"/>
        <v>6.3743300000000005</v>
      </c>
      <c r="M140" s="635">
        <f t="shared" si="19"/>
        <v>6.3103000000000007</v>
      </c>
      <c r="N140" s="636">
        <f t="shared" si="20"/>
        <v>1.1682310304641352</v>
      </c>
      <c r="O140" s="635">
        <f t="shared" si="21"/>
        <v>1</v>
      </c>
      <c r="P140" s="637">
        <f t="shared" si="22"/>
        <v>787.6722839179605</v>
      </c>
      <c r="Q140" s="637">
        <f t="shared" si="23"/>
        <v>323.69686702224948</v>
      </c>
      <c r="R140" s="635">
        <f t="shared" si="24"/>
        <v>3.9992073928184357</v>
      </c>
      <c r="S140" s="637">
        <f t="shared" si="25"/>
        <v>1438.4707564701703</v>
      </c>
      <c r="T140" s="644">
        <f t="shared" si="26"/>
        <v>9360.172307225097</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8"/>
        <v>0</v>
      </c>
      <c r="I141" s="27">
        <f>IF(Weather_Site!M139&lt;180,Weather_Site!M139+180,Weather_Site!M139-180)</f>
        <v>316</v>
      </c>
      <c r="J141" s="635">
        <f t="shared" si="16"/>
        <v>4.7510399999999997</v>
      </c>
      <c r="K141" s="635">
        <f t="shared" si="17"/>
        <v>5.7515999999999998</v>
      </c>
      <c r="L141" s="635">
        <f t="shared" si="18"/>
        <v>5.7281599999999999</v>
      </c>
      <c r="M141" s="635">
        <f t="shared" si="19"/>
        <v>5.7515999999999998</v>
      </c>
      <c r="N141" s="636">
        <f t="shared" si="20"/>
        <v>1.3418977618681223</v>
      </c>
      <c r="O141" s="635">
        <f t="shared" si="21"/>
        <v>1</v>
      </c>
      <c r="P141" s="637">
        <f t="shared" si="22"/>
        <v>698.07503385334292</v>
      </c>
      <c r="Q141" s="637">
        <f t="shared" si="23"/>
        <v>371.81695234401229</v>
      </c>
      <c r="R141" s="635">
        <f t="shared" si="24"/>
        <v>3.6648593034327797</v>
      </c>
      <c r="S141" s="637">
        <f t="shared" si="25"/>
        <v>1297.3178295140842</v>
      </c>
      <c r="T141" s="644">
        <f t="shared" si="26"/>
        <v>8295.4583189572259</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8"/>
        <v>0</v>
      </c>
      <c r="I142" s="27">
        <f>IF(Weather_Site!M140&lt;180,Weather_Site!M140+180,Weather_Site!M140-180)</f>
        <v>321</v>
      </c>
      <c r="J142" s="635">
        <f t="shared" si="16"/>
        <v>4.3664399999999999</v>
      </c>
      <c r="K142" s="635">
        <f t="shared" si="17"/>
        <v>5.1884000000000006</v>
      </c>
      <c r="L142" s="635">
        <f t="shared" si="18"/>
        <v>5.0771600000000001</v>
      </c>
      <c r="M142" s="635">
        <f t="shared" si="19"/>
        <v>5.1884000000000006</v>
      </c>
      <c r="N142" s="636">
        <f t="shared" si="20"/>
        <v>1.5654113883580276</v>
      </c>
      <c r="O142" s="635">
        <f t="shared" si="21"/>
        <v>1</v>
      </c>
      <c r="P142" s="637">
        <f t="shared" si="22"/>
        <v>814.35012336642774</v>
      </c>
      <c r="Q142" s="637">
        <f t="shared" si="23"/>
        <v>433.74876098876206</v>
      </c>
      <c r="R142" s="635">
        <f t="shared" si="24"/>
        <v>4.0966848624116174</v>
      </c>
      <c r="S142" s="637">
        <f t="shared" si="25"/>
        <v>1621.3926621611945</v>
      </c>
      <c r="T142" s="644">
        <f t="shared" si="26"/>
        <v>9677.1939660043827</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8"/>
        <v>0</v>
      </c>
      <c r="I143" s="27">
        <f>IF(Weather_Site!M141&lt;180,Weather_Site!M141+180,Weather_Site!M141-180)</f>
        <v>325</v>
      </c>
      <c r="J143" s="635">
        <f t="shared" ref="J143:J179" si="29">2.76+0.124*E143-0.0187*D143</f>
        <v>4.04758</v>
      </c>
      <c r="K143" s="635">
        <f t="shared" ref="K143:K179" si="30">3.6+0.169*E143-0.045*D143</f>
        <v>4.7187000000000001</v>
      </c>
      <c r="L143" s="635">
        <f t="shared" ref="L143:L179" si="31">3.08+0.198*E143-0.0483*D143</f>
        <v>4.5348200000000007</v>
      </c>
      <c r="M143" s="635">
        <f t="shared" ref="M143:M179" si="32">IF(AND(OR(MONTH(B143)&gt;10,MONTH(B143)&lt;3),AND(HOUR(C143)&gt;=13,HOUR(C143)&lt;=17)),J143,IF(OR(HOUR(C143)&lt;6,HOUR(C143)&gt;=20),L143,K143))</f>
        <v>4.04758</v>
      </c>
      <c r="N143" s="636">
        <f t="shared" ref="N143:N179" si="33">M143^-1.495/0.0545</f>
        <v>2.2690617400604922</v>
      </c>
      <c r="O143" s="635">
        <f t="shared" ref="O143:O179" si="34">EXP(0.069*H143)</f>
        <v>1</v>
      </c>
      <c r="P143" s="637">
        <f t="shared" ref="P143:P179" si="35">(30+1.531*(IF(G143&lt;5,0,G143-5))^0.858*$D$6^0.93*($D$7*$C$8)^0.637*1.03)*N143*O143</f>
        <v>1180.3994283461079</v>
      </c>
      <c r="Q143" s="637">
        <f t="shared" ref="Q143:Q179" si="36">(30+1.531*(IF((0.2*G144+4)&lt;5,0,(0.2*G144+6)-5))^0.858*$D$6^0.93*($D$7*$C$8)^0.637*1.03)*N143</f>
        <v>628.71825622182359</v>
      </c>
      <c r="R143" s="635">
        <f t="shared" ref="R143:R179" si="37">0.0193*P143^0.723*EXP(0.64*$C$10)</f>
        <v>5.3578807569178259</v>
      </c>
      <c r="S143" s="637">
        <f t="shared" ref="S143:S179" si="38">MAX(50,ABS(176.969*(ATAN($D$6)*(P143/G143^0.25)^0.5)+1568800*($D$6^-1*(P143/G143^0.25)^-1.5)-3015.09))</f>
        <v>2529.8610725429817</v>
      </c>
      <c r="T143" s="644">
        <f t="shared" ref="T143:T179" si="39">18600*P143/3600*F$11/10</f>
        <v>14027.079873512917</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8"/>
        <v>0</v>
      </c>
      <c r="I144" s="27">
        <f>IF(Weather_Site!M142&lt;180,Weather_Site!M142+180,Weather_Site!M142-180)</f>
        <v>330</v>
      </c>
      <c r="J144" s="635">
        <f t="shared" si="29"/>
        <v>3.7801899999999997</v>
      </c>
      <c r="K144" s="635">
        <f t="shared" si="30"/>
        <v>4.3211000000000004</v>
      </c>
      <c r="L144" s="635">
        <f t="shared" si="31"/>
        <v>4.0765099999999999</v>
      </c>
      <c r="M144" s="635">
        <f t="shared" si="32"/>
        <v>3.7801899999999997</v>
      </c>
      <c r="N144" s="636">
        <f t="shared" si="33"/>
        <v>2.5131627992683314</v>
      </c>
      <c r="O144" s="635">
        <f t="shared" si="34"/>
        <v>1</v>
      </c>
      <c r="P144" s="637">
        <f t="shared" si="35"/>
        <v>1307.3844044093557</v>
      </c>
      <c r="Q144" s="637">
        <f t="shared" si="36"/>
        <v>636.66831716511331</v>
      </c>
      <c r="R144" s="635">
        <f t="shared" si="37"/>
        <v>5.7686696553461765</v>
      </c>
      <c r="S144" s="637">
        <f t="shared" si="38"/>
        <v>2813.9387489771188</v>
      </c>
      <c r="T144" s="644">
        <f t="shared" si="39"/>
        <v>15536.084672397843</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8"/>
        <v>0</v>
      </c>
      <c r="I145" s="27">
        <f>IF(Weather_Site!M143&lt;180,Weather_Site!M143+180,Weather_Site!M143-180)</f>
        <v>334</v>
      </c>
      <c r="J145" s="635">
        <f t="shared" si="29"/>
        <v>3.59842</v>
      </c>
      <c r="K145" s="635">
        <f t="shared" si="30"/>
        <v>4.0518999999999998</v>
      </c>
      <c r="L145" s="635">
        <f t="shared" si="31"/>
        <v>3.7659799999999994</v>
      </c>
      <c r="M145" s="635">
        <f t="shared" si="32"/>
        <v>3.59842</v>
      </c>
      <c r="N145" s="636">
        <f t="shared" si="33"/>
        <v>2.7053052736770034</v>
      </c>
      <c r="O145" s="635">
        <f t="shared" si="34"/>
        <v>1</v>
      </c>
      <c r="P145" s="637">
        <f t="shared" si="35"/>
        <v>1117.2676526664609</v>
      </c>
      <c r="Q145" s="637">
        <f t="shared" si="36"/>
        <v>717.6034156321324</v>
      </c>
      <c r="R145" s="635">
        <f t="shared" si="37"/>
        <v>5.1491288256732801</v>
      </c>
      <c r="S145" s="637">
        <f t="shared" si="38"/>
        <v>2494.2728031974175</v>
      </c>
      <c r="T145" s="644">
        <f t="shared" si="39"/>
        <v>13276.863939186442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8"/>
        <v>0</v>
      </c>
      <c r="I146" s="27">
        <f>IF(Weather_Site!M144&lt;180,Weather_Site!M144+180,Weather_Site!M144-180)</f>
        <v>339</v>
      </c>
      <c r="J146" s="635">
        <f t="shared" si="29"/>
        <v>3.4985299999999997</v>
      </c>
      <c r="K146" s="635">
        <f t="shared" si="30"/>
        <v>3.9020999999999999</v>
      </c>
      <c r="L146" s="635">
        <f t="shared" si="31"/>
        <v>3.5935699999999997</v>
      </c>
      <c r="M146" s="635">
        <f t="shared" si="32"/>
        <v>3.4985299999999997</v>
      </c>
      <c r="N146" s="636">
        <f t="shared" si="33"/>
        <v>2.8215939938600068</v>
      </c>
      <c r="O146" s="635">
        <f t="shared" si="34"/>
        <v>1</v>
      </c>
      <c r="P146" s="637">
        <f t="shared" si="35"/>
        <v>1318.104276901006</v>
      </c>
      <c r="Q146" s="637">
        <f t="shared" si="36"/>
        <v>714.80426986944167</v>
      </c>
      <c r="R146" s="635">
        <f t="shared" si="37"/>
        <v>5.8028289209126269</v>
      </c>
      <c r="S146" s="637">
        <f t="shared" si="38"/>
        <v>2895.0328891267709</v>
      </c>
      <c r="T146" s="644">
        <f t="shared" si="39"/>
        <v>15663.472490506956</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8"/>
        <v>0</v>
      </c>
      <c r="I147" s="27">
        <f>IF(Weather_Site!M145&lt;180,Weather_Site!M145+180,Weather_Site!M145-180)</f>
        <v>344</v>
      </c>
      <c r="J147" s="635">
        <f t="shared" si="29"/>
        <v>3.4147799999999995</v>
      </c>
      <c r="K147" s="635">
        <f t="shared" si="30"/>
        <v>3.7782</v>
      </c>
      <c r="L147" s="635">
        <f t="shared" si="31"/>
        <v>3.4506200000000007</v>
      </c>
      <c r="M147" s="635">
        <f t="shared" si="32"/>
        <v>3.4147799999999995</v>
      </c>
      <c r="N147" s="636">
        <f t="shared" si="33"/>
        <v>2.9256759229047424</v>
      </c>
      <c r="O147" s="635">
        <f t="shared" si="34"/>
        <v>1</v>
      </c>
      <c r="P147" s="637">
        <f t="shared" si="35"/>
        <v>1208.278822597983</v>
      </c>
      <c r="Q147" s="637">
        <f t="shared" si="36"/>
        <v>776.05845659538625</v>
      </c>
      <c r="R147" s="635">
        <f t="shared" si="37"/>
        <v>5.4490769775761967</v>
      </c>
      <c r="S147" s="637">
        <f t="shared" si="38"/>
        <v>2709.0847593822791</v>
      </c>
      <c r="T147" s="644">
        <f t="shared" si="39"/>
        <v>14358.380008539365</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28"/>
        <v>0</v>
      </c>
      <c r="I148" s="27">
        <f>IF(Weather_Site!M146&lt;180,Weather_Site!M146+180,Weather_Site!M146-180)</f>
        <v>337</v>
      </c>
      <c r="J148" s="635">
        <f t="shared" si="29"/>
        <v>3.488</v>
      </c>
      <c r="K148" s="635">
        <f t="shared" si="30"/>
        <v>3.8897000000000004</v>
      </c>
      <c r="L148" s="635">
        <f t="shared" si="31"/>
        <v>3.5785999999999998</v>
      </c>
      <c r="M148" s="635">
        <f t="shared" si="32"/>
        <v>3.8897000000000004</v>
      </c>
      <c r="N148" s="636">
        <f t="shared" si="33"/>
        <v>2.408124398771136</v>
      </c>
      <c r="O148" s="635">
        <f t="shared" si="34"/>
        <v>1</v>
      </c>
      <c r="P148" s="637">
        <f t="shared" si="35"/>
        <v>1124.9524475304024</v>
      </c>
      <c r="Q148" s="637">
        <f t="shared" si="36"/>
        <v>610.05857198595743</v>
      </c>
      <c r="R148" s="635">
        <f t="shared" si="37"/>
        <v>5.174710819909393</v>
      </c>
      <c r="S148" s="637">
        <f t="shared" si="38"/>
        <v>2454.4186316090718</v>
      </c>
      <c r="T148" s="644">
        <f t="shared" si="39"/>
        <v>13368.184918152949</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28"/>
        <v>0</v>
      </c>
      <c r="I149" s="27">
        <f>IF(Weather_Site!M147&lt;180,Weather_Site!M147+180,Weather_Site!M147-180)</f>
        <v>334</v>
      </c>
      <c r="J149" s="635">
        <f t="shared" si="29"/>
        <v>3.5221499999999999</v>
      </c>
      <c r="K149" s="635">
        <f t="shared" si="30"/>
        <v>3.9459999999999997</v>
      </c>
      <c r="L149" s="635">
        <f t="shared" si="31"/>
        <v>3.6423500000000004</v>
      </c>
      <c r="M149" s="635">
        <f t="shared" si="32"/>
        <v>3.9459999999999997</v>
      </c>
      <c r="N149" s="636">
        <f t="shared" si="33"/>
        <v>2.3569407316144906</v>
      </c>
      <c r="O149" s="635">
        <f t="shared" si="34"/>
        <v>1</v>
      </c>
      <c r="P149" s="637">
        <f t="shared" si="35"/>
        <v>973.39611329915181</v>
      </c>
      <c r="Q149" s="637">
        <f t="shared" si="36"/>
        <v>540.11076156311015</v>
      </c>
      <c r="R149" s="635">
        <f t="shared" si="37"/>
        <v>4.6606819818540171</v>
      </c>
      <c r="S149" s="637">
        <f t="shared" si="38"/>
        <v>2137.5273830056276</v>
      </c>
      <c r="T149" s="644">
        <f t="shared" si="39"/>
        <v>11567.190479704921</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28"/>
        <v>0</v>
      </c>
      <c r="I150" s="27">
        <f>IF(Weather_Site!M148&lt;180,Weather_Site!M148+180,Weather_Site!M148-180)</f>
        <v>332</v>
      </c>
      <c r="J150" s="635">
        <f t="shared" si="29"/>
        <v>3.6865999999999999</v>
      </c>
      <c r="K150" s="635">
        <f t="shared" si="30"/>
        <v>4.1993999999999998</v>
      </c>
      <c r="L150" s="635">
        <f t="shared" si="31"/>
        <v>3.9325999999999999</v>
      </c>
      <c r="M150" s="635">
        <f t="shared" si="32"/>
        <v>3.9325999999999999</v>
      </c>
      <c r="N150" s="636">
        <f t="shared" si="33"/>
        <v>2.3689573085054443</v>
      </c>
      <c r="O150" s="635">
        <f t="shared" si="34"/>
        <v>1</v>
      </c>
      <c r="P150" s="637">
        <f t="shared" si="35"/>
        <v>711.7763392547605</v>
      </c>
      <c r="Q150" s="637">
        <f t="shared" si="36"/>
        <v>513.79932862229316</v>
      </c>
      <c r="R150" s="635">
        <f t="shared" si="37"/>
        <v>3.7167253376267175</v>
      </c>
      <c r="S150" s="637">
        <f t="shared" si="38"/>
        <v>1528.6010091096778</v>
      </c>
      <c r="T150" s="644">
        <f t="shared" si="39"/>
        <v>8458.2754981440703</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28"/>
        <v>0</v>
      </c>
      <c r="I151" s="27">
        <f>IF(Weather_Site!M149&lt;180,Weather_Site!M149+180,Weather_Site!M149-180)</f>
        <v>330</v>
      </c>
      <c r="J151" s="635">
        <f t="shared" si="29"/>
        <v>4.2052399999999999</v>
      </c>
      <c r="K151" s="635">
        <f t="shared" si="30"/>
        <v>4.9687000000000001</v>
      </c>
      <c r="L151" s="635">
        <f t="shared" si="31"/>
        <v>4.8197600000000005</v>
      </c>
      <c r="M151" s="635">
        <f t="shared" si="32"/>
        <v>4.8197600000000005</v>
      </c>
      <c r="N151" s="636">
        <f t="shared" si="33"/>
        <v>1.7477548065583588</v>
      </c>
      <c r="O151" s="635">
        <f t="shared" si="34"/>
        <v>1</v>
      </c>
      <c r="P151" s="637">
        <f t="shared" si="35"/>
        <v>421.73810035591697</v>
      </c>
      <c r="Q151" s="637">
        <f t="shared" si="36"/>
        <v>400.51120799681706</v>
      </c>
      <c r="R151" s="635">
        <f t="shared" si="37"/>
        <v>2.5457869461586213</v>
      </c>
      <c r="S151" s="637">
        <f t="shared" si="38"/>
        <v>616.94031639476316</v>
      </c>
      <c r="T151" s="644">
        <f t="shared" si="39"/>
        <v>5011.6544258961467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28"/>
        <v>0</v>
      </c>
      <c r="I152" s="27">
        <f>IF(Weather_Site!M150&lt;180,Weather_Site!M150+180,Weather_Site!M150-180)</f>
        <v>328</v>
      </c>
      <c r="J152" s="635">
        <f t="shared" si="29"/>
        <v>4.6326499999999999</v>
      </c>
      <c r="K152" s="635">
        <f t="shared" si="30"/>
        <v>5.5961000000000007</v>
      </c>
      <c r="L152" s="635">
        <f t="shared" si="31"/>
        <v>5.5446499999999999</v>
      </c>
      <c r="M152" s="635">
        <f t="shared" si="32"/>
        <v>5.5446499999999999</v>
      </c>
      <c r="N152" s="636">
        <f t="shared" si="33"/>
        <v>1.4174627767461061</v>
      </c>
      <c r="O152" s="635">
        <f t="shared" si="34"/>
        <v>1</v>
      </c>
      <c r="P152" s="637">
        <f t="shared" si="35"/>
        <v>425.89052265308584</v>
      </c>
      <c r="Q152" s="637">
        <f t="shared" si="36"/>
        <v>324.82229593922699</v>
      </c>
      <c r="R152" s="635">
        <f t="shared" si="37"/>
        <v>2.5638848744756304</v>
      </c>
      <c r="S152" s="637">
        <f t="shared" si="38"/>
        <v>586.66020485219406</v>
      </c>
      <c r="T152" s="644">
        <f t="shared" si="39"/>
        <v>5060.99904419417</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28"/>
        <v>0</v>
      </c>
      <c r="I153" s="27">
        <f>IF(Weather_Site!M151&lt;180,Weather_Site!M151+180,Weather_Site!M151-180)</f>
        <v>325</v>
      </c>
      <c r="J153" s="635">
        <f t="shared" si="29"/>
        <v>4.9887099999999993</v>
      </c>
      <c r="K153" s="635">
        <f t="shared" si="30"/>
        <v>6.1165000000000003</v>
      </c>
      <c r="L153" s="635">
        <f t="shared" si="31"/>
        <v>6.1463900000000002</v>
      </c>
      <c r="M153" s="635">
        <f t="shared" si="32"/>
        <v>6.1463900000000002</v>
      </c>
      <c r="N153" s="636">
        <f t="shared" si="33"/>
        <v>1.2151123303706364</v>
      </c>
      <c r="O153" s="635">
        <f t="shared" si="34"/>
        <v>1</v>
      </c>
      <c r="P153" s="637">
        <f t="shared" si="35"/>
        <v>365.09235653562013</v>
      </c>
      <c r="Q153" s="637">
        <f t="shared" si="36"/>
        <v>278.45216357716873</v>
      </c>
      <c r="R153" s="635">
        <f t="shared" si="37"/>
        <v>2.2936823111907163</v>
      </c>
      <c r="S153" s="637">
        <f t="shared" si="38"/>
        <v>364.98551885147799</v>
      </c>
      <c r="T153" s="644">
        <f t="shared" si="39"/>
        <v>4338.5141701649518</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28"/>
        <v>0</v>
      </c>
      <c r="I154" s="27">
        <f>IF(Weather_Site!M152&lt;180,Weather_Site!M152+180,Weather_Site!M152-180)</f>
        <v>311</v>
      </c>
      <c r="J154" s="635">
        <f t="shared" si="29"/>
        <v>5.1753999999999998</v>
      </c>
      <c r="K154" s="635">
        <f t="shared" si="30"/>
        <v>6.3846000000000007</v>
      </c>
      <c r="L154" s="635">
        <f t="shared" si="31"/>
        <v>6.4573999999999998</v>
      </c>
      <c r="M154" s="635">
        <f t="shared" si="32"/>
        <v>6.4573999999999998</v>
      </c>
      <c r="N154" s="636">
        <f t="shared" si="33"/>
        <v>1.1286707028670218</v>
      </c>
      <c r="O154" s="635">
        <f t="shared" si="34"/>
        <v>1</v>
      </c>
      <c r="P154" s="637">
        <f t="shared" si="35"/>
        <v>339.12012606829973</v>
      </c>
      <c r="Q154" s="637">
        <f t="shared" si="36"/>
        <v>272.35138268156226</v>
      </c>
      <c r="R154" s="635">
        <f t="shared" si="37"/>
        <v>2.1745115122735323</v>
      </c>
      <c r="S154" s="637">
        <f t="shared" si="38"/>
        <v>268.73219209608715</v>
      </c>
      <c r="T154" s="644">
        <f t="shared" si="39"/>
        <v>4029.877498111628</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28"/>
        <v>0</v>
      </c>
      <c r="I155" s="27">
        <f>IF(Weather_Site!M153&lt;180,Weather_Site!M153+180,Weather_Site!M153-180)</f>
        <v>302</v>
      </c>
      <c r="J155" s="635">
        <f t="shared" si="29"/>
        <v>5.3962399999999997</v>
      </c>
      <c r="K155" s="635">
        <f t="shared" si="30"/>
        <v>6.7090000000000014</v>
      </c>
      <c r="L155" s="635">
        <f t="shared" si="31"/>
        <v>6.8321600000000009</v>
      </c>
      <c r="M155" s="635">
        <f t="shared" si="32"/>
        <v>6.8321600000000009</v>
      </c>
      <c r="N155" s="636">
        <f t="shared" si="33"/>
        <v>1.0373832830884657</v>
      </c>
      <c r="O155" s="635">
        <f t="shared" si="34"/>
        <v>1</v>
      </c>
      <c r="P155" s="637">
        <f t="shared" si="35"/>
        <v>370.8959274829752</v>
      </c>
      <c r="Q155" s="637">
        <f t="shared" si="36"/>
        <v>250.32347415610178</v>
      </c>
      <c r="R155" s="635">
        <f t="shared" si="37"/>
        <v>2.3199857990657238</v>
      </c>
      <c r="S155" s="637">
        <f t="shared" si="38"/>
        <v>350.80185230647567</v>
      </c>
      <c r="T155" s="644">
        <f t="shared" si="39"/>
        <v>4407.4799382560213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28"/>
        <v>0</v>
      </c>
      <c r="I156" s="27">
        <f>IF(Weather_Site!M154&lt;180,Weather_Site!M154+180,Weather_Site!M154-180)</f>
        <v>303</v>
      </c>
      <c r="J156" s="635">
        <f t="shared" si="29"/>
        <v>5.6257400000000004</v>
      </c>
      <c r="K156" s="635">
        <f t="shared" si="30"/>
        <v>7.0412999999999997</v>
      </c>
      <c r="L156" s="635">
        <f t="shared" si="31"/>
        <v>7.21706</v>
      </c>
      <c r="M156" s="635">
        <f t="shared" si="32"/>
        <v>7.21706</v>
      </c>
      <c r="N156" s="636">
        <f t="shared" si="33"/>
        <v>0.95577314894517651</v>
      </c>
      <c r="O156" s="635">
        <f t="shared" si="34"/>
        <v>1</v>
      </c>
      <c r="P156" s="637">
        <f t="shared" si="35"/>
        <v>341.71783401594945</v>
      </c>
      <c r="Q156" s="637">
        <f t="shared" si="36"/>
        <v>230.63072159479844</v>
      </c>
      <c r="R156" s="635">
        <f t="shared" si="37"/>
        <v>2.1865418346042107</v>
      </c>
      <c r="S156" s="637">
        <f t="shared" si="38"/>
        <v>245.36652519254403</v>
      </c>
      <c r="T156" s="644">
        <f t="shared" si="39"/>
        <v>4060.7469275561989</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28"/>
        <v>0</v>
      </c>
      <c r="I157" s="27">
        <f>IF(Weather_Site!M155&lt;180,Weather_Site!M155+180,Weather_Site!M155-180)</f>
        <v>301</v>
      </c>
      <c r="J157" s="635">
        <f t="shared" si="29"/>
        <v>6.39405</v>
      </c>
      <c r="K157" s="635">
        <f t="shared" si="30"/>
        <v>8.1138000000000012</v>
      </c>
      <c r="L157" s="635">
        <f t="shared" si="31"/>
        <v>8.4678500000000003</v>
      </c>
      <c r="M157" s="635">
        <f t="shared" si="32"/>
        <v>8.4678500000000003</v>
      </c>
      <c r="N157" s="636">
        <f t="shared" si="33"/>
        <v>0.75263191263084805</v>
      </c>
      <c r="O157" s="635">
        <f t="shared" si="34"/>
        <v>1</v>
      </c>
      <c r="P157" s="637">
        <f t="shared" si="35"/>
        <v>269.0886925201192</v>
      </c>
      <c r="Q157" s="637">
        <f t="shared" si="36"/>
        <v>172.47128451520047</v>
      </c>
      <c r="R157" s="635">
        <f t="shared" si="37"/>
        <v>1.8396300412112969</v>
      </c>
      <c r="S157" s="637">
        <f t="shared" si="38"/>
        <v>50</v>
      </c>
      <c r="T157" s="644">
        <f t="shared" si="39"/>
        <v>3197.6706294474161</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28"/>
        <v>0</v>
      </c>
      <c r="I158" s="27">
        <f>IF(Weather_Site!M156&lt;180,Weather_Site!M156+180,Weather_Site!M156-180)</f>
        <v>299</v>
      </c>
      <c r="J158" s="635">
        <f t="shared" si="29"/>
        <v>7.1176799999999991</v>
      </c>
      <c r="K158" s="635">
        <f t="shared" si="30"/>
        <v>9.1176000000000013</v>
      </c>
      <c r="L158" s="635">
        <f t="shared" si="31"/>
        <v>9.63992</v>
      </c>
      <c r="M158" s="635">
        <f t="shared" si="32"/>
        <v>9.63992</v>
      </c>
      <c r="N158" s="636">
        <f t="shared" si="33"/>
        <v>0.62003145188236108</v>
      </c>
      <c r="O158" s="635">
        <f t="shared" si="34"/>
        <v>1</v>
      </c>
      <c r="P158" s="637">
        <f t="shared" si="35"/>
        <v>186.29449988782983</v>
      </c>
      <c r="Q158" s="637">
        <f t="shared" si="36"/>
        <v>142.08488791309921</v>
      </c>
      <c r="R158" s="635">
        <f t="shared" si="37"/>
        <v>1.4101675206198165</v>
      </c>
      <c r="S158" s="637">
        <f t="shared" si="38"/>
        <v>253.86479628587358</v>
      </c>
      <c r="T158" s="644">
        <f t="shared" si="39"/>
        <v>2213.7996403337111</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ref="H159:H179" si="40">C$4</f>
        <v>0</v>
      </c>
      <c r="I159" s="27">
        <f>IF(Weather_Site!M157&lt;180,Weather_Site!M157+180,Weather_Site!M157-180)</f>
        <v>297</v>
      </c>
      <c r="J159" s="635">
        <f t="shared" si="29"/>
        <v>7.9405100000000006</v>
      </c>
      <c r="K159" s="635">
        <f t="shared" si="30"/>
        <v>10.256600000000001</v>
      </c>
      <c r="L159" s="635">
        <f t="shared" si="31"/>
        <v>10.97039</v>
      </c>
      <c r="M159" s="635">
        <f t="shared" si="32"/>
        <v>10.97039</v>
      </c>
      <c r="N159" s="636">
        <f t="shared" si="33"/>
        <v>0.51105954901084893</v>
      </c>
      <c r="O159" s="635">
        <f t="shared" si="34"/>
        <v>1</v>
      </c>
      <c r="P159" s="637">
        <f t="shared" si="35"/>
        <v>153.55282833932714</v>
      </c>
      <c r="Q159" s="637">
        <f t="shared" si="36"/>
        <v>117.11315372418005</v>
      </c>
      <c r="R159" s="635">
        <f t="shared" si="37"/>
        <v>1.2262541432905329</v>
      </c>
      <c r="S159" s="637">
        <f t="shared" si="38"/>
        <v>307.37012529848471</v>
      </c>
      <c r="T159" s="644">
        <f t="shared" si="39"/>
        <v>1824.7194434323374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40"/>
        <v>0</v>
      </c>
      <c r="I160" s="27">
        <f>IF(Weather_Site!M158&lt;180,Weather_Site!M158+180,Weather_Site!M158-180)</f>
        <v>293</v>
      </c>
      <c r="J160" s="635">
        <f t="shared" si="29"/>
        <v>8.1283799999999999</v>
      </c>
      <c r="K160" s="635">
        <f t="shared" si="30"/>
        <v>10.514600000000002</v>
      </c>
      <c r="L160" s="635">
        <f t="shared" si="31"/>
        <v>11.272220000000001</v>
      </c>
      <c r="M160" s="635">
        <f t="shared" si="32"/>
        <v>10.514600000000002</v>
      </c>
      <c r="N160" s="636">
        <f t="shared" si="33"/>
        <v>0.54453190125871331</v>
      </c>
      <c r="O160" s="635">
        <f t="shared" si="34"/>
        <v>1</v>
      </c>
      <c r="P160" s="637">
        <f t="shared" si="35"/>
        <v>163.60992319016751</v>
      </c>
      <c r="Q160" s="637">
        <f t="shared" si="36"/>
        <v>131.3970636832446</v>
      </c>
      <c r="R160" s="635">
        <f t="shared" si="37"/>
        <v>1.2838091125530016</v>
      </c>
      <c r="S160" s="637">
        <f t="shared" si="38"/>
        <v>297.16092381703493</v>
      </c>
      <c r="T160" s="644">
        <f t="shared" si="39"/>
        <v>1944.2312539098239</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40"/>
        <v>0</v>
      </c>
      <c r="I161" s="27">
        <f>IF(Weather_Site!M159&lt;180,Weather_Site!M159+180,Weather_Site!M159-180)</f>
        <v>291</v>
      </c>
      <c r="J161" s="635">
        <f t="shared" si="29"/>
        <v>7.6396600000000001</v>
      </c>
      <c r="K161" s="635">
        <f t="shared" si="30"/>
        <v>9.8173000000000012</v>
      </c>
      <c r="L161" s="635">
        <f t="shared" si="31"/>
        <v>10.462340000000001</v>
      </c>
      <c r="M161" s="635">
        <f t="shared" si="32"/>
        <v>9.8173000000000012</v>
      </c>
      <c r="N161" s="636">
        <f t="shared" si="33"/>
        <v>0.60335840124669671</v>
      </c>
      <c r="O161" s="635">
        <f t="shared" si="34"/>
        <v>1</v>
      </c>
      <c r="P161" s="637">
        <f t="shared" si="35"/>
        <v>215.7188933764175</v>
      </c>
      <c r="Q161" s="637">
        <f t="shared" si="36"/>
        <v>174.25898013406629</v>
      </c>
      <c r="R161" s="635">
        <f t="shared" si="37"/>
        <v>1.5678959582116263</v>
      </c>
      <c r="S161" s="637">
        <f t="shared" si="38"/>
        <v>189.14080983012173</v>
      </c>
      <c r="T161" s="644">
        <f t="shared" si="39"/>
        <v>2563.4595162897613</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40"/>
        <v>0</v>
      </c>
      <c r="I162" s="27">
        <f>IF(Weather_Site!M160&lt;180,Weather_Site!M160+180,Weather_Site!M160-180)</f>
        <v>278</v>
      </c>
      <c r="J162" s="635">
        <f t="shared" si="29"/>
        <v>6.7099500000000001</v>
      </c>
      <c r="K162" s="635">
        <f t="shared" si="30"/>
        <v>8.4858000000000011</v>
      </c>
      <c r="L162" s="635">
        <f t="shared" si="31"/>
        <v>8.9169500000000017</v>
      </c>
      <c r="M162" s="635">
        <f t="shared" si="32"/>
        <v>8.4858000000000011</v>
      </c>
      <c r="N162" s="636">
        <f t="shared" si="33"/>
        <v>0.75025305761814676</v>
      </c>
      <c r="O162" s="635">
        <f t="shared" si="34"/>
        <v>1</v>
      </c>
      <c r="P162" s="637">
        <f t="shared" si="35"/>
        <v>429.40322530620961</v>
      </c>
      <c r="Q162" s="637">
        <f t="shared" si="36"/>
        <v>181.03815141505112</v>
      </c>
      <c r="R162" s="635">
        <f t="shared" si="37"/>
        <v>2.5791565107914134</v>
      </c>
      <c r="S162" s="637">
        <f t="shared" si="38"/>
        <v>436.39796464677329</v>
      </c>
      <c r="T162" s="644">
        <f t="shared" si="39"/>
        <v>5102.7416607221239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40"/>
        <v>0</v>
      </c>
      <c r="I163" s="27">
        <f>IF(Weather_Site!M161&lt;180,Weather_Site!M161+180,Weather_Site!M161-180)</f>
        <v>259</v>
      </c>
      <c r="J163" s="635">
        <f t="shared" si="29"/>
        <v>6.1721199999999996</v>
      </c>
      <c r="K163" s="635">
        <f t="shared" si="30"/>
        <v>7.6962000000000002</v>
      </c>
      <c r="L163" s="635">
        <f t="shared" si="31"/>
        <v>8.0046800000000005</v>
      </c>
      <c r="M163" s="635">
        <f t="shared" si="32"/>
        <v>7.6962000000000002</v>
      </c>
      <c r="N163" s="636">
        <f t="shared" si="33"/>
        <v>0.86820116000692416</v>
      </c>
      <c r="O163" s="635">
        <f t="shared" si="34"/>
        <v>1</v>
      </c>
      <c r="P163" s="637">
        <f t="shared" si="35"/>
        <v>310.40819698181178</v>
      </c>
      <c r="Q163" s="637">
        <f t="shared" si="36"/>
        <v>270.89791045409686</v>
      </c>
      <c r="R163" s="635">
        <f t="shared" si="37"/>
        <v>2.0397820878417341</v>
      </c>
      <c r="S163" s="637">
        <f t="shared" si="38"/>
        <v>132.05827753016592</v>
      </c>
      <c r="T163" s="644">
        <f t="shared" si="39"/>
        <v>3688.6840741338629</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40"/>
        <v>0</v>
      </c>
      <c r="I164" s="27">
        <f>IF(Weather_Site!M162&lt;180,Weather_Site!M162+180,Weather_Site!M162-180)</f>
        <v>241</v>
      </c>
      <c r="J164" s="635">
        <f t="shared" si="29"/>
        <v>5.2356199999999991</v>
      </c>
      <c r="K164" s="635">
        <f t="shared" si="30"/>
        <v>6.3613</v>
      </c>
      <c r="L164" s="635">
        <f t="shared" si="31"/>
        <v>6.4539799999999996</v>
      </c>
      <c r="M164" s="635">
        <f t="shared" si="32"/>
        <v>6.3613</v>
      </c>
      <c r="N164" s="636">
        <f t="shared" si="33"/>
        <v>1.1542567180226482</v>
      </c>
      <c r="O164" s="635">
        <f t="shared" si="34"/>
        <v>1</v>
      </c>
      <c r="P164" s="637">
        <f t="shared" si="35"/>
        <v>778.2501933297691</v>
      </c>
      <c r="Q164" s="637">
        <f t="shared" si="36"/>
        <v>373.40943794332566</v>
      </c>
      <c r="R164" s="635">
        <f t="shared" si="37"/>
        <v>3.9645627146945683</v>
      </c>
      <c r="S164" s="637">
        <f t="shared" si="38"/>
        <v>1413.3740901142783</v>
      </c>
      <c r="T164" s="644">
        <f t="shared" si="39"/>
        <v>9248.2064640687568</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40"/>
        <v>0</v>
      </c>
      <c r="I165" s="27">
        <f>IF(Weather_Site!M163&lt;180,Weather_Site!M163+180,Weather_Site!M163-180)</f>
        <v>236</v>
      </c>
      <c r="J165" s="635">
        <f t="shared" si="29"/>
        <v>4.6432699999999993</v>
      </c>
      <c r="K165" s="635">
        <f t="shared" si="30"/>
        <v>5.5052000000000003</v>
      </c>
      <c r="L165" s="635">
        <f t="shared" si="31"/>
        <v>5.4620300000000004</v>
      </c>
      <c r="M165" s="635">
        <f t="shared" si="32"/>
        <v>5.5052000000000003</v>
      </c>
      <c r="N165" s="636">
        <f t="shared" si="33"/>
        <v>1.4326750951790366</v>
      </c>
      <c r="O165" s="635">
        <f t="shared" si="34"/>
        <v>1</v>
      </c>
      <c r="P165" s="637">
        <f t="shared" si="35"/>
        <v>1037.5160114474681</v>
      </c>
      <c r="Q165" s="637">
        <f t="shared" si="36"/>
        <v>463.47956541476043</v>
      </c>
      <c r="R165" s="635">
        <f t="shared" si="37"/>
        <v>4.88067994900402</v>
      </c>
      <c r="S165" s="637">
        <f t="shared" si="38"/>
        <v>2026.697360714611</v>
      </c>
      <c r="T165" s="644">
        <f t="shared" si="39"/>
        <v>12329.148602700745</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40"/>
        <v>0</v>
      </c>
      <c r="I166" s="27">
        <f>IF(Weather_Site!M164&lt;180,Weather_Site!M164+180,Weather_Site!M164-180)</f>
        <v>270</v>
      </c>
      <c r="J166" s="635">
        <f t="shared" si="29"/>
        <v>4.3920200000000005</v>
      </c>
      <c r="K166" s="635">
        <f t="shared" si="30"/>
        <v>5.1334999999999997</v>
      </c>
      <c r="L166" s="635">
        <f t="shared" si="31"/>
        <v>5.0331799999999998</v>
      </c>
      <c r="M166" s="635">
        <f t="shared" si="32"/>
        <v>5.1334999999999997</v>
      </c>
      <c r="N166" s="636">
        <f t="shared" si="33"/>
        <v>1.5905056493218346</v>
      </c>
      <c r="O166" s="635">
        <f t="shared" si="34"/>
        <v>1</v>
      </c>
      <c r="P166" s="637">
        <f t="shared" si="35"/>
        <v>1151.8138920833537</v>
      </c>
      <c r="Q166" s="637">
        <f t="shared" si="36"/>
        <v>532.68711664478724</v>
      </c>
      <c r="R166" s="635">
        <f t="shared" si="37"/>
        <v>5.2637529220290373</v>
      </c>
      <c r="S166" s="637">
        <f t="shared" si="38"/>
        <v>2288.1591115041938</v>
      </c>
      <c r="T166" s="644">
        <f t="shared" si="39"/>
        <v>13687.38841759052</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40"/>
        <v>0</v>
      </c>
      <c r="I167" s="27">
        <f>IF(Weather_Site!M165&lt;180,Weather_Site!M165+180,Weather_Site!M165-180)</f>
        <v>297</v>
      </c>
      <c r="J167" s="635">
        <f t="shared" si="29"/>
        <v>4.1711799999999988</v>
      </c>
      <c r="K167" s="635">
        <f t="shared" si="30"/>
        <v>4.8090999999999999</v>
      </c>
      <c r="L167" s="635">
        <f t="shared" si="31"/>
        <v>4.6584199999999996</v>
      </c>
      <c r="M167" s="635">
        <f t="shared" si="32"/>
        <v>4.1711799999999988</v>
      </c>
      <c r="N167" s="636">
        <f t="shared" si="33"/>
        <v>2.1692839107728163</v>
      </c>
      <c r="O167" s="635">
        <f t="shared" si="34"/>
        <v>1</v>
      </c>
      <c r="P167" s="637">
        <f t="shared" si="35"/>
        <v>1678.0064895874841</v>
      </c>
      <c r="Q167" s="637">
        <f t="shared" si="36"/>
        <v>751.12976601229536</v>
      </c>
      <c r="R167" s="635">
        <f t="shared" si="37"/>
        <v>6.9094246119044218</v>
      </c>
      <c r="S167" s="637">
        <f t="shared" si="38"/>
        <v>3316.4400266000075</v>
      </c>
      <c r="T167" s="644">
        <f t="shared" si="39"/>
        <v>19940.310451264602</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40"/>
        <v>0</v>
      </c>
      <c r="I168" s="27">
        <f>IF(Weather_Site!M166&lt;180,Weather_Site!M166+180,Weather_Site!M166-180)</f>
        <v>311</v>
      </c>
      <c r="J168" s="635">
        <f t="shared" si="29"/>
        <v>3.9044799999999995</v>
      </c>
      <c r="K168" s="635">
        <f t="shared" si="30"/>
        <v>4.4260999999999999</v>
      </c>
      <c r="L168" s="635">
        <f t="shared" si="31"/>
        <v>4.2141200000000003</v>
      </c>
      <c r="M168" s="635">
        <f t="shared" si="32"/>
        <v>3.9044799999999995</v>
      </c>
      <c r="N168" s="636">
        <f t="shared" si="33"/>
        <v>2.3945091993333545</v>
      </c>
      <c r="O168" s="635">
        <f t="shared" si="34"/>
        <v>1</v>
      </c>
      <c r="P168" s="637">
        <f t="shared" si="35"/>
        <v>1969.1070546978749</v>
      </c>
      <c r="Q168" s="637">
        <f t="shared" si="36"/>
        <v>774.63905586352109</v>
      </c>
      <c r="R168" s="635">
        <f t="shared" si="37"/>
        <v>7.7566252201285666</v>
      </c>
      <c r="S168" s="637">
        <f t="shared" si="38"/>
        <v>3791.3420188683513</v>
      </c>
      <c r="T168" s="644">
        <f t="shared" si="39"/>
        <v>23399.555499993083</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40"/>
        <v>0</v>
      </c>
      <c r="I169" s="27">
        <f>IF(Weather_Site!M167&lt;180,Weather_Site!M167+180,Weather_Site!M167-180)</f>
        <v>356</v>
      </c>
      <c r="J169" s="635">
        <f t="shared" si="29"/>
        <v>3.8101999999999996</v>
      </c>
      <c r="K169" s="635">
        <f t="shared" si="30"/>
        <v>4.2898000000000005</v>
      </c>
      <c r="L169" s="635">
        <f t="shared" si="31"/>
        <v>4.0562000000000005</v>
      </c>
      <c r="M169" s="635">
        <f t="shared" si="32"/>
        <v>3.8101999999999996</v>
      </c>
      <c r="N169" s="636">
        <f t="shared" si="33"/>
        <v>2.4836281726566822</v>
      </c>
      <c r="O169" s="635">
        <f t="shared" si="34"/>
        <v>1</v>
      </c>
      <c r="P169" s="637">
        <f t="shared" si="35"/>
        <v>1798.5962094855222</v>
      </c>
      <c r="Q169" s="637">
        <f t="shared" si="36"/>
        <v>831.80888459865196</v>
      </c>
      <c r="R169" s="635">
        <f t="shared" si="37"/>
        <v>7.26495836798426</v>
      </c>
      <c r="S169" s="637">
        <f t="shared" si="38"/>
        <v>3583.3887467040076</v>
      </c>
      <c r="T169" s="644">
        <f t="shared" si="39"/>
        <v>21373.31828938629</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40"/>
        <v>0</v>
      </c>
      <c r="I170" s="27">
        <f>IF(Weather_Site!M168&lt;180,Weather_Site!M168+180,Weather_Site!M168-180)</f>
        <v>8</v>
      </c>
      <c r="J170" s="635">
        <f t="shared" si="29"/>
        <v>3.6997799999999996</v>
      </c>
      <c r="K170" s="635">
        <f t="shared" si="30"/>
        <v>4.1276000000000002</v>
      </c>
      <c r="L170" s="635">
        <f t="shared" si="31"/>
        <v>3.8688199999999999</v>
      </c>
      <c r="M170" s="635">
        <f t="shared" si="32"/>
        <v>3.6997799999999996</v>
      </c>
      <c r="N170" s="636">
        <f t="shared" si="33"/>
        <v>2.5952579294855855</v>
      </c>
      <c r="O170" s="635">
        <f t="shared" si="34"/>
        <v>1</v>
      </c>
      <c r="P170" s="637">
        <f t="shared" si="35"/>
        <v>2007.5102323875869</v>
      </c>
      <c r="Q170" s="637">
        <f t="shared" si="36"/>
        <v>839.58255528052871</v>
      </c>
      <c r="R170" s="635">
        <f t="shared" si="37"/>
        <v>7.865704915902783</v>
      </c>
      <c r="S170" s="637">
        <f t="shared" si="38"/>
        <v>3902.8318135597146</v>
      </c>
      <c r="T170" s="644">
        <f t="shared" si="39"/>
        <v>23855.913261539154</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40"/>
        <v>0</v>
      </c>
      <c r="I171" s="27">
        <f>IF(Weather_Site!M169&lt;180,Weather_Site!M169+180,Weather_Site!M169-180)</f>
        <v>15</v>
      </c>
      <c r="J171" s="635">
        <f t="shared" si="29"/>
        <v>3.6625799999999993</v>
      </c>
      <c r="K171" s="635">
        <f t="shared" si="30"/>
        <v>4.0769000000000002</v>
      </c>
      <c r="L171" s="635">
        <f t="shared" si="31"/>
        <v>3.8094199999999998</v>
      </c>
      <c r="M171" s="635">
        <f t="shared" si="32"/>
        <v>3.6625799999999993</v>
      </c>
      <c r="N171" s="636">
        <f t="shared" si="33"/>
        <v>2.6347642010891641</v>
      </c>
      <c r="O171" s="635">
        <f t="shared" si="34"/>
        <v>1</v>
      </c>
      <c r="P171" s="637">
        <f t="shared" si="35"/>
        <v>1908.046042132808</v>
      </c>
      <c r="Q171" s="637">
        <f t="shared" si="36"/>
        <v>912.30558067276286</v>
      </c>
      <c r="R171" s="635">
        <f t="shared" si="37"/>
        <v>7.5819658235223608</v>
      </c>
      <c r="S171" s="637">
        <f t="shared" si="38"/>
        <v>3778.9155848099108</v>
      </c>
      <c r="T171" s="644">
        <f t="shared" si="39"/>
        <v>22673.947134011534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40"/>
        <v>0</v>
      </c>
      <c r="I172" s="27">
        <f>IF(Weather_Site!M170&lt;180,Weather_Site!M170+180,Weather_Site!M170-180)</f>
        <v>11</v>
      </c>
      <c r="J172" s="635">
        <f t="shared" si="29"/>
        <v>3.7395399999999999</v>
      </c>
      <c r="K172" s="635">
        <f t="shared" si="30"/>
        <v>4.1974000000000009</v>
      </c>
      <c r="L172" s="635">
        <f t="shared" si="31"/>
        <v>3.9470600000000005</v>
      </c>
      <c r="M172" s="635">
        <f t="shared" si="32"/>
        <v>4.1974000000000009</v>
      </c>
      <c r="N172" s="636">
        <f t="shared" si="33"/>
        <v>2.1490566421773432</v>
      </c>
      <c r="O172" s="635">
        <f t="shared" si="34"/>
        <v>1</v>
      </c>
      <c r="P172" s="637">
        <f t="shared" si="35"/>
        <v>1767.2609469342901</v>
      </c>
      <c r="Q172" s="637">
        <f t="shared" si="36"/>
        <v>670.55307068317791</v>
      </c>
      <c r="R172" s="635">
        <f t="shared" si="37"/>
        <v>7.1732253687631058</v>
      </c>
      <c r="S172" s="637">
        <f t="shared" si="38"/>
        <v>3437.1909152475046</v>
      </c>
      <c r="T172" s="644">
        <f t="shared" si="39"/>
        <v>21000.950919402479</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40"/>
        <v>0</v>
      </c>
      <c r="I173" s="27">
        <f>IF(Weather_Site!M171&lt;180,Weather_Site!M171+180,Weather_Site!M171-180)</f>
        <v>5</v>
      </c>
      <c r="J173" s="635">
        <f t="shared" si="29"/>
        <v>3.8412999999999999</v>
      </c>
      <c r="K173" s="635">
        <f t="shared" si="30"/>
        <v>4.3517000000000001</v>
      </c>
      <c r="L173" s="635">
        <f t="shared" si="31"/>
        <v>4.1242999999999999</v>
      </c>
      <c r="M173" s="635">
        <f t="shared" si="32"/>
        <v>4.3517000000000001</v>
      </c>
      <c r="N173" s="636">
        <f t="shared" si="33"/>
        <v>2.0361434442261048</v>
      </c>
      <c r="O173" s="635">
        <f t="shared" si="34"/>
        <v>1</v>
      </c>
      <c r="P173" s="637">
        <f t="shared" si="35"/>
        <v>1372.8566655697953</v>
      </c>
      <c r="Q173" s="637">
        <f t="shared" si="36"/>
        <v>611.77916618648339</v>
      </c>
      <c r="R173" s="635">
        <f t="shared" si="37"/>
        <v>5.9761171301100795</v>
      </c>
      <c r="S173" s="637">
        <f t="shared" si="38"/>
        <v>2805.2484361383131</v>
      </c>
      <c r="T173" s="644">
        <f t="shared" si="39"/>
        <v>16314.113375854398</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40"/>
        <v>0</v>
      </c>
      <c r="I174" s="27">
        <f>IF(Weather_Site!M172&lt;180,Weather_Site!M172+180,Weather_Site!M172-180)</f>
        <v>355</v>
      </c>
      <c r="J174" s="635">
        <f t="shared" si="29"/>
        <v>4.1192200000000003</v>
      </c>
      <c r="K174" s="635">
        <f t="shared" si="30"/>
        <v>4.7617000000000003</v>
      </c>
      <c r="L174" s="635">
        <f t="shared" si="31"/>
        <v>4.5975800000000007</v>
      </c>
      <c r="M174" s="635">
        <f t="shared" si="32"/>
        <v>4.5975800000000007</v>
      </c>
      <c r="N174" s="636">
        <f t="shared" si="33"/>
        <v>1.8755221685491141</v>
      </c>
      <c r="O174" s="635">
        <f t="shared" si="34"/>
        <v>1</v>
      </c>
      <c r="P174" s="637">
        <f t="shared" si="35"/>
        <v>1169.6814759346823</v>
      </c>
      <c r="Q174" s="637">
        <f t="shared" si="36"/>
        <v>541.67900809020239</v>
      </c>
      <c r="R174" s="635">
        <f t="shared" si="37"/>
        <v>5.3226629662730716</v>
      </c>
      <c r="S174" s="637">
        <f t="shared" si="38"/>
        <v>2409.8723633406698</v>
      </c>
      <c r="T174" s="644">
        <f t="shared" si="39"/>
        <v>13899.714872357141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40"/>
        <v>0</v>
      </c>
      <c r="I175" s="27">
        <f>IF(Weather_Site!M173&lt;180,Weather_Site!M173+180,Weather_Site!M173-180)</f>
        <v>355</v>
      </c>
      <c r="J175" s="635">
        <f t="shared" si="29"/>
        <v>4.6142399999999997</v>
      </c>
      <c r="K175" s="635">
        <f t="shared" si="30"/>
        <v>5.4871000000000008</v>
      </c>
      <c r="L175" s="635">
        <f t="shared" si="31"/>
        <v>5.4359599999999997</v>
      </c>
      <c r="M175" s="635">
        <f t="shared" si="32"/>
        <v>5.4359599999999997</v>
      </c>
      <c r="N175" s="636">
        <f t="shared" si="33"/>
        <v>1.4600425091278002</v>
      </c>
      <c r="O175" s="635">
        <f t="shared" si="34"/>
        <v>1</v>
      </c>
      <c r="P175" s="637">
        <f t="shared" si="35"/>
        <v>835.64732744180708</v>
      </c>
      <c r="Q175" s="637">
        <f t="shared" si="36"/>
        <v>421.68223408720883</v>
      </c>
      <c r="R175" s="635">
        <f t="shared" si="37"/>
        <v>4.1738682225524517</v>
      </c>
      <c r="S175" s="637">
        <f t="shared" si="38"/>
        <v>1637.4665375963341</v>
      </c>
      <c r="T175" s="644">
        <f t="shared" si="39"/>
        <v>9930.2757411001403</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40"/>
        <v>0</v>
      </c>
      <c r="I176" s="27">
        <f>IF(Weather_Site!M174&lt;180,Weather_Site!M174+180,Weather_Site!M174-180)</f>
        <v>335</v>
      </c>
      <c r="J176" s="635">
        <f t="shared" si="29"/>
        <v>5.1551199999999993</v>
      </c>
      <c r="K176" s="635">
        <f t="shared" si="30"/>
        <v>6.2711000000000006</v>
      </c>
      <c r="L176" s="635">
        <f t="shared" si="31"/>
        <v>6.3438799999999995</v>
      </c>
      <c r="M176" s="635">
        <f t="shared" si="32"/>
        <v>6.3438799999999995</v>
      </c>
      <c r="N176" s="636">
        <f t="shared" si="33"/>
        <v>1.1589983922758917</v>
      </c>
      <c r="O176" s="635">
        <f t="shared" si="34"/>
        <v>1</v>
      </c>
      <c r="P176" s="637">
        <f t="shared" si="35"/>
        <v>663.34637721833906</v>
      </c>
      <c r="Q176" s="637">
        <f t="shared" si="36"/>
        <v>348.23237628403689</v>
      </c>
      <c r="R176" s="635">
        <f t="shared" si="37"/>
        <v>3.5321111786192101</v>
      </c>
      <c r="S176" s="637">
        <f t="shared" si="38"/>
        <v>1160.6123275579357</v>
      </c>
      <c r="T176" s="644">
        <f t="shared" si="39"/>
        <v>7882.7661159445952</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40"/>
        <v>0</v>
      </c>
      <c r="I177" s="27">
        <f>IF(Weather_Site!M175&lt;180,Weather_Site!M175+180,Weather_Site!M175-180)</f>
        <v>332</v>
      </c>
      <c r="J177" s="635">
        <f t="shared" si="29"/>
        <v>5.6581099999999998</v>
      </c>
      <c r="K177" s="635">
        <f t="shared" si="30"/>
        <v>6.9897999999999998</v>
      </c>
      <c r="L177" s="635">
        <f t="shared" si="31"/>
        <v>7.1783900000000003</v>
      </c>
      <c r="M177" s="635">
        <f t="shared" si="32"/>
        <v>7.1783900000000003</v>
      </c>
      <c r="N177" s="636">
        <f t="shared" si="33"/>
        <v>0.96348078623003719</v>
      </c>
      <c r="O177" s="635">
        <f t="shared" si="34"/>
        <v>1</v>
      </c>
      <c r="P177" s="637">
        <f t="shared" si="35"/>
        <v>600.88099568775976</v>
      </c>
      <c r="Q177" s="637">
        <f t="shared" si="36"/>
        <v>278.26774076618335</v>
      </c>
      <c r="R177" s="635">
        <f t="shared" si="37"/>
        <v>3.2883659801409832</v>
      </c>
      <c r="S177" s="637">
        <f t="shared" si="38"/>
        <v>945.33623811651796</v>
      </c>
      <c r="T177" s="644">
        <f t="shared" si="39"/>
        <v>7140.4691654228782</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40"/>
        <v>0</v>
      </c>
      <c r="I178" s="27">
        <f>IF(Weather_Site!M176&lt;180,Weather_Site!M176+180,Weather_Site!M176-180)</f>
        <v>340</v>
      </c>
      <c r="J178" s="635">
        <f t="shared" si="29"/>
        <v>6.2249699999999999</v>
      </c>
      <c r="K178" s="635">
        <f t="shared" si="30"/>
        <v>7.7975000000000012</v>
      </c>
      <c r="L178" s="635">
        <f t="shared" si="31"/>
        <v>8.1167300000000004</v>
      </c>
      <c r="M178" s="635">
        <f t="shared" si="32"/>
        <v>8.1167300000000004</v>
      </c>
      <c r="N178" s="636">
        <f t="shared" si="33"/>
        <v>0.80182345086656848</v>
      </c>
      <c r="O178" s="635">
        <f t="shared" si="34"/>
        <v>1</v>
      </c>
      <c r="P178" s="637">
        <f t="shared" si="35"/>
        <v>458.91925721880818</v>
      </c>
      <c r="Q178" s="637">
        <f t="shared" si="36"/>
        <v>240.9156798804818</v>
      </c>
      <c r="R178" s="635">
        <f t="shared" si="37"/>
        <v>2.706147196311897</v>
      </c>
      <c r="S178" s="637">
        <f t="shared" si="38"/>
        <v>532.70097096664085</v>
      </c>
      <c r="T178" s="644">
        <f t="shared" si="39"/>
        <v>5453.4905066168376</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40"/>
        <v>0</v>
      </c>
      <c r="I179" s="27">
        <f>IF(Weather_Site!M177&lt;180,Weather_Site!M177+180,Weather_Site!M177-180)</f>
        <v>10</v>
      </c>
      <c r="J179" s="635">
        <f t="shared" si="29"/>
        <v>6.6783599999999996</v>
      </c>
      <c r="K179" s="635">
        <f t="shared" si="30"/>
        <v>8.4486000000000008</v>
      </c>
      <c r="L179" s="635">
        <f t="shared" si="31"/>
        <v>8.8720400000000001</v>
      </c>
      <c r="M179" s="635">
        <f t="shared" si="32"/>
        <v>8.8720400000000001</v>
      </c>
      <c r="N179" s="636">
        <f t="shared" si="33"/>
        <v>0.7019535559219543</v>
      </c>
      <c r="O179" s="635">
        <f t="shared" si="34"/>
        <v>1</v>
      </c>
      <c r="P179" s="637">
        <f t="shared" si="35"/>
        <v>437.77785466729824</v>
      </c>
      <c r="Q179" s="637">
        <f t="shared" si="36"/>
        <v>21.058606677658631</v>
      </c>
      <c r="R179" s="635">
        <f t="shared" si="37"/>
        <v>2.6154268201916038</v>
      </c>
      <c r="S179" s="637">
        <f t="shared" si="38"/>
        <v>439.31396923056764</v>
      </c>
      <c r="T179" s="644">
        <f t="shared" si="39"/>
        <v>5202.2601729630605</v>
      </c>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tabSelected="1" zoomScaleNormal="100" workbookViewId="0">
      <selection activeCell="N17" sqref="N17:N179"/>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3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ref="H31:H62" si="13">C$4</f>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3"/>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3"/>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3"/>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3"/>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3"/>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3"/>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3"/>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3"/>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3"/>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3"/>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3"/>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3"/>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3"/>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3"/>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3"/>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3"/>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3"/>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3"/>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3"/>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si="13"/>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ref="H63:H94" si="14">C$4</f>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4"/>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4"/>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4"/>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4"/>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4"/>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4"/>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4"/>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4"/>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4"/>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4"/>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4"/>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4"/>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4"/>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4"/>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4"/>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4"/>
        <v>0</v>
      </c>
      <c r="I79" s="48">
        <f>IF(Weather_Site!M77&lt;180,Weather_Site!M77+180,Weather_Site!M77-180)</f>
        <v>19</v>
      </c>
      <c r="J79" s="51">
        <f t="shared" ref="J79:J142" si="15">((1.6779*D79^0.09655)*(196.1*D79^0.3204)+(18.944*317433^(1/D79))*E79^(1.5002*0.0196^(1/D79)))/((196.1*D79^0.3204)+E79^(1.5002*0.0196^(1/D79)))</f>
        <v>4.9480534218161853</v>
      </c>
      <c r="K79" s="51">
        <f t="shared" ref="K79:K142" si="16">((2.143+0.0322*D79-0.0006135*D79^2)*(663.6+17.8*D79)+((193-1.366*D79)*E79^(0.9367+0.00487*D79)))/((663.6+17.8*D79)+E79^(0.9367+0.00487*D79))</f>
        <v>6.2872332908612911</v>
      </c>
      <c r="L79" s="51">
        <f t="shared" ref="L79:L142" si="17">(2.943-0.0415*D79)+(0.196*1.2256^(1/D79))*E79</f>
        <v>6.3539246590279657</v>
      </c>
      <c r="M79" s="51">
        <f t="shared" ref="M79:M142" si="18">IF(AND(OR(MONTH(B79)&gt;10,MONTH(B79)&lt;3),AND(HOUR(C79)&gt;=13,HOUR(C79)&lt;=17)),J79,IF(OR(HOUR(C79)&lt;6,HOUR(C79)&gt;=20),L79,K79))</f>
        <v>6.3539246590279657</v>
      </c>
      <c r="N79" s="54">
        <f t="shared" ref="N79:N142" si="19">M79^-1.495/0.0545</f>
        <v>1.1562603057852403</v>
      </c>
      <c r="O79" s="51">
        <f t="shared" ref="O79:O142" si="20">EXP(0.069*H79)</f>
        <v>1</v>
      </c>
      <c r="P79" s="52">
        <f t="shared" ref="P79:P142" si="21">(30+3.102*(IF(G79&lt;5,0,G79-5))^0.904*EXP(0.279*$D$6+0.611*$D$7+0.013*$C$8))*N79*O79</f>
        <v>223.25381141581954</v>
      </c>
      <c r="Q79" s="52">
        <f t="shared" ref="Q79:Q142" si="22">(30+3.102*(IF((0.2*G79+4)&lt;5,0,(0.2*G79+6)-5))^0.904*EXP(0.279*$D$6+0.611*$D$7+0.013*$C$8))*N79</f>
        <v>171.28193463462213</v>
      </c>
      <c r="R79" s="51">
        <f t="shared" ref="R79:R142" si="23">0.0193*P79^0.723*EXP(0.64*$C$10)</f>
        <v>1.6073027042327179</v>
      </c>
      <c r="S79" s="52">
        <f t="shared" ref="S79:S142" si="24">MAX(50,ABS(176.969*(ATAN($D$6)*(P79/G79^0.25)^0.5)+1568800*($D$6^-1*(P79/G79^0.25)^-1.5)-3015.09))</f>
        <v>148.20077436052998</v>
      </c>
      <c r="T79" s="243">
        <f t="shared" ref="T79:T142" si="25">18600*P79/3600*F$11/10</f>
        <v>2652.9994589913222</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4"/>
        <v>0</v>
      </c>
      <c r="I80" s="48">
        <f>IF(Weather_Site!M78&lt;180,Weather_Site!M78+180,Weather_Site!M78-180)</f>
        <v>12</v>
      </c>
      <c r="J80" s="51">
        <f t="shared" si="15"/>
        <v>5.6119890320642263</v>
      </c>
      <c r="K80" s="51">
        <f t="shared" si="16"/>
        <v>7.1562955254709726</v>
      </c>
      <c r="L80" s="51">
        <f t="shared" si="17"/>
        <v>7.3692318301313069</v>
      </c>
      <c r="M80" s="51">
        <f t="shared" si="18"/>
        <v>7.3692318301313069</v>
      </c>
      <c r="N80" s="54">
        <f t="shared" si="19"/>
        <v>0.92641862973514422</v>
      </c>
      <c r="O80" s="51">
        <f t="shared" si="20"/>
        <v>1</v>
      </c>
      <c r="P80" s="52">
        <f t="shared" si="21"/>
        <v>144.2776755880877</v>
      </c>
      <c r="Q80" s="52">
        <f t="shared" si="22"/>
        <v>130.14276731821329</v>
      </c>
      <c r="R80" s="51">
        <f t="shared" si="23"/>
        <v>1.172241412039603</v>
      </c>
      <c r="S80" s="52">
        <f t="shared" si="24"/>
        <v>309.63325512049005</v>
      </c>
      <c r="T80" s="243">
        <f t="shared" si="25"/>
        <v>1714.4997115717756</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4"/>
        <v>0</v>
      </c>
      <c r="I81" s="48">
        <f>IF(Weather_Site!M79&lt;180,Weather_Site!M79+180,Weather_Site!M79-180)</f>
        <v>5</v>
      </c>
      <c r="J81" s="51">
        <f t="shared" si="15"/>
        <v>6.1372110374081972</v>
      </c>
      <c r="K81" s="51">
        <f t="shared" si="16"/>
        <v>7.8352571131536779</v>
      </c>
      <c r="L81" s="51">
        <f t="shared" si="17"/>
        <v>8.1517279132128984</v>
      </c>
      <c r="M81" s="51">
        <f t="shared" si="18"/>
        <v>8.1517279132128984</v>
      </c>
      <c r="N81" s="54">
        <f t="shared" si="19"/>
        <v>0.79668241821517882</v>
      </c>
      <c r="O81" s="51">
        <f t="shared" si="20"/>
        <v>1</v>
      </c>
      <c r="P81" s="52">
        <f t="shared" si="21"/>
        <v>93.332827243278729</v>
      </c>
      <c r="Q81" s="52">
        <f t="shared" si="22"/>
        <v>105.77366789928476</v>
      </c>
      <c r="R81" s="51">
        <f t="shared" si="23"/>
        <v>0.85556098269405867</v>
      </c>
      <c r="S81" s="52">
        <f t="shared" si="24"/>
        <v>137.59119160224327</v>
      </c>
      <c r="T81" s="243">
        <f t="shared" si="25"/>
        <v>1109.1050970742958</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4"/>
        <v>0</v>
      </c>
      <c r="I82" s="48">
        <f>IF(Weather_Site!M80&lt;180,Weather_Site!M80+180,Weather_Site!M80-180)</f>
        <v>2</v>
      </c>
      <c r="J82" s="51">
        <f t="shared" si="15"/>
        <v>6.5021798268838902</v>
      </c>
      <c r="K82" s="51">
        <f t="shared" si="16"/>
        <v>8.2999329588631383</v>
      </c>
      <c r="L82" s="51">
        <f t="shared" si="17"/>
        <v>8.6852915536542188</v>
      </c>
      <c r="M82" s="51">
        <f t="shared" si="18"/>
        <v>8.6852915536542188</v>
      </c>
      <c r="N82" s="54">
        <f t="shared" si="19"/>
        <v>0.72463752024813055</v>
      </c>
      <c r="O82" s="51">
        <f t="shared" si="20"/>
        <v>1</v>
      </c>
      <c r="P82" s="52">
        <f t="shared" si="21"/>
        <v>84.892633432070497</v>
      </c>
      <c r="Q82" s="52">
        <f t="shared" si="22"/>
        <v>96.208434705766251</v>
      </c>
      <c r="R82" s="51">
        <f t="shared" si="23"/>
        <v>0.7988938870050506</v>
      </c>
      <c r="S82" s="52">
        <f t="shared" si="24"/>
        <v>50</v>
      </c>
      <c r="T82" s="243">
        <f t="shared" si="25"/>
        <v>1008.8074606177712</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si="14"/>
        <v>0</v>
      </c>
      <c r="I83" s="48">
        <f>IF(Weather_Site!M81&lt;180,Weather_Site!M81+180,Weather_Site!M81-180)</f>
        <v>16</v>
      </c>
      <c r="J83" s="51">
        <f t="shared" si="15"/>
        <v>6.7537423269066492</v>
      </c>
      <c r="K83" s="51">
        <f t="shared" si="16"/>
        <v>8.6211514335256823</v>
      </c>
      <c r="L83" s="51">
        <f t="shared" si="17"/>
        <v>9.0502230260792391</v>
      </c>
      <c r="M83" s="51">
        <f t="shared" si="18"/>
        <v>9.0502230260792391</v>
      </c>
      <c r="N83" s="54">
        <f t="shared" si="19"/>
        <v>0.68139331980063633</v>
      </c>
      <c r="O83" s="51">
        <f t="shared" si="20"/>
        <v>1</v>
      </c>
      <c r="P83" s="52">
        <f t="shared" si="21"/>
        <v>131.56523229037094</v>
      </c>
      <c r="Q83" s="52">
        <f t="shared" si="22"/>
        <v>100.93779530319544</v>
      </c>
      <c r="R83" s="51">
        <f t="shared" si="23"/>
        <v>1.096617382688557</v>
      </c>
      <c r="S83" s="52">
        <f t="shared" si="24"/>
        <v>298.69795936156333</v>
      </c>
      <c r="T83" s="243">
        <f t="shared" si="25"/>
        <v>1563.433510383908</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14"/>
        <v>0</v>
      </c>
      <c r="I84" s="27">
        <f>IF(Weather_Site!M82&lt;180,Weather_Site!M82+180,Weather_Site!M82-180)</f>
        <v>359</v>
      </c>
      <c r="J84" s="32">
        <f t="shared" si="15"/>
        <v>7.0151345301157093</v>
      </c>
      <c r="K84" s="32">
        <f t="shared" si="16"/>
        <v>8.9526151677858774</v>
      </c>
      <c r="L84" s="32">
        <f t="shared" si="17"/>
        <v>9.4265789516470875</v>
      </c>
      <c r="M84" s="32">
        <f t="shared" si="18"/>
        <v>9.4265789516470875</v>
      </c>
      <c r="N84" s="31">
        <f t="shared" si="19"/>
        <v>0.64112705534023995</v>
      </c>
      <c r="O84" s="32">
        <f t="shared" si="20"/>
        <v>1</v>
      </c>
      <c r="P84" s="33">
        <f t="shared" si="21"/>
        <v>170.08140288966322</v>
      </c>
      <c r="Q84" s="33">
        <f t="shared" si="22"/>
        <v>104.69033685536556</v>
      </c>
      <c r="R84" s="32">
        <f t="shared" si="23"/>
        <v>1.3203253793846972</v>
      </c>
      <c r="S84" s="33">
        <f t="shared" si="24"/>
        <v>299.54270970314792</v>
      </c>
      <c r="T84" s="5">
        <f t="shared" si="25"/>
        <v>2021.1340043388311</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14"/>
        <v>0</v>
      </c>
      <c r="I85" s="27">
        <f>IF(Weather_Site!M83&lt;180,Weather_Site!M83+180,Weather_Site!M83-180)</f>
        <v>357</v>
      </c>
      <c r="J85" s="32">
        <f t="shared" si="15"/>
        <v>7.6331136869625027</v>
      </c>
      <c r="K85" s="32">
        <f t="shared" si="16"/>
        <v>9.7364724261092963</v>
      </c>
      <c r="L85" s="32">
        <f t="shared" si="17"/>
        <v>10.322617870077078</v>
      </c>
      <c r="M85" s="32">
        <f t="shared" si="18"/>
        <v>10.322617870077078</v>
      </c>
      <c r="N85" s="31">
        <f t="shared" si="19"/>
        <v>0.55974171106214821</v>
      </c>
      <c r="O85" s="32">
        <f t="shared" si="20"/>
        <v>1</v>
      </c>
      <c r="P85" s="33">
        <f t="shared" si="21"/>
        <v>148.4910903078144</v>
      </c>
      <c r="Q85" s="33">
        <f t="shared" si="22"/>
        <v>91.400835130872423</v>
      </c>
      <c r="R85" s="32">
        <f t="shared" si="23"/>
        <v>1.1968933943729887</v>
      </c>
      <c r="S85" s="33">
        <f t="shared" si="24"/>
        <v>308.86975077709758</v>
      </c>
      <c r="T85" s="5">
        <f t="shared" si="25"/>
        <v>1764.569123157861</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14"/>
        <v>0</v>
      </c>
      <c r="I86" s="27">
        <f>IF(Weather_Site!M84&lt;180,Weather_Site!M84+180,Weather_Site!M84-180)</f>
        <v>1</v>
      </c>
      <c r="J86" s="32">
        <f t="shared" si="15"/>
        <v>8.1117435989666671</v>
      </c>
      <c r="K86" s="32">
        <f t="shared" si="16"/>
        <v>10.347441513070471</v>
      </c>
      <c r="L86" s="32">
        <f t="shared" si="17"/>
        <v>11.023170668552</v>
      </c>
      <c r="M86" s="32">
        <f t="shared" si="18"/>
        <v>11.023170668552</v>
      </c>
      <c r="N86" s="31">
        <f t="shared" si="19"/>
        <v>0.50740557322227919</v>
      </c>
      <c r="O86" s="32">
        <f t="shared" si="20"/>
        <v>1</v>
      </c>
      <c r="P86" s="33">
        <f t="shared" si="21"/>
        <v>152.45859536847342</v>
      </c>
      <c r="Q86" s="33">
        <f t="shared" si="22"/>
        <v>86.664844130647154</v>
      </c>
      <c r="R86" s="32">
        <f t="shared" si="23"/>
        <v>1.2199300176754706</v>
      </c>
      <c r="S86" s="33">
        <f t="shared" si="24"/>
        <v>309.15857446542987</v>
      </c>
      <c r="T86" s="5">
        <f t="shared" si="25"/>
        <v>1811.7163082953589</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14"/>
        <v>0</v>
      </c>
      <c r="I87" s="27">
        <f>IF(Weather_Site!M85&lt;180,Weather_Site!M85+180,Weather_Site!M85-180)</f>
        <v>4</v>
      </c>
      <c r="J87" s="32">
        <f t="shared" si="15"/>
        <v>8.7141879772253947</v>
      </c>
      <c r="K87" s="32">
        <f t="shared" si="16"/>
        <v>11.121437370834364</v>
      </c>
      <c r="L87" s="32">
        <f t="shared" si="17"/>
        <v>11.911924946838079</v>
      </c>
      <c r="M87" s="32">
        <f t="shared" si="18"/>
        <v>11.911924946838079</v>
      </c>
      <c r="N87" s="31">
        <f t="shared" si="19"/>
        <v>0.45186685333886151</v>
      </c>
      <c r="O87" s="32">
        <f t="shared" si="20"/>
        <v>1</v>
      </c>
      <c r="P87" s="33">
        <f t="shared" si="21"/>
        <v>197.45316343839832</v>
      </c>
      <c r="Q87" s="33">
        <f t="shared" si="22"/>
        <v>90.570663094850588</v>
      </c>
      <c r="R87" s="32">
        <f t="shared" si="23"/>
        <v>1.4707424417232189</v>
      </c>
      <c r="S87" s="33">
        <f t="shared" si="24"/>
        <v>285.70183009788798</v>
      </c>
      <c r="T87" s="5">
        <f t="shared" si="25"/>
        <v>2346.4017588596334</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14"/>
        <v>0</v>
      </c>
      <c r="I88" s="27">
        <f>IF(Weather_Site!M86&lt;180,Weather_Site!M86+180,Weather_Site!M86-180)</f>
        <v>2</v>
      </c>
      <c r="J88" s="32">
        <f t="shared" si="15"/>
        <v>9.0845170726307298</v>
      </c>
      <c r="K88" s="32">
        <f t="shared" si="16"/>
        <v>11.594719559358154</v>
      </c>
      <c r="L88" s="32">
        <f t="shared" si="17"/>
        <v>12.449842454108376</v>
      </c>
      <c r="M88" s="32">
        <f t="shared" si="18"/>
        <v>11.594719559358154</v>
      </c>
      <c r="N88" s="31">
        <f t="shared" si="19"/>
        <v>0.4704726977154457</v>
      </c>
      <c r="O88" s="32">
        <f t="shared" si="20"/>
        <v>1</v>
      </c>
      <c r="P88" s="33">
        <f t="shared" si="21"/>
        <v>221.25219925878417</v>
      </c>
      <c r="Q88" s="33">
        <f t="shared" si="22"/>
        <v>97.744006352433772</v>
      </c>
      <c r="R88" s="32">
        <f t="shared" si="23"/>
        <v>1.5968709335063078</v>
      </c>
      <c r="S88" s="33">
        <f t="shared" si="24"/>
        <v>247.97907918484361</v>
      </c>
      <c r="T88" s="5">
        <f t="shared" si="25"/>
        <v>2629.2136345252188</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14"/>
        <v>0</v>
      </c>
      <c r="I89" s="48">
        <f>IF(Weather_Site!M87&lt;180,Weather_Site!M87+180,Weather_Site!M87-180)</f>
        <v>356</v>
      </c>
      <c r="J89" s="51">
        <f t="shared" si="15"/>
        <v>8.6716560729681671</v>
      </c>
      <c r="K89" s="51">
        <f t="shared" si="16"/>
        <v>11.063953329069166</v>
      </c>
      <c r="L89" s="51">
        <f t="shared" si="17"/>
        <v>11.842070249390027</v>
      </c>
      <c r="M89" s="51">
        <f t="shared" si="18"/>
        <v>11.063953329069166</v>
      </c>
      <c r="N89" s="54">
        <f t="shared" si="19"/>
        <v>0.50461196816502962</v>
      </c>
      <c r="O89" s="51">
        <f t="shared" si="20"/>
        <v>1</v>
      </c>
      <c r="P89" s="52">
        <f t="shared" si="21"/>
        <v>253.97880980516086</v>
      </c>
      <c r="Q89" s="52">
        <f t="shared" si="22"/>
        <v>108.51455376029895</v>
      </c>
      <c r="R89" s="51">
        <f t="shared" si="23"/>
        <v>1.7643496857573366</v>
      </c>
      <c r="S89" s="52">
        <f t="shared" si="24"/>
        <v>178.65330787133144</v>
      </c>
      <c r="T89" s="243">
        <f t="shared" si="25"/>
        <v>3018.1148565179951</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14"/>
        <v>0</v>
      </c>
      <c r="I90" s="48">
        <f>IF(Weather_Site!M88&lt;180,Weather_Site!M88+180,Weather_Site!M88-180)</f>
        <v>359</v>
      </c>
      <c r="J90" s="51">
        <f t="shared" si="15"/>
        <v>7.7881207815522924</v>
      </c>
      <c r="K90" s="51">
        <f t="shared" si="16"/>
        <v>9.9374955219421608</v>
      </c>
      <c r="L90" s="51">
        <f t="shared" si="17"/>
        <v>10.563399414429774</v>
      </c>
      <c r="M90" s="51">
        <f t="shared" si="18"/>
        <v>9.9374955219421608</v>
      </c>
      <c r="N90" s="54">
        <f t="shared" si="19"/>
        <v>0.59248104883230845</v>
      </c>
      <c r="O90" s="51">
        <f t="shared" si="20"/>
        <v>1</v>
      </c>
      <c r="P90" s="52">
        <f t="shared" si="21"/>
        <v>375.16725976207078</v>
      </c>
      <c r="Q90" s="52">
        <f t="shared" si="22"/>
        <v>144.51159040538647</v>
      </c>
      <c r="R90" s="51">
        <f t="shared" si="23"/>
        <v>2.3392719269633302</v>
      </c>
      <c r="S90" s="52">
        <f t="shared" si="24"/>
        <v>123.54759076993696</v>
      </c>
      <c r="T90" s="243">
        <f t="shared" si="25"/>
        <v>4458.2376035059406</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14"/>
        <v>0</v>
      </c>
      <c r="I91" s="48">
        <f>IF(Weather_Site!M89&lt;180,Weather_Site!M89+180,Weather_Site!M89-180)</f>
        <v>347</v>
      </c>
      <c r="J91" s="51">
        <f t="shared" si="15"/>
        <v>7.3123642690057684</v>
      </c>
      <c r="K91" s="51">
        <f t="shared" si="16"/>
        <v>9.328349122292904</v>
      </c>
      <c r="L91" s="51">
        <f t="shared" si="17"/>
        <v>9.8759124867637791</v>
      </c>
      <c r="M91" s="51">
        <f t="shared" si="18"/>
        <v>9.328349122292904</v>
      </c>
      <c r="N91" s="54">
        <f t="shared" si="19"/>
        <v>0.65124639802868034</v>
      </c>
      <c r="O91" s="51">
        <f t="shared" si="20"/>
        <v>1</v>
      </c>
      <c r="P91" s="52">
        <f t="shared" si="21"/>
        <v>262.69668900340201</v>
      </c>
      <c r="Q91" s="52">
        <f t="shared" si="22"/>
        <v>125.74438455014435</v>
      </c>
      <c r="R91" s="51">
        <f t="shared" si="23"/>
        <v>1.8079306141270504</v>
      </c>
      <c r="S91" s="52">
        <f t="shared" si="24"/>
        <v>122.18593703272336</v>
      </c>
      <c r="T91" s="243">
        <f t="shared" si="25"/>
        <v>3121.7123209904271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14"/>
        <v>0</v>
      </c>
      <c r="I92" s="48">
        <f>IF(Weather_Site!M90&lt;180,Weather_Site!M90+180,Weather_Site!M90-180)</f>
        <v>344</v>
      </c>
      <c r="J92" s="51">
        <f t="shared" si="15"/>
        <v>6.4642708643768172</v>
      </c>
      <c r="K92" s="51">
        <f t="shared" si="16"/>
        <v>8.2371007539141292</v>
      </c>
      <c r="L92" s="51">
        <f t="shared" si="17"/>
        <v>8.6242073289785086</v>
      </c>
      <c r="M92" s="51">
        <f t="shared" si="18"/>
        <v>8.2371007539141292</v>
      </c>
      <c r="N92" s="54">
        <f t="shared" si="19"/>
        <v>0.78436968862429646</v>
      </c>
      <c r="O92" s="51">
        <f t="shared" si="20"/>
        <v>1</v>
      </c>
      <c r="P92" s="52">
        <f t="shared" si="21"/>
        <v>446.05651392189691</v>
      </c>
      <c r="Q92" s="52">
        <f t="shared" si="22"/>
        <v>180.03861840442048</v>
      </c>
      <c r="R92" s="51">
        <f t="shared" si="23"/>
        <v>2.6510930504184964</v>
      </c>
      <c r="S92" s="52">
        <f t="shared" si="24"/>
        <v>365.88694950953413</v>
      </c>
      <c r="T92" s="243">
        <f t="shared" si="25"/>
        <v>5300.6382404385413</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14"/>
        <v>0</v>
      </c>
      <c r="I93" s="48">
        <f>IF(Weather_Site!M91&lt;180,Weather_Site!M91+180,Weather_Site!M91-180)</f>
        <v>345</v>
      </c>
      <c r="J93" s="51">
        <f t="shared" si="15"/>
        <v>5.8481575171805584</v>
      </c>
      <c r="K93" s="51">
        <f t="shared" si="16"/>
        <v>7.435717194028328</v>
      </c>
      <c r="L93" s="51">
        <f t="shared" si="17"/>
        <v>7.6995728391109193</v>
      </c>
      <c r="M93" s="51">
        <f t="shared" si="18"/>
        <v>7.435717194028328</v>
      </c>
      <c r="N93" s="54">
        <f t="shared" si="19"/>
        <v>0.91406234088046212</v>
      </c>
      <c r="O93" s="51">
        <f t="shared" si="20"/>
        <v>1</v>
      </c>
      <c r="P93" s="52">
        <f t="shared" si="21"/>
        <v>460.06135420992479</v>
      </c>
      <c r="Q93" s="52">
        <f t="shared" si="22"/>
        <v>196.56503073129366</v>
      </c>
      <c r="R93" s="51">
        <f t="shared" si="23"/>
        <v>2.711014706376023</v>
      </c>
      <c r="S93" s="52">
        <f t="shared" si="24"/>
        <v>445.06743224819365</v>
      </c>
      <c r="T93" s="243">
        <f t="shared" si="25"/>
        <v>5467.0624258612725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14"/>
        <v>0</v>
      </c>
      <c r="I94" s="27">
        <f>IF(Weather_Site!M92&lt;180,Weather_Site!M92+180,Weather_Site!M92-180)</f>
        <v>350</v>
      </c>
      <c r="J94" s="32">
        <f t="shared" si="15"/>
        <v>5.3079614983038343</v>
      </c>
      <c r="K94" s="32">
        <f t="shared" si="16"/>
        <v>6.7301619801639365</v>
      </c>
      <c r="L94" s="32">
        <f t="shared" si="17"/>
        <v>6.8766755107986173</v>
      </c>
      <c r="M94" s="32">
        <f t="shared" si="18"/>
        <v>6.7301619801639365</v>
      </c>
      <c r="N94" s="31">
        <f t="shared" si="19"/>
        <v>1.0609754870736698</v>
      </c>
      <c r="O94" s="32">
        <f t="shared" si="20"/>
        <v>1</v>
      </c>
      <c r="P94" s="33">
        <f t="shared" si="21"/>
        <v>498.95171603919096</v>
      </c>
      <c r="Q94" s="33">
        <f t="shared" si="22"/>
        <v>220.4251070293312</v>
      </c>
      <c r="R94" s="32">
        <f t="shared" si="23"/>
        <v>2.8748314954339178</v>
      </c>
      <c r="S94" s="33">
        <f t="shared" si="24"/>
        <v>585.63533455152128</v>
      </c>
      <c r="T94" s="5">
        <f t="shared" si="25"/>
        <v>5929.2095589323862</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ref="H95:H126" si="26">C$4</f>
        <v>0</v>
      </c>
      <c r="I95" s="27">
        <f>IF(Weather_Site!M93&lt;180,Weather_Site!M93+180,Weather_Site!M93-180)</f>
        <v>14</v>
      </c>
      <c r="J95" s="32">
        <f t="shared" si="15"/>
        <v>4.7947029358536195</v>
      </c>
      <c r="K95" s="32">
        <f t="shared" si="16"/>
        <v>6.0537361899240683</v>
      </c>
      <c r="L95" s="32">
        <f t="shared" si="17"/>
        <v>6.0785637255854068</v>
      </c>
      <c r="M95" s="32">
        <f t="shared" si="18"/>
        <v>4.7947029358536195</v>
      </c>
      <c r="N95" s="31">
        <f t="shared" si="19"/>
        <v>1.761427404803769</v>
      </c>
      <c r="O95" s="32">
        <f t="shared" si="20"/>
        <v>1</v>
      </c>
      <c r="P95" s="33">
        <f t="shared" si="21"/>
        <v>886.55296357130203</v>
      </c>
      <c r="Q95" s="33">
        <f t="shared" si="22"/>
        <v>378.78710944670138</v>
      </c>
      <c r="R95" s="32">
        <f t="shared" si="23"/>
        <v>4.3561875718596976</v>
      </c>
      <c r="S95" s="33">
        <f t="shared" si="24"/>
        <v>1629.3113641248874</v>
      </c>
      <c r="T95" s="5">
        <f t="shared" si="25"/>
        <v>10535.204383772307</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6"/>
        <v>0</v>
      </c>
      <c r="I96" s="27">
        <f>IF(Weather_Site!M94&lt;180,Weather_Site!M94+180,Weather_Site!M94-180)</f>
        <v>18</v>
      </c>
      <c r="J96" s="32">
        <f t="shared" si="15"/>
        <v>4.2962107459382057</v>
      </c>
      <c r="K96" s="32">
        <f t="shared" si="16"/>
        <v>5.3846087460431384</v>
      </c>
      <c r="L96" s="32">
        <f t="shared" si="17"/>
        <v>5.2768662841713212</v>
      </c>
      <c r="M96" s="32">
        <f t="shared" si="18"/>
        <v>4.2962107459382057</v>
      </c>
      <c r="N96" s="31">
        <f t="shared" si="19"/>
        <v>2.0755851748359579</v>
      </c>
      <c r="O96" s="32">
        <f t="shared" si="20"/>
        <v>1</v>
      </c>
      <c r="P96" s="33">
        <f t="shared" si="21"/>
        <v>1044.6733046602478</v>
      </c>
      <c r="Q96" s="33">
        <f t="shared" si="22"/>
        <v>446.34533710693893</v>
      </c>
      <c r="R96" s="32">
        <f t="shared" si="23"/>
        <v>4.9049996763958275</v>
      </c>
      <c r="S96" s="33">
        <f t="shared" si="24"/>
        <v>2008.7139771069014</v>
      </c>
      <c r="T96" s="5">
        <f t="shared" si="25"/>
        <v>12414.20110371261</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6"/>
        <v>0</v>
      </c>
      <c r="I97" s="27">
        <f>IF(Weather_Site!M95&lt;180,Weather_Site!M95+180,Weather_Site!M95-180)</f>
        <v>20</v>
      </c>
      <c r="J97" s="32">
        <f t="shared" si="15"/>
        <v>3.9489810948570216</v>
      </c>
      <c r="K97" s="32">
        <f t="shared" si="16"/>
        <v>4.9166839320683486</v>
      </c>
      <c r="L97" s="32">
        <f t="shared" si="17"/>
        <v>4.7065373424941876</v>
      </c>
      <c r="M97" s="32">
        <f t="shared" si="18"/>
        <v>3.9489810948570216</v>
      </c>
      <c r="N97" s="31">
        <f t="shared" si="19"/>
        <v>2.3542812350457094</v>
      </c>
      <c r="O97" s="32">
        <f t="shared" si="20"/>
        <v>1</v>
      </c>
      <c r="P97" s="33">
        <f t="shared" si="21"/>
        <v>1107.1628671693882</v>
      </c>
      <c r="Q97" s="33">
        <f t="shared" si="22"/>
        <v>489.11845705636296</v>
      </c>
      <c r="R97" s="32">
        <f t="shared" si="23"/>
        <v>5.1154165789311259</v>
      </c>
      <c r="S97" s="33">
        <f t="shared" si="24"/>
        <v>2187.4733471969439</v>
      </c>
      <c r="T97" s="5">
        <f t="shared" si="25"/>
        <v>13156.785404862898</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6"/>
        <v>0</v>
      </c>
      <c r="I98" s="27">
        <f>IF(Weather_Site!M96&lt;180,Weather_Site!M96+180,Weather_Site!M96-180)</f>
        <v>22</v>
      </c>
      <c r="J98" s="32">
        <f t="shared" si="15"/>
        <v>3.7980577321488092</v>
      </c>
      <c r="K98" s="32">
        <f t="shared" si="16"/>
        <v>4.708092458522354</v>
      </c>
      <c r="L98" s="32">
        <f t="shared" si="17"/>
        <v>4.4489211159486191</v>
      </c>
      <c r="M98" s="32">
        <f t="shared" si="18"/>
        <v>3.7980577321488092</v>
      </c>
      <c r="N98" s="31">
        <f t="shared" si="19"/>
        <v>2.4955079782052447</v>
      </c>
      <c r="O98" s="32">
        <f t="shared" si="20"/>
        <v>1</v>
      </c>
      <c r="P98" s="33">
        <f t="shared" si="21"/>
        <v>1337.8678604972729</v>
      </c>
      <c r="Q98" s="33">
        <f t="shared" si="22"/>
        <v>554.76063839580172</v>
      </c>
      <c r="R98" s="32">
        <f t="shared" si="23"/>
        <v>5.8656053906130055</v>
      </c>
      <c r="S98" s="33">
        <f t="shared" si="24"/>
        <v>2612.6352317911687</v>
      </c>
      <c r="T98" s="5">
        <f t="shared" si="25"/>
        <v>15898.329742242593</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6"/>
        <v>0</v>
      </c>
      <c r="I99" s="48">
        <f>IF(Weather_Site!M97&lt;180,Weather_Site!M97+180,Weather_Site!M97-180)</f>
        <v>23</v>
      </c>
      <c r="J99" s="51">
        <f t="shared" si="15"/>
        <v>3.6520736939895015</v>
      </c>
      <c r="K99" s="51">
        <f t="shared" si="16"/>
        <v>4.5109968643169385</v>
      </c>
      <c r="L99" s="51">
        <f t="shared" si="17"/>
        <v>4.2039383567723938</v>
      </c>
      <c r="M99" s="51">
        <f t="shared" si="18"/>
        <v>3.6520736939895015</v>
      </c>
      <c r="N99" s="54">
        <f t="shared" si="19"/>
        <v>2.6461039234761703</v>
      </c>
      <c r="O99" s="51">
        <f t="shared" si="20"/>
        <v>1</v>
      </c>
      <c r="P99" s="52">
        <f t="shared" si="21"/>
        <v>1418.6039177885339</v>
      </c>
      <c r="Q99" s="52">
        <f t="shared" si="22"/>
        <v>588.23867311577192</v>
      </c>
      <c r="R99" s="51">
        <f t="shared" si="23"/>
        <v>6.1194402505639651</v>
      </c>
      <c r="S99" s="52">
        <f t="shared" si="24"/>
        <v>2776.284549826295</v>
      </c>
      <c r="T99" s="243">
        <f t="shared" si="25"/>
        <v>16857.743223053745</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6"/>
        <v>0</v>
      </c>
      <c r="I100" s="48">
        <f>IF(Weather_Site!M98&lt;180,Weather_Site!M98+180,Weather_Site!M98-180)</f>
        <v>24</v>
      </c>
      <c r="J100" s="51">
        <f t="shared" si="15"/>
        <v>3.7286354122230576</v>
      </c>
      <c r="K100" s="51">
        <f t="shared" si="16"/>
        <v>4.6283920145276722</v>
      </c>
      <c r="L100" s="51">
        <f t="shared" si="17"/>
        <v>4.3516201240786891</v>
      </c>
      <c r="M100" s="51">
        <f t="shared" si="18"/>
        <v>4.6283920145276722</v>
      </c>
      <c r="N100" s="54">
        <f t="shared" si="19"/>
        <v>1.8568868684109541</v>
      </c>
      <c r="O100" s="51">
        <f t="shared" si="20"/>
        <v>1</v>
      </c>
      <c r="P100" s="52">
        <f t="shared" si="21"/>
        <v>1116.0717767929862</v>
      </c>
      <c r="Q100" s="52">
        <f t="shared" si="22"/>
        <v>439.58883922502685</v>
      </c>
      <c r="R100" s="51">
        <f t="shared" si="23"/>
        <v>5.1451434860214125</v>
      </c>
      <c r="S100" s="52">
        <f t="shared" si="24"/>
        <v>2075.9645295704595</v>
      </c>
      <c r="T100" s="243">
        <f t="shared" si="25"/>
        <v>13262.652947556653</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6"/>
        <v>0</v>
      </c>
      <c r="I101" s="48">
        <f>IF(Weather_Site!M99&lt;180,Weather_Site!M99+180,Weather_Site!M99-180)</f>
        <v>24</v>
      </c>
      <c r="J101" s="51">
        <f t="shared" si="15"/>
        <v>3.7570268584481861</v>
      </c>
      <c r="K101" s="51">
        <f t="shared" si="16"/>
        <v>4.6791968870207645</v>
      </c>
      <c r="L101" s="51">
        <f t="shared" si="17"/>
        <v>4.4162626884871141</v>
      </c>
      <c r="M101" s="51">
        <f t="shared" si="18"/>
        <v>4.6791968870207645</v>
      </c>
      <c r="N101" s="54">
        <f t="shared" si="19"/>
        <v>1.8268268041648288</v>
      </c>
      <c r="O101" s="51">
        <f t="shared" si="20"/>
        <v>1</v>
      </c>
      <c r="P101" s="52">
        <f t="shared" si="21"/>
        <v>979.38090734729644</v>
      </c>
      <c r="Q101" s="52">
        <f t="shared" si="22"/>
        <v>406.11034425380251</v>
      </c>
      <c r="R101" s="51">
        <f t="shared" si="23"/>
        <v>4.6813823635958061</v>
      </c>
      <c r="S101" s="52">
        <f t="shared" si="24"/>
        <v>1823.861824757777</v>
      </c>
      <c r="T101" s="243">
        <f t="shared" si="25"/>
        <v>11638.309782310373</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6"/>
        <v>0</v>
      </c>
      <c r="I102" s="48">
        <f>IF(Weather_Site!M100&lt;180,Weather_Site!M100+180,Weather_Site!M100-180)</f>
        <v>24</v>
      </c>
      <c r="J102" s="51">
        <f t="shared" si="15"/>
        <v>3.9542920310118888</v>
      </c>
      <c r="K102" s="51">
        <f t="shared" si="16"/>
        <v>4.9685359598092518</v>
      </c>
      <c r="L102" s="51">
        <f t="shared" si="17"/>
        <v>4.7752125897595485</v>
      </c>
      <c r="M102" s="51">
        <f t="shared" si="18"/>
        <v>4.7752125897595485</v>
      </c>
      <c r="N102" s="54">
        <f t="shared" si="19"/>
        <v>1.7721863817901435</v>
      </c>
      <c r="O102" s="51">
        <f t="shared" si="20"/>
        <v>1</v>
      </c>
      <c r="P102" s="52">
        <f t="shared" si="21"/>
        <v>833.41740417993196</v>
      </c>
      <c r="Q102" s="52">
        <f t="shared" si="22"/>
        <v>368.184164140723</v>
      </c>
      <c r="R102" s="51">
        <f t="shared" si="23"/>
        <v>4.1658124984731106</v>
      </c>
      <c r="S102" s="52">
        <f t="shared" si="24"/>
        <v>1525.9699042661605</v>
      </c>
      <c r="T102" s="243">
        <f t="shared" si="25"/>
        <v>9903.7768196715242</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6"/>
        <v>0</v>
      </c>
      <c r="I103" s="48">
        <f>IF(Weather_Site!M101&lt;180,Weather_Site!M101+180,Weather_Site!M101-180)</f>
        <v>18</v>
      </c>
      <c r="J103" s="51">
        <f t="shared" si="15"/>
        <v>4.406402489242299</v>
      </c>
      <c r="K103" s="51">
        <f t="shared" si="16"/>
        <v>5.5989915114048774</v>
      </c>
      <c r="L103" s="51">
        <f t="shared" si="17"/>
        <v>5.5404460209439925</v>
      </c>
      <c r="M103" s="51">
        <f t="shared" si="18"/>
        <v>5.5404460209439925</v>
      </c>
      <c r="N103" s="54">
        <f t="shared" si="19"/>
        <v>1.4190710143510528</v>
      </c>
      <c r="O103" s="51">
        <f t="shared" si="20"/>
        <v>1</v>
      </c>
      <c r="P103" s="52">
        <f t="shared" si="21"/>
        <v>572.41814781492826</v>
      </c>
      <c r="Q103" s="52">
        <f t="shared" si="22"/>
        <v>273.99800117537666</v>
      </c>
      <c r="R103" s="51">
        <f t="shared" si="23"/>
        <v>3.1749936984233313</v>
      </c>
      <c r="S103" s="52">
        <f t="shared" si="24"/>
        <v>860.14891504132993</v>
      </c>
      <c r="T103" s="243">
        <f t="shared" si="25"/>
        <v>6802.2356565340642</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6"/>
        <v>0</v>
      </c>
      <c r="I104" s="27">
        <f>IF(Weather_Site!M102&lt;180,Weather_Site!M102+180,Weather_Site!M102-180)</f>
        <v>11</v>
      </c>
      <c r="J104" s="32">
        <f t="shared" si="15"/>
        <v>5.0013761812757247</v>
      </c>
      <c r="K104" s="32">
        <f t="shared" si="16"/>
        <v>6.3863653456796365</v>
      </c>
      <c r="L104" s="32">
        <f t="shared" si="17"/>
        <v>6.4718957549555549</v>
      </c>
      <c r="M104" s="32">
        <f t="shared" si="18"/>
        <v>6.4718957549555549</v>
      </c>
      <c r="N104" s="31">
        <f t="shared" si="19"/>
        <v>1.1248934430271382</v>
      </c>
      <c r="O104" s="32">
        <f t="shared" si="20"/>
        <v>1</v>
      </c>
      <c r="P104" s="33">
        <f t="shared" si="21"/>
        <v>415.59624395470979</v>
      </c>
      <c r="Q104" s="33">
        <f t="shared" si="22"/>
        <v>208.88517254315906</v>
      </c>
      <c r="R104" s="32">
        <f t="shared" si="23"/>
        <v>2.5189274582050487</v>
      </c>
      <c r="S104" s="33">
        <f t="shared" si="24"/>
        <v>390.96180798627029</v>
      </c>
      <c r="T104" s="5">
        <f t="shared" si="25"/>
        <v>4938.6686989951349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6"/>
        <v>0</v>
      </c>
      <c r="I105" s="27">
        <f>IF(Weather_Site!M103&lt;180,Weather_Site!M103+180,Weather_Site!M103-180)</f>
        <v>5</v>
      </c>
      <c r="J105" s="32">
        <f t="shared" si="15"/>
        <v>5.4875213241085765</v>
      </c>
      <c r="K105" s="32">
        <f t="shared" si="16"/>
        <v>7.0168026671676769</v>
      </c>
      <c r="L105" s="32">
        <f t="shared" si="17"/>
        <v>7.2055406362520538</v>
      </c>
      <c r="M105" s="32">
        <f t="shared" si="18"/>
        <v>7.2055406362520538</v>
      </c>
      <c r="N105" s="31">
        <f t="shared" si="19"/>
        <v>0.95805837779059966</v>
      </c>
      <c r="O105" s="32">
        <f t="shared" si="20"/>
        <v>1</v>
      </c>
      <c r="P105" s="33">
        <f t="shared" si="21"/>
        <v>287.86486051261147</v>
      </c>
      <c r="Q105" s="33">
        <f t="shared" si="22"/>
        <v>163.63631848188243</v>
      </c>
      <c r="R105" s="32">
        <f t="shared" si="23"/>
        <v>1.9315656815831002</v>
      </c>
      <c r="S105" s="33">
        <f t="shared" si="24"/>
        <v>50</v>
      </c>
      <c r="T105" s="5">
        <f t="shared" si="25"/>
        <v>3420.7940924248664</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6"/>
        <v>0</v>
      </c>
      <c r="I106" s="27">
        <f>IF(Weather_Site!M104&lt;180,Weather_Site!M104+180,Weather_Site!M104-180)</f>
        <v>355</v>
      </c>
      <c r="J106" s="32">
        <f t="shared" si="15"/>
        <v>5.5748214055802876</v>
      </c>
      <c r="K106" s="32">
        <f t="shared" si="16"/>
        <v>7.1325125980743946</v>
      </c>
      <c r="L106" s="32">
        <f t="shared" si="17"/>
        <v>7.3390078056774684</v>
      </c>
      <c r="M106" s="32">
        <f t="shared" si="18"/>
        <v>7.3390078056774684</v>
      </c>
      <c r="N106" s="31">
        <f t="shared" si="19"/>
        <v>0.93212822794540562</v>
      </c>
      <c r="O106" s="32">
        <f t="shared" si="20"/>
        <v>1</v>
      </c>
      <c r="P106" s="33">
        <f t="shared" si="21"/>
        <v>280.0737079677408</v>
      </c>
      <c r="Q106" s="33">
        <f t="shared" si="22"/>
        <v>159.20745030775691</v>
      </c>
      <c r="R106" s="32">
        <f t="shared" si="23"/>
        <v>1.8936250340469234</v>
      </c>
      <c r="S106" s="33">
        <f t="shared" si="24"/>
        <v>50</v>
      </c>
      <c r="T106" s="5">
        <f t="shared" si="25"/>
        <v>3328.2092296833193</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6"/>
        <v>0</v>
      </c>
      <c r="I107" s="27">
        <f>IF(Weather_Site!M105&lt;180,Weather_Site!M105+180,Weather_Site!M105-180)</f>
        <v>357</v>
      </c>
      <c r="J107" s="32">
        <f t="shared" si="15"/>
        <v>5.7265079723032581</v>
      </c>
      <c r="K107" s="32">
        <f t="shared" si="16"/>
        <v>7.3291234450641936</v>
      </c>
      <c r="L107" s="32">
        <f t="shared" si="17"/>
        <v>7.5648038442493846</v>
      </c>
      <c r="M107" s="32">
        <f t="shared" si="18"/>
        <v>7.5648038442493846</v>
      </c>
      <c r="N107" s="31">
        <f t="shared" si="19"/>
        <v>0.8908426050533973</v>
      </c>
      <c r="O107" s="32">
        <f t="shared" si="20"/>
        <v>1</v>
      </c>
      <c r="P107" s="33">
        <f t="shared" si="21"/>
        <v>329.12525440517567</v>
      </c>
      <c r="Q107" s="33">
        <f t="shared" si="22"/>
        <v>165.42350070475686</v>
      </c>
      <c r="R107" s="32">
        <f t="shared" si="23"/>
        <v>2.1279834059012042</v>
      </c>
      <c r="S107" s="33">
        <f t="shared" si="24"/>
        <v>103.82689038985518</v>
      </c>
      <c r="T107" s="5">
        <f t="shared" si="25"/>
        <v>3911.1051065148376</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6"/>
        <v>0</v>
      </c>
      <c r="I108" s="27">
        <f>IF(Weather_Site!M106&lt;180,Weather_Site!M106+180,Weather_Site!M106-180)</f>
        <v>0</v>
      </c>
      <c r="J108" s="32">
        <f t="shared" si="15"/>
        <v>6.0225401406782373</v>
      </c>
      <c r="K108" s="32">
        <f t="shared" si="16"/>
        <v>7.7040029540447952</v>
      </c>
      <c r="L108" s="32">
        <f t="shared" si="17"/>
        <v>7.993210821121588</v>
      </c>
      <c r="M108" s="32">
        <f t="shared" si="18"/>
        <v>7.993210821121588</v>
      </c>
      <c r="N108" s="31">
        <f t="shared" si="19"/>
        <v>0.82041804222551362</v>
      </c>
      <c r="O108" s="32">
        <f t="shared" si="20"/>
        <v>1</v>
      </c>
      <c r="P108" s="33">
        <f t="shared" si="21"/>
        <v>303.10662661883271</v>
      </c>
      <c r="Q108" s="33">
        <f t="shared" si="22"/>
        <v>152.34613142256777</v>
      </c>
      <c r="R108" s="32">
        <f t="shared" si="23"/>
        <v>2.0049778562802989</v>
      </c>
      <c r="S108" s="33">
        <f t="shared" si="24"/>
        <v>50</v>
      </c>
      <c r="T108" s="5">
        <f t="shared" si="25"/>
        <v>3601.9170796537956</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6"/>
        <v>0</v>
      </c>
      <c r="I109" s="27">
        <f>IF(Weather_Site!M107&lt;180,Weather_Site!M107+180,Weather_Site!M107-180)</f>
        <v>353</v>
      </c>
      <c r="J109" s="32">
        <f t="shared" si="15"/>
        <v>6.9089122997779251</v>
      </c>
      <c r="K109" s="32">
        <f t="shared" si="16"/>
        <v>8.8171925139383127</v>
      </c>
      <c r="L109" s="32">
        <f t="shared" si="17"/>
        <v>9.2627078903019235</v>
      </c>
      <c r="M109" s="32">
        <f t="shared" si="18"/>
        <v>9.2627078903019235</v>
      </c>
      <c r="N109" s="31">
        <f t="shared" si="19"/>
        <v>0.65815810687562826</v>
      </c>
      <c r="O109" s="32">
        <f t="shared" si="20"/>
        <v>1</v>
      </c>
      <c r="P109" s="33">
        <f t="shared" si="21"/>
        <v>243.15906439082573</v>
      </c>
      <c r="Q109" s="33">
        <f t="shared" si="22"/>
        <v>122.21554900829643</v>
      </c>
      <c r="R109" s="32">
        <f t="shared" si="23"/>
        <v>1.7096802270315135</v>
      </c>
      <c r="S109" s="33">
        <f t="shared" si="24"/>
        <v>165.75518471909891</v>
      </c>
      <c r="T109" s="5">
        <f t="shared" si="25"/>
        <v>2889.5402151776457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6"/>
        <v>0</v>
      </c>
      <c r="I110" s="27">
        <f>IF(Weather_Site!M108&lt;180,Weather_Site!M108+180,Weather_Site!M108-180)</f>
        <v>351</v>
      </c>
      <c r="J110" s="32">
        <f t="shared" si="15"/>
        <v>7.956206215589698</v>
      </c>
      <c r="K110" s="32">
        <f t="shared" si="16"/>
        <v>10.142876464065511</v>
      </c>
      <c r="L110" s="32">
        <f t="shared" si="17"/>
        <v>10.778200780710232</v>
      </c>
      <c r="M110" s="32">
        <f t="shared" si="18"/>
        <v>10.778200780710232</v>
      </c>
      <c r="N110" s="31">
        <f t="shared" si="19"/>
        <v>0.5247432064715587</v>
      </c>
      <c r="O110" s="32">
        <f t="shared" si="20"/>
        <v>1</v>
      </c>
      <c r="P110" s="33">
        <f t="shared" si="21"/>
        <v>193.86841216130131</v>
      </c>
      <c r="Q110" s="33">
        <f t="shared" si="22"/>
        <v>97.441296243752475</v>
      </c>
      <c r="R110" s="32">
        <f t="shared" si="23"/>
        <v>1.4513885188582869</v>
      </c>
      <c r="S110" s="33">
        <f t="shared" si="24"/>
        <v>281.00823632471111</v>
      </c>
      <c r="T110" s="5">
        <f t="shared" si="25"/>
        <v>2303.8029645167971</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6"/>
        <v>0</v>
      </c>
      <c r="I111" s="27">
        <f>IF(Weather_Site!M109&lt;180,Weather_Site!M109+180,Weather_Site!M109-180)</f>
        <v>348</v>
      </c>
      <c r="J111" s="32">
        <f t="shared" si="15"/>
        <v>8.7618685048194642</v>
      </c>
      <c r="K111" s="32">
        <f t="shared" si="16"/>
        <v>11.175758630228051</v>
      </c>
      <c r="L111" s="32">
        <f t="shared" si="17"/>
        <v>11.964707572904244</v>
      </c>
      <c r="M111" s="32">
        <f t="shared" si="18"/>
        <v>11.964707572904244</v>
      </c>
      <c r="N111" s="31">
        <f t="shared" si="19"/>
        <v>0.44888994279179251</v>
      </c>
      <c r="O111" s="32">
        <f t="shared" si="20"/>
        <v>1</v>
      </c>
      <c r="P111" s="33">
        <f t="shared" si="21"/>
        <v>196.15233687754608</v>
      </c>
      <c r="Q111" s="33">
        <f t="shared" si="22"/>
        <v>89.973981217811243</v>
      </c>
      <c r="R111" s="32">
        <f t="shared" si="23"/>
        <v>1.4637306755568724</v>
      </c>
      <c r="S111" s="33">
        <f t="shared" si="24"/>
        <v>287.63677259473025</v>
      </c>
      <c r="T111" s="5">
        <f t="shared" si="25"/>
        <v>2330.9436032281724</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6"/>
        <v>0</v>
      </c>
      <c r="I112" s="27">
        <f>IF(Weather_Site!M110&lt;180,Weather_Site!M110+180,Weather_Site!M110-180)</f>
        <v>354</v>
      </c>
      <c r="J112" s="32">
        <f t="shared" si="15"/>
        <v>9.1385606918676885</v>
      </c>
      <c r="K112" s="32">
        <f t="shared" si="16"/>
        <v>11.650556404609995</v>
      </c>
      <c r="L112" s="32">
        <f t="shared" si="17"/>
        <v>12.497941362318478</v>
      </c>
      <c r="M112" s="32">
        <f t="shared" si="18"/>
        <v>11.650556404609995</v>
      </c>
      <c r="N112" s="31">
        <f t="shared" si="19"/>
        <v>0.46710576876557575</v>
      </c>
      <c r="O112" s="32">
        <f t="shared" si="20"/>
        <v>1</v>
      </c>
      <c r="P112" s="33">
        <f t="shared" si="21"/>
        <v>219.66881208557703</v>
      </c>
      <c r="Q112" s="33">
        <f t="shared" si="22"/>
        <v>97.044503222364099</v>
      </c>
      <c r="R112" s="32">
        <f t="shared" si="23"/>
        <v>1.5886002918914</v>
      </c>
      <c r="S112" s="33">
        <f t="shared" si="24"/>
        <v>251.27021106474285</v>
      </c>
      <c r="T112" s="5">
        <f t="shared" si="25"/>
        <v>2610.3977169502737</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6"/>
        <v>0</v>
      </c>
      <c r="I113" s="27">
        <f>IF(Weather_Site!M111&lt;180,Weather_Site!M111+180,Weather_Site!M111-180)</f>
        <v>336</v>
      </c>
      <c r="J113" s="32">
        <f t="shared" si="15"/>
        <v>8.6847086626687169</v>
      </c>
      <c r="K113" s="32">
        <f t="shared" si="16"/>
        <v>11.065469573585982</v>
      </c>
      <c r="L113" s="32">
        <f t="shared" si="17"/>
        <v>11.824335090608926</v>
      </c>
      <c r="M113" s="32">
        <f t="shared" si="18"/>
        <v>11.065469573585982</v>
      </c>
      <c r="N113" s="31">
        <f t="shared" si="19"/>
        <v>0.50450860080961946</v>
      </c>
      <c r="O113" s="32">
        <f t="shared" si="20"/>
        <v>1</v>
      </c>
      <c r="P113" s="33">
        <f t="shared" si="21"/>
        <v>270.47232397672792</v>
      </c>
      <c r="Q113" s="33">
        <f t="shared" si="22"/>
        <v>112.15412489388488</v>
      </c>
      <c r="R113" s="32">
        <f t="shared" si="23"/>
        <v>1.8464641997445206</v>
      </c>
      <c r="S113" s="33">
        <f t="shared" si="24"/>
        <v>144.54784135524824</v>
      </c>
      <c r="T113" s="5">
        <f t="shared" si="25"/>
        <v>3214.1127832567831</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6"/>
        <v>0</v>
      </c>
      <c r="I114" s="27">
        <f>IF(Weather_Site!M112&lt;180,Weather_Site!M112+180,Weather_Site!M112-180)</f>
        <v>337</v>
      </c>
      <c r="J114" s="32">
        <f t="shared" si="15"/>
        <v>7.6442339252605969</v>
      </c>
      <c r="K114" s="32">
        <f t="shared" si="16"/>
        <v>9.7481680383708706</v>
      </c>
      <c r="L114" s="32">
        <f t="shared" si="17"/>
        <v>10.330157394331289</v>
      </c>
      <c r="M114" s="32">
        <f t="shared" si="18"/>
        <v>9.7481680383708706</v>
      </c>
      <c r="N114" s="31">
        <f t="shared" si="19"/>
        <v>0.60976655816022407</v>
      </c>
      <c r="O114" s="32">
        <f t="shared" si="20"/>
        <v>1</v>
      </c>
      <c r="P114" s="33">
        <f t="shared" si="21"/>
        <v>425.01943408302606</v>
      </c>
      <c r="Q114" s="33">
        <f t="shared" si="22"/>
        <v>157.43173268113944</v>
      </c>
      <c r="R114" s="32">
        <f t="shared" si="23"/>
        <v>2.5600923859703189</v>
      </c>
      <c r="S114" s="33">
        <f t="shared" si="24"/>
        <v>244.47868183866831</v>
      </c>
      <c r="T114" s="5">
        <f t="shared" si="25"/>
        <v>5050.6476083532925</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26"/>
        <v>0</v>
      </c>
      <c r="I115" s="27">
        <f>IF(Weather_Site!M113&lt;180,Weather_Site!M113+180,Weather_Site!M113-180)</f>
        <v>341</v>
      </c>
      <c r="J115" s="32">
        <f t="shared" si="15"/>
        <v>7.0247006642249739</v>
      </c>
      <c r="K115" s="32">
        <f t="shared" si="16"/>
        <v>8.9644979619528069</v>
      </c>
      <c r="L115" s="32">
        <f t="shared" si="17"/>
        <v>9.4438191045580631</v>
      </c>
      <c r="M115" s="32">
        <f t="shared" si="18"/>
        <v>8.9644979619528069</v>
      </c>
      <c r="N115" s="31">
        <f t="shared" si="19"/>
        <v>0.69115772803528253</v>
      </c>
      <c r="O115" s="32">
        <f t="shared" si="20"/>
        <v>1</v>
      </c>
      <c r="P115" s="33">
        <f t="shared" si="21"/>
        <v>325.03515741736203</v>
      </c>
      <c r="Q115" s="33">
        <f t="shared" si="22"/>
        <v>143.59287093100207</v>
      </c>
      <c r="R115" s="32">
        <f t="shared" si="23"/>
        <v>2.1088307168538591</v>
      </c>
      <c r="S115" s="33">
        <f t="shared" si="24"/>
        <v>50</v>
      </c>
      <c r="T115" s="5">
        <f t="shared" si="25"/>
        <v>3862.5011206429854</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5"/>
        <v>6.1073720966665359</v>
      </c>
      <c r="K116" s="32">
        <f t="shared" si="16"/>
        <v>7.7970422479482968</v>
      </c>
      <c r="L116" s="32">
        <f t="shared" si="17"/>
        <v>8.1078422772163989</v>
      </c>
      <c r="M116" s="32">
        <f t="shared" si="18"/>
        <v>7.7970422479482968</v>
      </c>
      <c r="N116" s="31">
        <f t="shared" si="19"/>
        <v>0.85146797083867953</v>
      </c>
      <c r="O116" s="32">
        <f t="shared" si="20"/>
        <v>1</v>
      </c>
      <c r="P116" s="33">
        <f t="shared" si="21"/>
        <v>539.16138925336497</v>
      </c>
      <c r="Q116" s="33">
        <f t="shared" si="22"/>
        <v>207.68088850715486</v>
      </c>
      <c r="R116" s="32">
        <f t="shared" si="23"/>
        <v>3.0405263000956486</v>
      </c>
      <c r="S116" s="33">
        <f t="shared" si="24"/>
        <v>605.68389475686263</v>
      </c>
      <c r="T116" s="5">
        <f t="shared" si="25"/>
        <v>6407.0345089608218</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5"/>
        <v>5.6232957897992373</v>
      </c>
      <c r="K117" s="32">
        <f t="shared" si="16"/>
        <v>7.1693932397223907</v>
      </c>
      <c r="L117" s="32">
        <f t="shared" si="17"/>
        <v>7.3846733362277366</v>
      </c>
      <c r="M117" s="32">
        <f t="shared" si="18"/>
        <v>7.1693932397223907</v>
      </c>
      <c r="N117" s="31">
        <f t="shared" si="19"/>
        <v>0.96528888784113209</v>
      </c>
      <c r="O117" s="32">
        <f t="shared" si="20"/>
        <v>1</v>
      </c>
      <c r="P117" s="33">
        <f t="shared" si="21"/>
        <v>548.94191155339217</v>
      </c>
      <c r="Q117" s="33">
        <f t="shared" si="22"/>
        <v>221.56551973963386</v>
      </c>
      <c r="R117" s="32">
        <f t="shared" si="23"/>
        <v>3.0803045966138418</v>
      </c>
      <c r="S117" s="33">
        <f t="shared" si="24"/>
        <v>671.26005971111999</v>
      </c>
      <c r="T117" s="5">
        <f t="shared" si="25"/>
        <v>6523.2597156261445</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5"/>
        <v>5.0095599920745402</v>
      </c>
      <c r="K118" s="32">
        <f t="shared" si="16"/>
        <v>6.3724184772803643</v>
      </c>
      <c r="L118" s="32">
        <f t="shared" si="17"/>
        <v>6.454198799668756</v>
      </c>
      <c r="M118" s="32">
        <f t="shared" si="18"/>
        <v>6.3724184772803643</v>
      </c>
      <c r="N118" s="31">
        <f t="shared" si="19"/>
        <v>1.1512471997134741</v>
      </c>
      <c r="O118" s="32">
        <f t="shared" si="20"/>
        <v>1</v>
      </c>
      <c r="P118" s="33">
        <f t="shared" si="21"/>
        <v>654.69295921825017</v>
      </c>
      <c r="Q118" s="33">
        <f t="shared" si="22"/>
        <v>264.24906301759341</v>
      </c>
      <c r="R118" s="32">
        <f t="shared" si="23"/>
        <v>3.4987371743520836</v>
      </c>
      <c r="S118" s="33">
        <f t="shared" si="24"/>
        <v>970.15906256740527</v>
      </c>
      <c r="T118" s="5">
        <f t="shared" si="25"/>
        <v>7779.9346653768716</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5"/>
        <v>4.4715352826193353</v>
      </c>
      <c r="K119" s="32">
        <f t="shared" si="16"/>
        <v>5.6651698992904427</v>
      </c>
      <c r="L119" s="32">
        <f t="shared" si="17"/>
        <v>5.616462212885855</v>
      </c>
      <c r="M119" s="32">
        <f t="shared" si="18"/>
        <v>4.4715352826193353</v>
      </c>
      <c r="N119" s="31">
        <f t="shared" si="19"/>
        <v>1.9551081593579152</v>
      </c>
      <c r="O119" s="32">
        <f t="shared" si="20"/>
        <v>1</v>
      </c>
      <c r="P119" s="33">
        <f t="shared" si="21"/>
        <v>1111.8337979543828</v>
      </c>
      <c r="Q119" s="33">
        <f t="shared" si="22"/>
        <v>448.76156861616045</v>
      </c>
      <c r="R119" s="32">
        <f t="shared" si="23"/>
        <v>5.1310105901816776</v>
      </c>
      <c r="S119" s="33">
        <f t="shared" si="24"/>
        <v>2096.6399475421877</v>
      </c>
      <c r="T119" s="5">
        <f t="shared" si="25"/>
        <v>13212.291632357916</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5"/>
        <v>3.9650235412135064</v>
      </c>
      <c r="K120" s="32">
        <f t="shared" si="16"/>
        <v>4.9784442455407314</v>
      </c>
      <c r="L120" s="32">
        <f t="shared" si="17"/>
        <v>4.7865118001496807</v>
      </c>
      <c r="M120" s="32">
        <f t="shared" si="18"/>
        <v>3.9650235412135064</v>
      </c>
      <c r="N120" s="31">
        <f t="shared" si="19"/>
        <v>2.3400550337491062</v>
      </c>
      <c r="O120" s="32">
        <f t="shared" si="20"/>
        <v>1</v>
      </c>
      <c r="P120" s="33">
        <f t="shared" si="21"/>
        <v>1330.74595548207</v>
      </c>
      <c r="Q120" s="33">
        <f t="shared" si="22"/>
        <v>537.11952587741609</v>
      </c>
      <c r="R120" s="32">
        <f t="shared" si="23"/>
        <v>5.8430133790244589</v>
      </c>
      <c r="S120" s="33">
        <f t="shared" si="24"/>
        <v>2562.9460211766363</v>
      </c>
      <c r="T120" s="5">
        <f t="shared" si="25"/>
        <v>15813.697770978597</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5"/>
        <v>3.7111310088345277</v>
      </c>
      <c r="K121" s="32">
        <f t="shared" si="16"/>
        <v>4.6274533287619422</v>
      </c>
      <c r="L121" s="32">
        <f t="shared" si="17"/>
        <v>4.3541890003427852</v>
      </c>
      <c r="M121" s="32">
        <f t="shared" si="18"/>
        <v>3.7111310088345277</v>
      </c>
      <c r="N121" s="31">
        <f t="shared" si="19"/>
        <v>2.5833996731418991</v>
      </c>
      <c r="O121" s="32">
        <f t="shared" si="20"/>
        <v>1</v>
      </c>
      <c r="P121" s="33">
        <f t="shared" si="21"/>
        <v>1300.2639961584086</v>
      </c>
      <c r="Q121" s="33">
        <f t="shared" si="22"/>
        <v>555.5485806944107</v>
      </c>
      <c r="R121" s="32">
        <f t="shared" si="23"/>
        <v>5.7459373336535933</v>
      </c>
      <c r="S121" s="33">
        <f t="shared" si="24"/>
        <v>2571.5785024623801</v>
      </c>
      <c r="T121" s="5">
        <f t="shared" si="25"/>
        <v>15451.470487682422</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5"/>
        <v>3.5511741773963763</v>
      </c>
      <c r="K122" s="32">
        <f t="shared" si="16"/>
        <v>4.402014066467304</v>
      </c>
      <c r="L122" s="32">
        <f t="shared" si="17"/>
        <v>4.0726355539631154</v>
      </c>
      <c r="M122" s="32">
        <f t="shared" si="18"/>
        <v>3.5511741773963763</v>
      </c>
      <c r="N122" s="31">
        <f t="shared" si="19"/>
        <v>2.7592903147650159</v>
      </c>
      <c r="O122" s="32">
        <f t="shared" si="20"/>
        <v>1</v>
      </c>
      <c r="P122" s="33">
        <f t="shared" si="21"/>
        <v>1479.2843229299037</v>
      </c>
      <c r="Q122" s="33">
        <f t="shared" si="22"/>
        <v>613.40042584808577</v>
      </c>
      <c r="R122" s="32">
        <f t="shared" si="23"/>
        <v>6.3075896244269121</v>
      </c>
      <c r="S122" s="33">
        <f t="shared" si="24"/>
        <v>2896.4270984257673</v>
      </c>
      <c r="T122" s="5">
        <f t="shared" si="25"/>
        <v>17578.828704150357</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5"/>
        <v>3.409247256401168</v>
      </c>
      <c r="K123" s="32">
        <f t="shared" si="16"/>
        <v>4.2066095353217499</v>
      </c>
      <c r="L123" s="32">
        <f t="shared" si="17"/>
        <v>3.8276252751420605</v>
      </c>
      <c r="M123" s="32">
        <f t="shared" si="18"/>
        <v>3.409247256401168</v>
      </c>
      <c r="N123" s="31">
        <f t="shared" si="19"/>
        <v>2.9327769931792593</v>
      </c>
      <c r="O123" s="32">
        <f t="shared" si="20"/>
        <v>1</v>
      </c>
      <c r="P123" s="33">
        <f t="shared" si="21"/>
        <v>1572.2923410576473</v>
      </c>
      <c r="Q123" s="33">
        <f t="shared" si="22"/>
        <v>651.96715507147655</v>
      </c>
      <c r="R123" s="32">
        <f t="shared" si="23"/>
        <v>6.5918855563753569</v>
      </c>
      <c r="S123" s="33">
        <f t="shared" si="24"/>
        <v>3076.1518645900323</v>
      </c>
      <c r="T123" s="5">
        <f t="shared" si="25"/>
        <v>18684.073986235038</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5"/>
        <v>3.4353712356746771</v>
      </c>
      <c r="K124" s="32">
        <f t="shared" si="16"/>
        <v>4.2552134448948342</v>
      </c>
      <c r="L124" s="32">
        <f t="shared" si="17"/>
        <v>3.8922150154840813</v>
      </c>
      <c r="M124" s="32">
        <f t="shared" si="18"/>
        <v>4.2552134448948342</v>
      </c>
      <c r="N124" s="31">
        <f t="shared" si="19"/>
        <v>2.1055525269719313</v>
      </c>
      <c r="O124" s="32">
        <f t="shared" si="20"/>
        <v>1</v>
      </c>
      <c r="P124" s="33">
        <f t="shared" si="21"/>
        <v>1265.5309216115638</v>
      </c>
      <c r="Q124" s="33">
        <f t="shared" si="22"/>
        <v>498.45653335412067</v>
      </c>
      <c r="R124" s="32">
        <f t="shared" si="23"/>
        <v>5.6345506861255101</v>
      </c>
      <c r="S124" s="33">
        <f t="shared" si="24"/>
        <v>2395.7466569197313</v>
      </c>
      <c r="T124" s="5">
        <f t="shared" si="25"/>
        <v>15038.725785150749</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5"/>
        <v>3.4613915713725838</v>
      </c>
      <c r="K125" s="32">
        <f t="shared" si="16"/>
        <v>4.3010279899400148</v>
      </c>
      <c r="L125" s="32">
        <f t="shared" si="17"/>
        <v>3.9526276751876481</v>
      </c>
      <c r="M125" s="32">
        <f t="shared" si="18"/>
        <v>4.3010279899400148</v>
      </c>
      <c r="N125" s="31">
        <f t="shared" si="19"/>
        <v>2.0721107117626669</v>
      </c>
      <c r="O125" s="32">
        <f t="shared" si="20"/>
        <v>1</v>
      </c>
      <c r="P125" s="33">
        <f t="shared" si="21"/>
        <v>1110.8801690360287</v>
      </c>
      <c r="Q125" s="33">
        <f t="shared" si="22"/>
        <v>460.63786264108376</v>
      </c>
      <c r="R125" s="32">
        <f t="shared" si="23"/>
        <v>5.1278283543930172</v>
      </c>
      <c r="S125" s="33">
        <f t="shared" si="24"/>
        <v>2126.2812683773964</v>
      </c>
      <c r="T125" s="5">
        <f t="shared" si="25"/>
        <v>13200.959342044807</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5"/>
        <v>3.7496776391907494</v>
      </c>
      <c r="K126" s="32">
        <f t="shared" si="16"/>
        <v>4.7167041962180525</v>
      </c>
      <c r="L126" s="32">
        <f t="shared" si="17"/>
        <v>4.4735436958635972</v>
      </c>
      <c r="M126" s="32">
        <f t="shared" si="18"/>
        <v>4.4735436958635972</v>
      </c>
      <c r="N126" s="31">
        <f t="shared" si="19"/>
        <v>1.9537960648720736</v>
      </c>
      <c r="O126" s="32">
        <f t="shared" si="20"/>
        <v>1</v>
      </c>
      <c r="P126" s="33">
        <f t="shared" si="21"/>
        <v>918.82414931877679</v>
      </c>
      <c r="Q126" s="33">
        <f t="shared" si="22"/>
        <v>405.91485096489254</v>
      </c>
      <c r="R126" s="32">
        <f t="shared" si="23"/>
        <v>4.4702633598367081</v>
      </c>
      <c r="S126" s="33">
        <f t="shared" si="24"/>
        <v>1741.2696452096397</v>
      </c>
      <c r="T126" s="5">
        <f t="shared" si="25"/>
        <v>10918.693641071466</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ref="H127:H158" si="27">C$4</f>
        <v>0</v>
      </c>
      <c r="I127" s="27">
        <f>IF(Weather_Site!M125&lt;180,Weather_Site!M125+180,Weather_Site!M125-180)</f>
        <v>349</v>
      </c>
      <c r="J127" s="32">
        <f t="shared" si="15"/>
        <v>4.2071276924865595</v>
      </c>
      <c r="K127" s="32">
        <f t="shared" si="16"/>
        <v>5.3550626916432797</v>
      </c>
      <c r="L127" s="32">
        <f t="shared" si="17"/>
        <v>5.2543014358981592</v>
      </c>
      <c r="M127" s="32">
        <f t="shared" si="18"/>
        <v>5.2543014358981592</v>
      </c>
      <c r="N127" s="31">
        <f t="shared" si="19"/>
        <v>1.5361498971038565</v>
      </c>
      <c r="O127" s="32">
        <f t="shared" si="20"/>
        <v>1</v>
      </c>
      <c r="P127" s="33">
        <f t="shared" si="21"/>
        <v>567.53653543376083</v>
      </c>
      <c r="Q127" s="33">
        <f t="shared" si="22"/>
        <v>285.25273953521821</v>
      </c>
      <c r="R127" s="32">
        <f t="shared" si="23"/>
        <v>3.1553941714697973</v>
      </c>
      <c r="S127" s="33">
        <f t="shared" si="24"/>
        <v>875.18810582816923</v>
      </c>
      <c r="T127" s="5">
        <f t="shared" si="25"/>
        <v>6744.2258294045241</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7"/>
        <v>0</v>
      </c>
      <c r="I128" s="27">
        <f>IF(Weather_Site!M126&lt;180,Weather_Site!M126+180,Weather_Site!M126-180)</f>
        <v>352</v>
      </c>
      <c r="J128" s="32">
        <f t="shared" si="15"/>
        <v>4.8107824433256106</v>
      </c>
      <c r="K128" s="32">
        <f t="shared" si="16"/>
        <v>6.1531749140314078</v>
      </c>
      <c r="L128" s="32">
        <f t="shared" si="17"/>
        <v>6.2013109436633815</v>
      </c>
      <c r="M128" s="32">
        <f t="shared" si="18"/>
        <v>6.2013109436633815</v>
      </c>
      <c r="N128" s="31">
        <f t="shared" si="19"/>
        <v>1.1990592758152874</v>
      </c>
      <c r="O128" s="32">
        <f t="shared" si="20"/>
        <v>1</v>
      </c>
      <c r="P128" s="33">
        <f t="shared" si="21"/>
        <v>360.27766071512076</v>
      </c>
      <c r="Q128" s="33">
        <f t="shared" si="22"/>
        <v>204.79925867194984</v>
      </c>
      <c r="R128" s="32">
        <f t="shared" si="23"/>
        <v>2.2717727003651325</v>
      </c>
      <c r="S128" s="33">
        <f t="shared" si="24"/>
        <v>254.44477207144246</v>
      </c>
      <c r="T128" s="5">
        <f t="shared" si="25"/>
        <v>4281.2995348313516</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7"/>
        <v>0</v>
      </c>
      <c r="I129" s="27">
        <f>IF(Weather_Site!M127&lt;180,Weather_Site!M127+180,Weather_Site!M127-180)</f>
        <v>349</v>
      </c>
      <c r="J129" s="32">
        <f t="shared" si="15"/>
        <v>5.324083920447368</v>
      </c>
      <c r="K129" s="32">
        <f t="shared" si="16"/>
        <v>6.8167585773549959</v>
      </c>
      <c r="L129" s="32">
        <f t="shared" si="17"/>
        <v>6.974567018430939</v>
      </c>
      <c r="M129" s="32">
        <f t="shared" si="18"/>
        <v>6.974567018430939</v>
      </c>
      <c r="N129" s="31">
        <f t="shared" si="19"/>
        <v>1.0058777608506517</v>
      </c>
      <c r="O129" s="32">
        <f t="shared" si="20"/>
        <v>1</v>
      </c>
      <c r="P129" s="33">
        <f t="shared" si="21"/>
        <v>266.84430063585592</v>
      </c>
      <c r="Q129" s="33">
        <f t="shared" si="22"/>
        <v>164.25087779658722</v>
      </c>
      <c r="R129" s="32">
        <f t="shared" si="23"/>
        <v>1.8285235923398004</v>
      </c>
      <c r="S129" s="33">
        <f t="shared" si="24"/>
        <v>50</v>
      </c>
      <c r="T129" s="5">
        <f t="shared" si="25"/>
        <v>3170.9997725560875</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7"/>
        <v>0</v>
      </c>
      <c r="I130" s="27">
        <f>IF(Weather_Site!M128&lt;180,Weather_Site!M128+180,Weather_Site!M128-180)</f>
        <v>333</v>
      </c>
      <c r="J130" s="32">
        <f t="shared" si="15"/>
        <v>5.3970691326107216</v>
      </c>
      <c r="K130" s="32">
        <f t="shared" si="16"/>
        <v>6.9097583437787664</v>
      </c>
      <c r="L130" s="32">
        <f t="shared" si="17"/>
        <v>7.0820479101690177</v>
      </c>
      <c r="M130" s="32">
        <f t="shared" si="18"/>
        <v>7.0820479101690177</v>
      </c>
      <c r="N130" s="31">
        <f t="shared" si="19"/>
        <v>0.98314143797065634</v>
      </c>
      <c r="O130" s="32">
        <f t="shared" si="20"/>
        <v>1</v>
      </c>
      <c r="P130" s="33">
        <f t="shared" si="21"/>
        <v>225.66326664001764</v>
      </c>
      <c r="Q130" s="33">
        <f t="shared" si="22"/>
        <v>153.1115166426315</v>
      </c>
      <c r="R130" s="32">
        <f t="shared" si="23"/>
        <v>1.6198257298841392</v>
      </c>
      <c r="S130" s="33">
        <f t="shared" si="24"/>
        <v>159.24240270567952</v>
      </c>
      <c r="T130" s="5">
        <f t="shared" si="25"/>
        <v>2681.6318185722098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7"/>
        <v>0</v>
      </c>
      <c r="I131" s="27">
        <f>IF(Weather_Site!M129&lt;180,Weather_Site!M129+180,Weather_Site!M129-180)</f>
        <v>332</v>
      </c>
      <c r="J131" s="32">
        <f t="shared" si="15"/>
        <v>5.6631290708733877</v>
      </c>
      <c r="K131" s="32">
        <f t="shared" si="16"/>
        <v>7.2507308353915416</v>
      </c>
      <c r="L131" s="32">
        <f t="shared" si="17"/>
        <v>7.4746581973908555</v>
      </c>
      <c r="M131" s="32">
        <f t="shared" si="18"/>
        <v>7.4746581973908555</v>
      </c>
      <c r="N131" s="31">
        <f t="shared" si="19"/>
        <v>0.90695230207525501</v>
      </c>
      <c r="O131" s="32">
        <f t="shared" si="20"/>
        <v>1</v>
      </c>
      <c r="P131" s="33">
        <f t="shared" si="21"/>
        <v>272.50917478595306</v>
      </c>
      <c r="Q131" s="33">
        <f t="shared" si="22"/>
        <v>154.90740354728209</v>
      </c>
      <c r="R131" s="32">
        <f t="shared" si="23"/>
        <v>1.8565072079192435</v>
      </c>
      <c r="S131" s="33">
        <f t="shared" si="24"/>
        <v>50</v>
      </c>
      <c r="T131" s="5">
        <f t="shared" si="25"/>
        <v>3238.3173603730752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7"/>
        <v>0</v>
      </c>
      <c r="I132" s="27">
        <f>IF(Weather_Site!M130&lt;180,Weather_Site!M130+180,Weather_Site!M130-180)</f>
        <v>331</v>
      </c>
      <c r="J132" s="32">
        <f t="shared" si="15"/>
        <v>5.9595886531584172</v>
      </c>
      <c r="K132" s="32">
        <f t="shared" si="16"/>
        <v>7.6256003508804584</v>
      </c>
      <c r="L132" s="32">
        <f t="shared" si="17"/>
        <v>7.903098042057743</v>
      </c>
      <c r="M132" s="32">
        <f t="shared" si="18"/>
        <v>7.903098042057743</v>
      </c>
      <c r="N132" s="31">
        <f t="shared" si="19"/>
        <v>0.8344425280109099</v>
      </c>
      <c r="O132" s="32">
        <f t="shared" si="20"/>
        <v>1</v>
      </c>
      <c r="P132" s="33">
        <f t="shared" si="21"/>
        <v>279.67837562733916</v>
      </c>
      <c r="Q132" s="33">
        <f t="shared" si="22"/>
        <v>148.75314036877563</v>
      </c>
      <c r="R132" s="32">
        <f t="shared" si="23"/>
        <v>1.8916921436339074</v>
      </c>
      <c r="S132" s="33">
        <f t="shared" si="24"/>
        <v>50</v>
      </c>
      <c r="T132" s="5">
        <f t="shared" si="25"/>
        <v>3323.5113637048803</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7"/>
        <v>0</v>
      </c>
      <c r="I133" s="27">
        <f>IF(Weather_Site!M131&lt;180,Weather_Site!M131+180,Weather_Site!M131-180)</f>
        <v>331</v>
      </c>
      <c r="J133" s="32">
        <f t="shared" si="15"/>
        <v>6.3479675519129648</v>
      </c>
      <c r="K133" s="32">
        <f t="shared" si="16"/>
        <v>8.1120615708839328</v>
      </c>
      <c r="L133" s="32">
        <f t="shared" si="17"/>
        <v>8.4555164051751177</v>
      </c>
      <c r="M133" s="32">
        <f t="shared" si="18"/>
        <v>8.4555164051751177</v>
      </c>
      <c r="N133" s="31">
        <f t="shared" si="19"/>
        <v>0.75427374979607154</v>
      </c>
      <c r="O133" s="32">
        <f t="shared" si="20"/>
        <v>1</v>
      </c>
      <c r="P133" s="33">
        <f t="shared" si="21"/>
        <v>200.09752584857225</v>
      </c>
      <c r="Q133" s="33">
        <f t="shared" si="22"/>
        <v>123.16618412773798</v>
      </c>
      <c r="R133" s="32">
        <f t="shared" si="23"/>
        <v>1.4849568921159397</v>
      </c>
      <c r="S133" s="33">
        <f t="shared" si="24"/>
        <v>244.05735973858646</v>
      </c>
      <c r="T133" s="5">
        <f t="shared" si="25"/>
        <v>2377.8255988338669</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7"/>
        <v>0</v>
      </c>
      <c r="I134" s="27">
        <f>IF(Weather_Site!M132&lt;180,Weather_Site!M132+180,Weather_Site!M132-180)</f>
        <v>329</v>
      </c>
      <c r="J134" s="32">
        <f t="shared" si="15"/>
        <v>6.6402093165237428</v>
      </c>
      <c r="K134" s="32">
        <f t="shared" si="16"/>
        <v>8.4763831271349641</v>
      </c>
      <c r="L134" s="32">
        <f t="shared" si="17"/>
        <v>8.8676349740593778</v>
      </c>
      <c r="M134" s="32">
        <f t="shared" si="18"/>
        <v>8.8676349740593778</v>
      </c>
      <c r="N134" s="31">
        <f t="shared" si="19"/>
        <v>0.7024749230203694</v>
      </c>
      <c r="O134" s="32">
        <f t="shared" si="20"/>
        <v>1</v>
      </c>
      <c r="P134" s="33">
        <f t="shared" si="21"/>
        <v>161.24107858650029</v>
      </c>
      <c r="Q134" s="33">
        <f t="shared" si="22"/>
        <v>109.40135031748586</v>
      </c>
      <c r="R134" s="32">
        <f t="shared" si="23"/>
        <v>1.2703430354443055</v>
      </c>
      <c r="S134" s="33">
        <f t="shared" si="24"/>
        <v>304.61215179217697</v>
      </c>
      <c r="T134" s="5">
        <f t="shared" si="25"/>
        <v>1916.0814838695783</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7"/>
        <v>0</v>
      </c>
      <c r="I135" s="27">
        <f>IF(Weather_Site!M133&lt;180,Weather_Site!M133+180,Weather_Site!M133-180)</f>
        <v>325</v>
      </c>
      <c r="J135" s="32">
        <f t="shared" si="15"/>
        <v>6.7370218116409948</v>
      </c>
      <c r="K135" s="32">
        <f t="shared" si="16"/>
        <v>8.5944388042313573</v>
      </c>
      <c r="L135" s="32">
        <f t="shared" si="17"/>
        <v>8.9983673726361566</v>
      </c>
      <c r="M135" s="32">
        <f t="shared" si="18"/>
        <v>8.9983673726361566</v>
      </c>
      <c r="N135" s="31">
        <f t="shared" si="19"/>
        <v>0.68727213549588095</v>
      </c>
      <c r="O135" s="32">
        <f t="shared" si="20"/>
        <v>1</v>
      </c>
      <c r="P135" s="33">
        <f t="shared" si="21"/>
        <v>182.32300134343976</v>
      </c>
      <c r="Q135" s="33">
        <f t="shared" si="22"/>
        <v>112.22541737563492</v>
      </c>
      <c r="R135" s="32">
        <f t="shared" si="23"/>
        <v>1.3883675689204686</v>
      </c>
      <c r="S135" s="33">
        <f t="shared" si="24"/>
        <v>281.36734679736765</v>
      </c>
      <c r="T135" s="5">
        <f t="shared" si="25"/>
        <v>2166.604999297876</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7"/>
        <v>0</v>
      </c>
      <c r="I136" s="27">
        <f>IF(Weather_Site!M134&lt;180,Weather_Site!M134+180,Weather_Site!M134-180)</f>
        <v>322</v>
      </c>
      <c r="J136" s="32">
        <f t="shared" si="15"/>
        <v>7.1537104224044246</v>
      </c>
      <c r="K136" s="32">
        <f t="shared" si="16"/>
        <v>9.1138280874221689</v>
      </c>
      <c r="L136" s="32">
        <f t="shared" si="17"/>
        <v>9.5852814353322771</v>
      </c>
      <c r="M136" s="32">
        <f t="shared" si="18"/>
        <v>9.1138280874221689</v>
      </c>
      <c r="N136" s="31">
        <f t="shared" si="19"/>
        <v>0.67429626399666664</v>
      </c>
      <c r="O136" s="32">
        <f t="shared" si="20"/>
        <v>1</v>
      </c>
      <c r="P136" s="33">
        <f t="shared" si="21"/>
        <v>202.60372904123884</v>
      </c>
      <c r="Q136" s="33">
        <f t="shared" si="22"/>
        <v>115.16976497920527</v>
      </c>
      <c r="R136" s="32">
        <f t="shared" si="23"/>
        <v>1.4983807292422595</v>
      </c>
      <c r="S136" s="33">
        <f t="shared" si="24"/>
        <v>248.43053658211511</v>
      </c>
      <c r="T136" s="5">
        <f t="shared" si="25"/>
        <v>2407.6076467733883</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7"/>
        <v>0</v>
      </c>
      <c r="I137" s="27">
        <f>IF(Weather_Site!M135&lt;180,Weather_Site!M135+180,Weather_Site!M135-180)</f>
        <v>321</v>
      </c>
      <c r="J137" s="32">
        <f t="shared" si="15"/>
        <v>6.9004813553422277</v>
      </c>
      <c r="K137" s="32">
        <f t="shared" si="16"/>
        <v>8.8022433107698177</v>
      </c>
      <c r="L137" s="32">
        <f t="shared" si="17"/>
        <v>9.2377406307667993</v>
      </c>
      <c r="M137" s="32">
        <f t="shared" si="18"/>
        <v>8.8022433107698177</v>
      </c>
      <c r="N137" s="31">
        <f t="shared" si="19"/>
        <v>0.71029116202746323</v>
      </c>
      <c r="O137" s="32">
        <f t="shared" si="20"/>
        <v>1</v>
      </c>
      <c r="P137" s="33">
        <f t="shared" si="21"/>
        <v>262.41982374655754</v>
      </c>
      <c r="Q137" s="33">
        <f t="shared" si="22"/>
        <v>131.89630791759194</v>
      </c>
      <c r="R137" s="32">
        <f t="shared" si="23"/>
        <v>1.8065527787370828</v>
      </c>
      <c r="S137" s="33">
        <f t="shared" si="24"/>
        <v>109.56116837631043</v>
      </c>
      <c r="T137" s="5">
        <f t="shared" si="25"/>
        <v>3118.4222388549251</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7"/>
        <v>0</v>
      </c>
      <c r="I138" s="27">
        <f>IF(Weather_Site!M136&lt;180,Weather_Site!M136+180,Weather_Site!M136-180)</f>
        <v>318</v>
      </c>
      <c r="J138" s="32">
        <f t="shared" si="15"/>
        <v>6.2092287180839385</v>
      </c>
      <c r="K138" s="32">
        <f t="shared" si="16"/>
        <v>7.9374484929006375</v>
      </c>
      <c r="L138" s="32">
        <f t="shared" si="17"/>
        <v>8.2613547679483474</v>
      </c>
      <c r="M138" s="32">
        <f t="shared" si="18"/>
        <v>7.9374484929006375</v>
      </c>
      <c r="N138" s="31">
        <f t="shared" si="19"/>
        <v>0.82904961536375832</v>
      </c>
      <c r="O138" s="32">
        <f t="shared" si="20"/>
        <v>1</v>
      </c>
      <c r="P138" s="33">
        <f t="shared" si="21"/>
        <v>444.46214752256537</v>
      </c>
      <c r="Q138" s="33">
        <f t="shared" si="22"/>
        <v>184.30079082005869</v>
      </c>
      <c r="R138" s="32">
        <f t="shared" si="23"/>
        <v>2.6442385345334705</v>
      </c>
      <c r="S138" s="33">
        <f t="shared" si="24"/>
        <v>378.40654053241542</v>
      </c>
      <c r="T138" s="5">
        <f t="shared" si="25"/>
        <v>5281.6918530598186</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7"/>
        <v>0</v>
      </c>
      <c r="I139" s="27">
        <f>IF(Weather_Site!M137&lt;180,Weather_Site!M137+180,Weather_Site!M137-180)</f>
        <v>316</v>
      </c>
      <c r="J139" s="32">
        <f t="shared" si="15"/>
        <v>5.665529741995849</v>
      </c>
      <c r="K139" s="32">
        <f t="shared" si="16"/>
        <v>7.2447463511914298</v>
      </c>
      <c r="L139" s="32">
        <f t="shared" si="17"/>
        <v>7.468686333963384</v>
      </c>
      <c r="M139" s="32">
        <f t="shared" si="18"/>
        <v>7.2447463511914298</v>
      </c>
      <c r="N139" s="31">
        <f t="shared" si="19"/>
        <v>0.95031773983787959</v>
      </c>
      <c r="O139" s="32">
        <f t="shared" si="20"/>
        <v>1</v>
      </c>
      <c r="P139" s="33">
        <f t="shared" si="21"/>
        <v>285.53905478282178</v>
      </c>
      <c r="Q139" s="33">
        <f t="shared" si="22"/>
        <v>162.31421794328551</v>
      </c>
      <c r="R139" s="32">
        <f t="shared" si="23"/>
        <v>1.9202698048100824</v>
      </c>
      <c r="S139" s="33">
        <f t="shared" si="24"/>
        <v>50</v>
      </c>
      <c r="T139" s="5">
        <f t="shared" si="25"/>
        <v>3393.1557676691982</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7"/>
        <v>0</v>
      </c>
      <c r="I140" s="27">
        <f>IF(Weather_Site!M138&lt;180,Weather_Site!M138+180,Weather_Site!M138-180)</f>
        <v>318</v>
      </c>
      <c r="J140" s="32">
        <f t="shared" si="15"/>
        <v>4.9592512608636898</v>
      </c>
      <c r="K140" s="32">
        <f t="shared" si="16"/>
        <v>6.3320810777628109</v>
      </c>
      <c r="L140" s="32">
        <f t="shared" si="17"/>
        <v>6.4083684344509413</v>
      </c>
      <c r="M140" s="32">
        <f t="shared" si="18"/>
        <v>6.3320810777628109</v>
      </c>
      <c r="N140" s="31">
        <f t="shared" si="19"/>
        <v>1.1622285228407265</v>
      </c>
      <c r="O140" s="32">
        <f t="shared" si="20"/>
        <v>1</v>
      </c>
      <c r="P140" s="33">
        <f t="shared" si="21"/>
        <v>507.86132414351613</v>
      </c>
      <c r="Q140" s="33">
        <f t="shared" si="22"/>
        <v>232.95315246877479</v>
      </c>
      <c r="R140" s="32">
        <f t="shared" si="23"/>
        <v>2.9118555067659515</v>
      </c>
      <c r="S140" s="33">
        <f t="shared" si="24"/>
        <v>636.49804584393132</v>
      </c>
      <c r="T140" s="5">
        <f t="shared" si="25"/>
        <v>6035.0854019054495</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7"/>
        <v>0</v>
      </c>
      <c r="I141" s="27">
        <f>IF(Weather_Site!M139&lt;180,Weather_Site!M139+180,Weather_Site!M139-180)</f>
        <v>316</v>
      </c>
      <c r="J141" s="32">
        <f t="shared" si="15"/>
        <v>4.5560766010980718</v>
      </c>
      <c r="K141" s="32">
        <f t="shared" si="16"/>
        <v>5.7957877307593293</v>
      </c>
      <c r="L141" s="32">
        <f t="shared" si="17"/>
        <v>5.7745429203043042</v>
      </c>
      <c r="M141" s="32">
        <f t="shared" si="18"/>
        <v>5.7957877307593293</v>
      </c>
      <c r="N141" s="31">
        <f t="shared" si="19"/>
        <v>1.3266316472530093</v>
      </c>
      <c r="O141" s="32">
        <f t="shared" si="20"/>
        <v>1</v>
      </c>
      <c r="P141" s="33">
        <f t="shared" si="21"/>
        <v>444.64438436998245</v>
      </c>
      <c r="Q141" s="33">
        <f t="shared" si="22"/>
        <v>236.4939669504798</v>
      </c>
      <c r="R141" s="32">
        <f t="shared" si="23"/>
        <v>2.6450223533442627</v>
      </c>
      <c r="S141" s="33">
        <f t="shared" si="24"/>
        <v>513.35338811338124</v>
      </c>
      <c r="T141" s="5">
        <f t="shared" si="25"/>
        <v>5283.857434263291</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7"/>
        <v>0</v>
      </c>
      <c r="I142" s="27">
        <f>IF(Weather_Site!M140&lt;180,Weather_Site!M140+180,Weather_Site!M140-180)</f>
        <v>321</v>
      </c>
      <c r="J142" s="32">
        <f t="shared" si="15"/>
        <v>4.1675705396456966</v>
      </c>
      <c r="K142" s="32">
        <f t="shared" si="16"/>
        <v>5.2654206036827853</v>
      </c>
      <c r="L142" s="32">
        <f t="shared" si="17"/>
        <v>5.1372596277664293</v>
      </c>
      <c r="M142" s="32">
        <f t="shared" si="18"/>
        <v>5.2654206036827853</v>
      </c>
      <c r="N142" s="31">
        <f t="shared" si="19"/>
        <v>1.5313027424348613</v>
      </c>
      <c r="O142" s="32">
        <f t="shared" si="20"/>
        <v>1</v>
      </c>
      <c r="P142" s="33">
        <f t="shared" si="21"/>
        <v>513.24357187158171</v>
      </c>
      <c r="Q142" s="33">
        <f t="shared" si="22"/>
        <v>272.97996464236519</v>
      </c>
      <c r="R142" s="32">
        <f t="shared" si="23"/>
        <v>2.9341342965166195</v>
      </c>
      <c r="S142" s="33">
        <f t="shared" si="24"/>
        <v>736.66574175158576</v>
      </c>
      <c r="T142" s="5">
        <f t="shared" si="25"/>
        <v>6099.0444457406284</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7"/>
        <v>0</v>
      </c>
      <c r="I143" s="27">
        <f>IF(Weather_Site!M141&lt;180,Weather_Site!M141+180,Weather_Site!M141-180)</f>
        <v>325</v>
      </c>
      <c r="J143" s="32">
        <f t="shared" ref="J143:J179" si="28">((1.6779*D143^0.09655)*(196.1*D143^0.3204)+(18.944*317433^(1/D143))*E143^(1.5002*0.0196^(1/D143)))/((196.1*D143^0.3204)+E143^(1.5002*0.0196^(1/D143)))</f>
        <v>3.8612670230247188</v>
      </c>
      <c r="K143" s="32">
        <f t="shared" ref="K143:K179" si="29">((2.143+0.0322*D143-0.0006135*D143^2)*(663.6+17.8*D143)+((193-1.366*D143)*E143^(0.9367+0.00487*D143)))/((663.6+17.8*D143)+E143^(0.9367+0.00487*D143))</f>
        <v>4.832995659415106</v>
      </c>
      <c r="L143" s="32">
        <f t="shared" ref="L143:L179" si="30">(2.943-0.0415*D143)+(0.196*1.2256^(1/D143))*E143</f>
        <v>4.6076716201784871</v>
      </c>
      <c r="M143" s="32">
        <f t="shared" ref="M143:M179" si="31">IF(AND(OR(MONTH(B143)&gt;10,MONTH(B143)&lt;3),AND(HOUR(C143)&gt;=13,HOUR(C143)&lt;=17)),J143,IF(OR(HOUR(C143)&lt;6,HOUR(C143)&gt;=20),L143,K143))</f>
        <v>3.8612670230247188</v>
      </c>
      <c r="N143" s="31">
        <f t="shared" ref="N143:N179" si="32">M143^-1.495/0.0545</f>
        <v>2.4346828296763516</v>
      </c>
      <c r="O143" s="32">
        <f t="shared" ref="O143:O179" si="33">EXP(0.069*H143)</f>
        <v>1</v>
      </c>
      <c r="P143" s="33">
        <f t="shared" ref="P143:P179" si="34">(30+3.102*(IF(G143&lt;5,0,G143-5))^0.904*EXP(0.279*$D$6+0.611*$D$7+0.013*$C$8))*N143*O143</f>
        <v>816.02760659240141</v>
      </c>
      <c r="Q143" s="33">
        <f t="shared" ref="Q143:Q179" si="35">(30+3.102*(IF((0.2*G143+4)&lt;5,0,(0.2*G143+6)-5))^0.904*EXP(0.279*$D$6+0.611*$D$7+0.013*$C$8))*N143</f>
        <v>434.02236170728713</v>
      </c>
      <c r="R143" s="32">
        <f t="shared" ref="R143:R179" si="36">0.0193*P143^0.723*EXP(0.64*$C$10)</f>
        <v>4.1027843599744713</v>
      </c>
      <c r="S143" s="33">
        <f t="shared" ref="S143:S179" si="37">MAX(50,ABS(176.969*(ATAN($D$6)*(P143/G143^0.25)^0.5)+1568800*($D$6^-1*(P143/G143^0.25)^-1.5)-3015.09))</f>
        <v>1625.9234899989615</v>
      </c>
      <c r="T143" s="5">
        <f t="shared" ref="T143:T179" si="38">18600*P143/3600*F$11/10</f>
        <v>9697.1280583397056</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7"/>
        <v>0</v>
      </c>
      <c r="I144" s="27">
        <f>IF(Weather_Site!M142&lt;180,Weather_Site!M142+180,Weather_Site!M142-180)</f>
        <v>330</v>
      </c>
      <c r="J144" s="32">
        <f t="shared" si="28"/>
        <v>3.6185965549074179</v>
      </c>
      <c r="K144" s="32">
        <f t="shared" si="29"/>
        <v>4.475946903654334</v>
      </c>
      <c r="L144" s="32">
        <f t="shared" si="30"/>
        <v>4.1615732498493854</v>
      </c>
      <c r="M144" s="32">
        <f t="shared" si="31"/>
        <v>3.6185965549074179</v>
      </c>
      <c r="N144" s="31">
        <f t="shared" si="32"/>
        <v>2.6827855005407057</v>
      </c>
      <c r="O144" s="32">
        <f t="shared" si="33"/>
        <v>1</v>
      </c>
      <c r="P144" s="33">
        <f t="shared" si="34"/>
        <v>899.18366545430035</v>
      </c>
      <c r="Q144" s="33">
        <f t="shared" si="35"/>
        <v>478.25075394051578</v>
      </c>
      <c r="R144" s="32">
        <f t="shared" si="36"/>
        <v>4.4009707626643131</v>
      </c>
      <c r="S144" s="33">
        <f t="shared" si="37"/>
        <v>1845.7863214235758</v>
      </c>
      <c r="T144" s="5">
        <f t="shared" si="38"/>
        <v>10685.299224481936</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7"/>
        <v>0</v>
      </c>
      <c r="I145" s="27">
        <f>IF(Weather_Site!M143&lt;180,Weather_Site!M143+180,Weather_Site!M143-180)</f>
        <v>334</v>
      </c>
      <c r="J145" s="32">
        <f t="shared" si="28"/>
        <v>3.4600951836474994</v>
      </c>
      <c r="K145" s="32">
        <f t="shared" si="29"/>
        <v>4.2377595468243978</v>
      </c>
      <c r="L145" s="32">
        <f t="shared" si="30"/>
        <v>3.8591679301350728</v>
      </c>
      <c r="M145" s="32">
        <f t="shared" si="31"/>
        <v>3.4600951836474994</v>
      </c>
      <c r="N145" s="31">
        <f t="shared" si="32"/>
        <v>2.8685793584981534</v>
      </c>
      <c r="O145" s="32">
        <f t="shared" si="33"/>
        <v>1</v>
      </c>
      <c r="P145" s="33">
        <f t="shared" si="34"/>
        <v>760.99112887191529</v>
      </c>
      <c r="Q145" s="33">
        <f t="shared" si="35"/>
        <v>468.41345539246839</v>
      </c>
      <c r="R145" s="32">
        <f t="shared" si="36"/>
        <v>3.9007986197186302</v>
      </c>
      <c r="S145" s="33">
        <f t="shared" si="37"/>
        <v>1564.5993582399833</v>
      </c>
      <c r="T145" s="5">
        <f t="shared" si="38"/>
        <v>9043.1112480945922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7"/>
        <v>0</v>
      </c>
      <c r="I146" s="27">
        <f>IF(Weather_Site!M144&lt;180,Weather_Site!M144+180,Weather_Site!M144-180)</f>
        <v>339</v>
      </c>
      <c r="J146" s="32">
        <f t="shared" si="28"/>
        <v>3.3769143910443074</v>
      </c>
      <c r="K146" s="32">
        <f t="shared" si="29"/>
        <v>4.1077917736343235</v>
      </c>
      <c r="L146" s="32">
        <f t="shared" si="30"/>
        <v>3.6918768223869431</v>
      </c>
      <c r="M146" s="32">
        <f t="shared" si="31"/>
        <v>3.3769143910443074</v>
      </c>
      <c r="N146" s="31">
        <f t="shared" si="32"/>
        <v>2.9748565029540504</v>
      </c>
      <c r="O146" s="32">
        <f t="shared" si="33"/>
        <v>1</v>
      </c>
      <c r="P146" s="33">
        <f t="shared" si="34"/>
        <v>893.84600366709026</v>
      </c>
      <c r="Q146" s="33">
        <f t="shared" si="35"/>
        <v>508.10532785893076</v>
      </c>
      <c r="R146" s="32">
        <f t="shared" si="36"/>
        <v>4.3820670443230316</v>
      </c>
      <c r="S146" s="33">
        <f t="shared" si="37"/>
        <v>1878.6542973425594</v>
      </c>
      <c r="T146" s="5">
        <f t="shared" si="38"/>
        <v>10621.870010243922</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27"/>
        <v>0</v>
      </c>
      <c r="I147" s="27">
        <f>IF(Weather_Site!M145&lt;180,Weather_Site!M145+180,Weather_Site!M145-180)</f>
        <v>344</v>
      </c>
      <c r="J147" s="32">
        <f t="shared" si="28"/>
        <v>3.307555326173254</v>
      </c>
      <c r="K147" s="32">
        <f t="shared" si="29"/>
        <v>4.0003616223381613</v>
      </c>
      <c r="L147" s="32">
        <f t="shared" si="30"/>
        <v>3.5526983794608746</v>
      </c>
      <c r="M147" s="32">
        <f t="shared" si="31"/>
        <v>3.307555326173254</v>
      </c>
      <c r="N147" s="31">
        <f t="shared" si="32"/>
        <v>3.0686005399819387</v>
      </c>
      <c r="O147" s="32">
        <f t="shared" si="33"/>
        <v>1</v>
      </c>
      <c r="P147" s="33">
        <f t="shared" si="34"/>
        <v>814.05375174992832</v>
      </c>
      <c r="Q147" s="33">
        <f t="shared" si="35"/>
        <v>501.07513250205926</v>
      </c>
      <c r="R147" s="32">
        <f t="shared" si="36"/>
        <v>4.0956068638276353</v>
      </c>
      <c r="S147" s="33">
        <f t="shared" si="37"/>
        <v>1713.5903577099307</v>
      </c>
      <c r="T147" s="5">
        <f t="shared" si="38"/>
        <v>9673.6720832949813</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27"/>
        <v>0</v>
      </c>
      <c r="I148" s="27">
        <f>IF(Weather_Site!M146&lt;180,Weather_Site!M146+180,Weather_Site!M146-180)</f>
        <v>337</v>
      </c>
      <c r="J148" s="32">
        <f t="shared" si="28"/>
        <v>3.3659133763898241</v>
      </c>
      <c r="K148" s="32">
        <f t="shared" si="29"/>
        <v>4.0953543154970253</v>
      </c>
      <c r="L148" s="32">
        <f t="shared" si="30"/>
        <v>3.6763509259463971</v>
      </c>
      <c r="M148" s="32">
        <f t="shared" si="31"/>
        <v>4.0953543154970253</v>
      </c>
      <c r="N148" s="31">
        <f t="shared" si="32"/>
        <v>2.2296039911556296</v>
      </c>
      <c r="O148" s="32">
        <f t="shared" si="33"/>
        <v>1</v>
      </c>
      <c r="P148" s="33">
        <f t="shared" si="34"/>
        <v>669.92226861217341</v>
      </c>
      <c r="Q148" s="33">
        <f t="shared" si="35"/>
        <v>380.81623963937801</v>
      </c>
      <c r="R148" s="32">
        <f t="shared" si="36"/>
        <v>3.5573920914426647</v>
      </c>
      <c r="S148" s="33">
        <f t="shared" si="37"/>
        <v>1255.117680592848</v>
      </c>
      <c r="T148" s="5">
        <f t="shared" si="38"/>
        <v>7960.9096253413272</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27"/>
        <v>0</v>
      </c>
      <c r="I149" s="27">
        <f>IF(Weather_Site!M147&lt;180,Weather_Site!M147+180,Weather_Site!M147-180)</f>
        <v>334</v>
      </c>
      <c r="J149" s="32">
        <f t="shared" si="28"/>
        <v>3.3905900409529459</v>
      </c>
      <c r="K149" s="32">
        <f t="shared" si="29"/>
        <v>4.1413247073069153</v>
      </c>
      <c r="L149" s="32">
        <f t="shared" si="30"/>
        <v>3.7367034845285731</v>
      </c>
      <c r="M149" s="32">
        <f t="shared" si="31"/>
        <v>4.1413247073069153</v>
      </c>
      <c r="N149" s="31">
        <f t="shared" si="32"/>
        <v>2.1927053136058214</v>
      </c>
      <c r="O149" s="32">
        <f t="shared" si="33"/>
        <v>1</v>
      </c>
      <c r="P149" s="33">
        <f t="shared" si="34"/>
        <v>581.69187020782056</v>
      </c>
      <c r="Q149" s="33">
        <f t="shared" si="35"/>
        <v>358.04924467603502</v>
      </c>
      <c r="R149" s="32">
        <f t="shared" si="36"/>
        <v>3.2121004517212617</v>
      </c>
      <c r="S149" s="33">
        <f t="shared" si="37"/>
        <v>1026.9797583971431</v>
      </c>
      <c r="T149" s="5">
        <f t="shared" si="38"/>
        <v>6912.4383909696016</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27"/>
        <v>0</v>
      </c>
      <c r="I150" s="27">
        <f>IF(Weather_Site!M148&lt;180,Weather_Site!M148+180,Weather_Site!M148-180)</f>
        <v>332</v>
      </c>
      <c r="J150" s="32">
        <f t="shared" si="28"/>
        <v>3.5253297634169813</v>
      </c>
      <c r="K150" s="32">
        <f t="shared" si="29"/>
        <v>4.3584436514860192</v>
      </c>
      <c r="L150" s="32">
        <f t="shared" si="30"/>
        <v>4.016420528908494</v>
      </c>
      <c r="M150" s="32">
        <f t="shared" si="31"/>
        <v>4.016420528908494</v>
      </c>
      <c r="N150" s="31">
        <f t="shared" si="32"/>
        <v>2.2954293286931748</v>
      </c>
      <c r="O150" s="32">
        <f t="shared" si="33"/>
        <v>1</v>
      </c>
      <c r="P150" s="33">
        <f t="shared" si="34"/>
        <v>443.20759253114966</v>
      </c>
      <c r="Q150" s="33">
        <f t="shared" si="35"/>
        <v>340.03206221683104</v>
      </c>
      <c r="R150" s="32">
        <f t="shared" si="36"/>
        <v>2.6388401501871304</v>
      </c>
      <c r="S150" s="33">
        <f t="shared" si="37"/>
        <v>648.55528776028132</v>
      </c>
      <c r="T150" s="5">
        <f t="shared" si="38"/>
        <v>5266.7835579118282</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27"/>
        <v>0</v>
      </c>
      <c r="I151" s="27">
        <f>IF(Weather_Site!M149&lt;180,Weather_Site!M149+180,Weather_Site!M149-180)</f>
        <v>330</v>
      </c>
      <c r="J151" s="32">
        <f t="shared" si="28"/>
        <v>4.0022996019033439</v>
      </c>
      <c r="K151" s="32">
        <f t="shared" si="29"/>
        <v>5.0520524220504228</v>
      </c>
      <c r="L151" s="32">
        <f t="shared" si="30"/>
        <v>4.8807711325336811</v>
      </c>
      <c r="M151" s="32">
        <f t="shared" si="31"/>
        <v>4.8807711325336811</v>
      </c>
      <c r="N151" s="31">
        <f t="shared" si="32"/>
        <v>1.7151941032134543</v>
      </c>
      <c r="O151" s="32">
        <f t="shared" si="33"/>
        <v>1</v>
      </c>
      <c r="P151" s="33">
        <f t="shared" si="34"/>
        <v>267.11921635770631</v>
      </c>
      <c r="Q151" s="33">
        <f t="shared" si="35"/>
        <v>240.94950157025335</v>
      </c>
      <c r="R151" s="32">
        <f t="shared" si="36"/>
        <v>1.8298854087541365</v>
      </c>
      <c r="S151" s="33">
        <f t="shared" si="37"/>
        <v>50</v>
      </c>
      <c r="T151" s="5">
        <f t="shared" si="38"/>
        <v>3174.2666877174097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27"/>
        <v>0</v>
      </c>
      <c r="I152" s="27">
        <f>IF(Weather_Site!M150&lt;180,Weather_Site!M150+180,Weather_Site!M150-180)</f>
        <v>328</v>
      </c>
      <c r="J152" s="32">
        <f t="shared" si="28"/>
        <v>4.4289490108318947</v>
      </c>
      <c r="K152" s="32">
        <f t="shared" si="29"/>
        <v>5.6386738010185127</v>
      </c>
      <c r="L152" s="32">
        <f t="shared" si="30"/>
        <v>5.5898882969731236</v>
      </c>
      <c r="M152" s="32">
        <f t="shared" si="31"/>
        <v>5.5898882969731236</v>
      </c>
      <c r="N152" s="31">
        <f t="shared" si="32"/>
        <v>1.4003474961563498</v>
      </c>
      <c r="O152" s="32">
        <f t="shared" si="33"/>
        <v>1</v>
      </c>
      <c r="P152" s="33">
        <f t="shared" si="34"/>
        <v>270.38281454381445</v>
      </c>
      <c r="Q152" s="33">
        <f t="shared" si="35"/>
        <v>207.43964581532416</v>
      </c>
      <c r="R152" s="32">
        <f t="shared" si="36"/>
        <v>1.846022380050824</v>
      </c>
      <c r="S152" s="33">
        <f t="shared" si="37"/>
        <v>50</v>
      </c>
      <c r="T152" s="5">
        <f t="shared" si="38"/>
        <v>3213.049112828995</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27"/>
        <v>0</v>
      </c>
      <c r="I153" s="27">
        <f>IF(Weather_Site!M151&lt;180,Weather_Site!M151+180,Weather_Site!M151-180)</f>
        <v>325</v>
      </c>
      <c r="J153" s="32">
        <f t="shared" si="28"/>
        <v>4.801904404754584</v>
      </c>
      <c r="K153" s="32">
        <f t="shared" si="29"/>
        <v>6.1360934001134062</v>
      </c>
      <c r="L153" s="32">
        <f t="shared" si="30"/>
        <v>6.1799291244487611</v>
      </c>
      <c r="M153" s="32">
        <f t="shared" si="31"/>
        <v>6.1799291244487611</v>
      </c>
      <c r="N153" s="31">
        <f t="shared" si="32"/>
        <v>1.2052667443190559</v>
      </c>
      <c r="O153" s="32">
        <f t="shared" si="33"/>
        <v>1</v>
      </c>
      <c r="P153" s="33">
        <f t="shared" si="34"/>
        <v>232.71610475223156</v>
      </c>
      <c r="Q153" s="33">
        <f t="shared" si="35"/>
        <v>178.54147434175073</v>
      </c>
      <c r="R153" s="32">
        <f t="shared" si="36"/>
        <v>1.6562717679371097</v>
      </c>
      <c r="S153" s="33">
        <f t="shared" si="37"/>
        <v>117.14254330925451</v>
      </c>
      <c r="T153" s="5">
        <f t="shared" si="38"/>
        <v>2765.4430448056855</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27"/>
        <v>0</v>
      </c>
      <c r="I154" s="27">
        <f>IF(Weather_Site!M152&lt;180,Weather_Site!M152+180,Weather_Site!M152-180)</f>
        <v>311</v>
      </c>
      <c r="J154" s="32">
        <f t="shared" si="28"/>
        <v>5.0030361191003827</v>
      </c>
      <c r="K154" s="32">
        <f t="shared" si="29"/>
        <v>6.3976650298912725</v>
      </c>
      <c r="L154" s="32">
        <f t="shared" si="30"/>
        <v>6.4864258977692764</v>
      </c>
      <c r="M154" s="32">
        <f t="shared" si="31"/>
        <v>6.4864258977692764</v>
      </c>
      <c r="N154" s="31">
        <f t="shared" si="32"/>
        <v>1.1211283469734734</v>
      </c>
      <c r="O154" s="32">
        <f t="shared" si="33"/>
        <v>1</v>
      </c>
      <c r="P154" s="33">
        <f t="shared" si="34"/>
        <v>216.4704394813277</v>
      </c>
      <c r="Q154" s="33">
        <f t="shared" si="35"/>
        <v>166.07768275234662</v>
      </c>
      <c r="R154" s="32">
        <f t="shared" si="36"/>
        <v>1.5718433813774078</v>
      </c>
      <c r="S154" s="33">
        <f t="shared" si="37"/>
        <v>169.69226310861995</v>
      </c>
      <c r="T154" s="5">
        <f t="shared" si="38"/>
        <v>2572.3903891697773</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27"/>
        <v>0</v>
      </c>
      <c r="I155" s="27">
        <f>IF(Weather_Site!M153&lt;180,Weather_Site!M153+180,Weather_Site!M153-180)</f>
        <v>302</v>
      </c>
      <c r="J155" s="32">
        <f t="shared" si="28"/>
        <v>5.2446721372468028</v>
      </c>
      <c r="K155" s="32">
        <f t="shared" si="29"/>
        <v>6.713046439596293</v>
      </c>
      <c r="L155" s="32">
        <f t="shared" si="30"/>
        <v>6.8541592373398679</v>
      </c>
      <c r="M155" s="32">
        <f t="shared" si="31"/>
        <v>6.8541592373398679</v>
      </c>
      <c r="N155" s="31">
        <f t="shared" si="32"/>
        <v>1.0324094803826649</v>
      </c>
      <c r="O155" s="32">
        <f t="shared" si="33"/>
        <v>1</v>
      </c>
      <c r="P155" s="33">
        <f t="shared" si="34"/>
        <v>236.9719013514198</v>
      </c>
      <c r="Q155" s="33">
        <f t="shared" si="35"/>
        <v>160.78437469171038</v>
      </c>
      <c r="R155" s="32">
        <f t="shared" si="36"/>
        <v>1.6781157309196051</v>
      </c>
      <c r="S155" s="33">
        <f t="shared" si="37"/>
        <v>123.48407475553267</v>
      </c>
      <c r="T155" s="5">
        <f t="shared" si="38"/>
        <v>2816.0160943927053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27"/>
        <v>0</v>
      </c>
      <c r="I156" s="27">
        <f>IF(Weather_Site!M154&lt;180,Weather_Site!M154+180,Weather_Site!M154-180)</f>
        <v>303</v>
      </c>
      <c r="J156" s="32">
        <f t="shared" si="28"/>
        <v>5.5000956118876365</v>
      </c>
      <c r="K156" s="32">
        <f t="shared" si="29"/>
        <v>7.0409498102151673</v>
      </c>
      <c r="L156" s="32">
        <f t="shared" si="30"/>
        <v>7.2334224954303572</v>
      </c>
      <c r="M156" s="32">
        <f t="shared" si="31"/>
        <v>7.2334224954303572</v>
      </c>
      <c r="N156" s="31">
        <f t="shared" si="32"/>
        <v>0.95254273320107774</v>
      </c>
      <c r="O156" s="32">
        <f t="shared" si="33"/>
        <v>1</v>
      </c>
      <c r="P156" s="33">
        <f t="shared" si="34"/>
        <v>218.63985840334573</v>
      </c>
      <c r="Q156" s="33">
        <f t="shared" si="35"/>
        <v>148.34616558160732</v>
      </c>
      <c r="R156" s="32">
        <f t="shared" si="36"/>
        <v>1.5832168183925843</v>
      </c>
      <c r="S156" s="33">
        <f t="shared" si="37"/>
        <v>180.53066024569125</v>
      </c>
      <c r="T156" s="5">
        <f t="shared" si="38"/>
        <v>2598.1703173597584</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27"/>
        <v>0</v>
      </c>
      <c r="I157" s="27">
        <f>IF(Weather_Site!M155&lt;180,Weather_Site!M155+180,Weather_Site!M155-180)</f>
        <v>301</v>
      </c>
      <c r="J157" s="32">
        <f t="shared" si="28"/>
        <v>6.3583781194444526</v>
      </c>
      <c r="K157" s="32">
        <f t="shared" si="29"/>
        <v>8.1232747499845068</v>
      </c>
      <c r="L157" s="32">
        <f t="shared" si="30"/>
        <v>8.4766606166514364</v>
      </c>
      <c r="M157" s="32">
        <f t="shared" si="31"/>
        <v>8.4766606166514364</v>
      </c>
      <c r="N157" s="31">
        <f t="shared" si="32"/>
        <v>0.7514626997928826</v>
      </c>
      <c r="O157" s="32">
        <f t="shared" si="33"/>
        <v>1</v>
      </c>
      <c r="P157" s="33">
        <f t="shared" si="34"/>
        <v>172.48538312393885</v>
      </c>
      <c r="Q157" s="33">
        <f t="shared" si="35"/>
        <v>117.03056063138786</v>
      </c>
      <c r="R157" s="32">
        <f t="shared" si="36"/>
        <v>1.3337916521847668</v>
      </c>
      <c r="S157" s="33">
        <f t="shared" si="37"/>
        <v>290.70723865695118</v>
      </c>
      <c r="T157" s="5">
        <f t="shared" si="38"/>
        <v>2049.7013027894732</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27"/>
        <v>0</v>
      </c>
      <c r="I158" s="27">
        <f>IF(Weather_Site!M156&lt;180,Weather_Site!M156+180,Weather_Site!M156-180)</f>
        <v>299</v>
      </c>
      <c r="J158" s="32">
        <f t="shared" si="28"/>
        <v>7.1640610471580084</v>
      </c>
      <c r="K158" s="32">
        <f t="shared" si="29"/>
        <v>9.1413361345214401</v>
      </c>
      <c r="L158" s="32">
        <f t="shared" si="30"/>
        <v>9.6442190815884228</v>
      </c>
      <c r="M158" s="32">
        <f t="shared" si="31"/>
        <v>9.6442190815884228</v>
      </c>
      <c r="N158" s="31">
        <f t="shared" si="32"/>
        <v>0.61961829440995086</v>
      </c>
      <c r="O158" s="32">
        <f t="shared" si="33"/>
        <v>1</v>
      </c>
      <c r="P158" s="33">
        <f t="shared" si="34"/>
        <v>119.63754628422247</v>
      </c>
      <c r="Q158" s="33">
        <f t="shared" si="35"/>
        <v>91.78678855490638</v>
      </c>
      <c r="R158" s="32">
        <f t="shared" si="36"/>
        <v>1.023798017539266</v>
      </c>
      <c r="S158" s="33">
        <f t="shared" si="37"/>
        <v>267.07399232613716</v>
      </c>
      <c r="T158" s="5">
        <f t="shared" si="38"/>
        <v>1421.6928416775104</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ref="H159:H179" si="39">C$4</f>
        <v>0</v>
      </c>
      <c r="I159" s="27">
        <f>IF(Weather_Site!M157&lt;180,Weather_Site!M157+180,Weather_Site!M157-180)</f>
        <v>297</v>
      </c>
      <c r="J159" s="32">
        <f t="shared" si="28"/>
        <v>8.0684500477403045</v>
      </c>
      <c r="K159" s="32">
        <f t="shared" si="29"/>
        <v>10.295598158445893</v>
      </c>
      <c r="L159" s="32">
        <f t="shared" si="30"/>
        <v>10.971262842064206</v>
      </c>
      <c r="M159" s="32">
        <f t="shared" si="31"/>
        <v>10.971262842064206</v>
      </c>
      <c r="N159" s="31">
        <f t="shared" si="32"/>
        <v>0.51099876586177517</v>
      </c>
      <c r="O159" s="32">
        <f t="shared" si="33"/>
        <v>1</v>
      </c>
      <c r="P159" s="33">
        <f t="shared" si="34"/>
        <v>98.664999167246805</v>
      </c>
      <c r="Q159" s="33">
        <f t="shared" si="35"/>
        <v>75.696499114245043</v>
      </c>
      <c r="R159" s="32">
        <f t="shared" si="36"/>
        <v>0.89062732825694357</v>
      </c>
      <c r="S159" s="33">
        <f t="shared" si="37"/>
        <v>130.47455758043861</v>
      </c>
      <c r="T159" s="5">
        <f t="shared" si="38"/>
        <v>1172.4690734374494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9"/>
        <v>0</v>
      </c>
      <c r="I160" s="27">
        <f>IF(Weather_Site!M158&lt;180,Weather_Site!M158+180,Weather_Site!M158-180)</f>
        <v>293</v>
      </c>
      <c r="J160" s="32">
        <f t="shared" si="28"/>
        <v>8.2703747104116001</v>
      </c>
      <c r="K160" s="32">
        <f t="shared" si="29"/>
        <v>10.556087425398633</v>
      </c>
      <c r="L160" s="32">
        <f t="shared" si="30"/>
        <v>11.272754547393664</v>
      </c>
      <c r="M160" s="32">
        <f t="shared" si="31"/>
        <v>10.556087425398633</v>
      </c>
      <c r="N160" s="31">
        <f t="shared" si="32"/>
        <v>0.54133554563104669</v>
      </c>
      <c r="O160" s="32">
        <f t="shared" si="33"/>
        <v>1</v>
      </c>
      <c r="P160" s="33">
        <f t="shared" si="34"/>
        <v>104.52250519394781</v>
      </c>
      <c r="Q160" s="33">
        <f t="shared" si="35"/>
        <v>80.190419993018523</v>
      </c>
      <c r="R160" s="32">
        <f t="shared" si="36"/>
        <v>0.92854889309948141</v>
      </c>
      <c r="S160" s="33">
        <f t="shared" si="37"/>
        <v>182.46434880119068</v>
      </c>
      <c r="T160" s="5">
        <f t="shared" si="38"/>
        <v>1242.0757700547463</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9"/>
        <v>0</v>
      </c>
      <c r="I161" s="27">
        <f>IF(Weather_Site!M159&lt;180,Weather_Site!M159+180,Weather_Site!M159-180)</f>
        <v>291</v>
      </c>
      <c r="J161" s="32">
        <f t="shared" si="28"/>
        <v>7.7174589038810835</v>
      </c>
      <c r="K161" s="32">
        <f t="shared" si="29"/>
        <v>9.8482947995875243</v>
      </c>
      <c r="L161" s="32">
        <f t="shared" si="30"/>
        <v>10.467943931674249</v>
      </c>
      <c r="M161" s="32">
        <f t="shared" si="31"/>
        <v>9.8482947995875243</v>
      </c>
      <c r="N161" s="31">
        <f t="shared" si="32"/>
        <v>0.60052175127583551</v>
      </c>
      <c r="O161" s="32">
        <f t="shared" si="33"/>
        <v>1</v>
      </c>
      <c r="P161" s="33">
        <f t="shared" si="34"/>
        <v>137.83947542788238</v>
      </c>
      <c r="Q161" s="33">
        <f t="shared" si="35"/>
        <v>93.523467289227028</v>
      </c>
      <c r="R161" s="32">
        <f t="shared" si="36"/>
        <v>1.1341831867535954</v>
      </c>
      <c r="S161" s="33">
        <f t="shared" si="37"/>
        <v>302.72532151230644</v>
      </c>
      <c r="T161" s="5">
        <f t="shared" si="38"/>
        <v>1637.9924330013357</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9"/>
        <v>0</v>
      </c>
      <c r="I162" s="27">
        <f>IF(Weather_Site!M160&lt;180,Weather_Site!M160+180,Weather_Site!M160-180)</f>
        <v>278</v>
      </c>
      <c r="J162" s="32">
        <f t="shared" si="28"/>
        <v>6.6762740027793148</v>
      </c>
      <c r="K162" s="32">
        <f t="shared" si="29"/>
        <v>8.5088494765970086</v>
      </c>
      <c r="L162" s="32">
        <f t="shared" si="30"/>
        <v>8.9379945900022175</v>
      </c>
      <c r="M162" s="32">
        <f t="shared" si="31"/>
        <v>8.5088494765970086</v>
      </c>
      <c r="N162" s="31">
        <f t="shared" si="32"/>
        <v>0.74721673586526238</v>
      </c>
      <c r="O162" s="32">
        <f t="shared" si="33"/>
        <v>1</v>
      </c>
      <c r="P162" s="33">
        <f t="shared" si="34"/>
        <v>276.06212016848752</v>
      </c>
      <c r="Q162" s="33">
        <f t="shared" si="35"/>
        <v>138.75313947810602</v>
      </c>
      <c r="R162" s="32">
        <f t="shared" si="36"/>
        <v>1.8739759540142753</v>
      </c>
      <c r="S162" s="33">
        <f t="shared" si="37"/>
        <v>67.712789047915521</v>
      </c>
      <c r="T162" s="5">
        <f t="shared" si="38"/>
        <v>3280.5381946688599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9"/>
        <v>0</v>
      </c>
      <c r="I163" s="27">
        <f>IF(Weather_Site!M161&lt;180,Weather_Site!M161+180,Weather_Site!M161-180)</f>
        <v>259</v>
      </c>
      <c r="J163" s="32">
        <f t="shared" si="28"/>
        <v>6.0819327838205668</v>
      </c>
      <c r="K163" s="32">
        <f t="shared" si="29"/>
        <v>7.7272418348161471</v>
      </c>
      <c r="L163" s="32">
        <f t="shared" si="30"/>
        <v>8.0420061186692529</v>
      </c>
      <c r="M163" s="32">
        <f t="shared" si="31"/>
        <v>7.7272418348161471</v>
      </c>
      <c r="N163" s="31">
        <f t="shared" si="32"/>
        <v>0.86299218676638523</v>
      </c>
      <c r="O163" s="32">
        <f t="shared" si="33"/>
        <v>1</v>
      </c>
      <c r="P163" s="33">
        <f t="shared" si="34"/>
        <v>198.08506531114929</v>
      </c>
      <c r="Q163" s="33">
        <f t="shared" si="35"/>
        <v>134.39983044482977</v>
      </c>
      <c r="R163" s="32">
        <f t="shared" si="36"/>
        <v>1.4741439238478944</v>
      </c>
      <c r="S163" s="33">
        <f t="shared" si="37"/>
        <v>237.35751874379821</v>
      </c>
      <c r="T163" s="5">
        <f t="shared" si="38"/>
        <v>2353.910859447491</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9"/>
        <v>0</v>
      </c>
      <c r="I164" s="27">
        <f>IF(Weather_Site!M162&lt;180,Weather_Site!M162+180,Weather_Site!M162-180)</f>
        <v>241</v>
      </c>
      <c r="J164" s="32">
        <f t="shared" si="28"/>
        <v>5.0832519360920498</v>
      </c>
      <c r="K164" s="32">
        <f t="shared" si="29"/>
        <v>6.4188678025368056</v>
      </c>
      <c r="L164" s="32">
        <f t="shared" si="30"/>
        <v>6.5125664009759801</v>
      </c>
      <c r="M164" s="32">
        <f t="shared" si="31"/>
        <v>6.4188678025368056</v>
      </c>
      <c r="N164" s="31">
        <f t="shared" si="32"/>
        <v>1.1388149053057934</v>
      </c>
      <c r="O164" s="32">
        <f t="shared" si="33"/>
        <v>1</v>
      </c>
      <c r="P164" s="33">
        <f t="shared" si="34"/>
        <v>497.63022882052644</v>
      </c>
      <c r="Q164" s="33">
        <f t="shared" si="35"/>
        <v>228.26020619506824</v>
      </c>
      <c r="R164" s="32">
        <f t="shared" si="36"/>
        <v>2.869324501516604</v>
      </c>
      <c r="S164" s="33">
        <f t="shared" si="37"/>
        <v>604.84371140843268</v>
      </c>
      <c r="T164" s="5">
        <f t="shared" si="38"/>
        <v>5913.505885817257</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9"/>
        <v>0</v>
      </c>
      <c r="I165" s="27">
        <f>IF(Weather_Site!M163&lt;180,Weather_Site!M163+180,Weather_Site!M163-180)</f>
        <v>236</v>
      </c>
      <c r="J165" s="32">
        <f t="shared" si="28"/>
        <v>4.4789243986859919</v>
      </c>
      <c r="K165" s="32">
        <f t="shared" si="29"/>
        <v>5.6007422429547633</v>
      </c>
      <c r="L165" s="32">
        <f t="shared" si="30"/>
        <v>5.5388981655048868</v>
      </c>
      <c r="M165" s="32">
        <f t="shared" si="31"/>
        <v>5.6007422429547633</v>
      </c>
      <c r="N165" s="31">
        <f t="shared" si="32"/>
        <v>1.3962923112874885</v>
      </c>
      <c r="O165" s="32">
        <f t="shared" si="33"/>
        <v>1</v>
      </c>
      <c r="P165" s="33">
        <f t="shared" si="34"/>
        <v>656.64329977196337</v>
      </c>
      <c r="Q165" s="33">
        <f t="shared" si="35"/>
        <v>290.08953167115544</v>
      </c>
      <c r="R165" s="32">
        <f t="shared" si="36"/>
        <v>3.5062697482387253</v>
      </c>
      <c r="S165" s="33">
        <f t="shared" si="37"/>
        <v>1049.8060192480202</v>
      </c>
      <c r="T165" s="5">
        <f t="shared" si="38"/>
        <v>7803.1112122901641</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9"/>
        <v>0</v>
      </c>
      <c r="I166" s="27">
        <f>IF(Weather_Site!M164&lt;180,Weather_Site!M164+180,Weather_Site!M164-180)</f>
        <v>270</v>
      </c>
      <c r="J166" s="32">
        <f t="shared" si="28"/>
        <v>4.2359017099369103</v>
      </c>
      <c r="K166" s="32">
        <f t="shared" si="29"/>
        <v>5.2544186749472122</v>
      </c>
      <c r="L166" s="32">
        <f t="shared" si="30"/>
        <v>5.1207972485536235</v>
      </c>
      <c r="M166" s="32">
        <f t="shared" si="31"/>
        <v>5.2544186749472122</v>
      </c>
      <c r="N166" s="31">
        <f t="shared" si="32"/>
        <v>1.5360986558199516</v>
      </c>
      <c r="O166" s="32">
        <f t="shared" si="33"/>
        <v>1</v>
      </c>
      <c r="P166" s="33">
        <f t="shared" si="34"/>
        <v>722.39092200029404</v>
      </c>
      <c r="Q166" s="33">
        <f t="shared" si="35"/>
        <v>319.1352813914861</v>
      </c>
      <c r="R166" s="32">
        <f t="shared" si="36"/>
        <v>3.7567166699938115</v>
      </c>
      <c r="S166" s="33">
        <f t="shared" si="37"/>
        <v>1232.0676061618015</v>
      </c>
      <c r="T166" s="5">
        <f t="shared" si="38"/>
        <v>8584.4121231034933</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9"/>
        <v>0</v>
      </c>
      <c r="I167" s="27">
        <f>IF(Weather_Site!M165&lt;180,Weather_Site!M165+180,Weather_Site!M165-180)</f>
        <v>297</v>
      </c>
      <c r="J167" s="32">
        <f t="shared" si="28"/>
        <v>4.0273423343804389</v>
      </c>
      <c r="K167" s="32">
        <f t="shared" si="29"/>
        <v>4.9550013010105456</v>
      </c>
      <c r="L167" s="32">
        <f t="shared" si="30"/>
        <v>4.7549622789711838</v>
      </c>
      <c r="M167" s="32">
        <f t="shared" si="31"/>
        <v>4.0273423343804389</v>
      </c>
      <c r="N167" s="31">
        <f t="shared" si="32"/>
        <v>2.2861291931173313</v>
      </c>
      <c r="O167" s="32">
        <f t="shared" si="33"/>
        <v>1</v>
      </c>
      <c r="P167" s="33">
        <f t="shared" si="34"/>
        <v>1150.643282679499</v>
      </c>
      <c r="Q167" s="33">
        <f t="shared" si="35"/>
        <v>491.62188945226791</v>
      </c>
      <c r="R167" s="32">
        <f t="shared" si="36"/>
        <v>5.2598845819925995</v>
      </c>
      <c r="S167" s="33">
        <f t="shared" si="37"/>
        <v>2248.9211855759459</v>
      </c>
      <c r="T167" s="5">
        <f t="shared" si="38"/>
        <v>13673.477675841379</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9"/>
        <v>0</v>
      </c>
      <c r="I168" s="27">
        <f>IF(Weather_Site!M166&lt;180,Weather_Site!M166+180,Weather_Site!M166-180)</f>
        <v>311</v>
      </c>
      <c r="J168" s="32">
        <f t="shared" si="28"/>
        <v>3.7783740864711661</v>
      </c>
      <c r="K168" s="32">
        <f t="shared" si="29"/>
        <v>4.6037033739908786</v>
      </c>
      <c r="L168" s="32">
        <f t="shared" si="30"/>
        <v>4.3188433123433434</v>
      </c>
      <c r="M168" s="32">
        <f t="shared" si="31"/>
        <v>3.7783740864711661</v>
      </c>
      <c r="N168" s="31">
        <f t="shared" si="32"/>
        <v>2.514968740766149</v>
      </c>
      <c r="O168" s="32">
        <f t="shared" si="33"/>
        <v>1</v>
      </c>
      <c r="P168" s="33">
        <f t="shared" si="34"/>
        <v>1348.3009783227376</v>
      </c>
      <c r="Q168" s="33">
        <f t="shared" si="35"/>
        <v>559.08683777334113</v>
      </c>
      <c r="R168" s="32">
        <f t="shared" si="36"/>
        <v>5.8986411475575826</v>
      </c>
      <c r="S168" s="33">
        <f t="shared" si="37"/>
        <v>2634.0371033482179</v>
      </c>
      <c r="T168" s="5">
        <f t="shared" si="38"/>
        <v>16022.309959068531</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9"/>
        <v>0</v>
      </c>
      <c r="I169" s="27">
        <f>IF(Weather_Site!M167&lt;180,Weather_Site!M167+180,Weather_Site!M167-180)</f>
        <v>356</v>
      </c>
      <c r="J169" s="32">
        <f t="shared" si="28"/>
        <v>3.6931053867142438</v>
      </c>
      <c r="K169" s="32">
        <f t="shared" si="29"/>
        <v>4.4804463300189692</v>
      </c>
      <c r="L169" s="32">
        <f t="shared" si="30"/>
        <v>4.1641396330552736</v>
      </c>
      <c r="M169" s="32">
        <f t="shared" si="31"/>
        <v>3.6931053867142438</v>
      </c>
      <c r="N169" s="31">
        <f t="shared" si="32"/>
        <v>2.6022732947688674</v>
      </c>
      <c r="O169" s="32">
        <f t="shared" si="33"/>
        <v>1</v>
      </c>
      <c r="P169" s="33">
        <f t="shared" si="34"/>
        <v>1223.7876763855238</v>
      </c>
      <c r="Q169" s="33">
        <f t="shared" si="35"/>
        <v>540.64054872850147</v>
      </c>
      <c r="R169" s="32">
        <f t="shared" si="36"/>
        <v>5.4995553372978776</v>
      </c>
      <c r="S169" s="33">
        <f t="shared" si="37"/>
        <v>2446.7864844425476</v>
      </c>
      <c r="T169" s="5">
        <f t="shared" si="38"/>
        <v>14542.676887714642</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9"/>
        <v>0</v>
      </c>
      <c r="I170" s="27">
        <f>IF(Weather_Site!M168&lt;180,Weather_Site!M168+180,Weather_Site!M168-180)</f>
        <v>8</v>
      </c>
      <c r="J170" s="32">
        <f t="shared" si="28"/>
        <v>3.5965749046632314</v>
      </c>
      <c r="K170" s="32">
        <f t="shared" si="29"/>
        <v>4.3357127310673871</v>
      </c>
      <c r="L170" s="32">
        <f t="shared" si="30"/>
        <v>3.9813782463014866</v>
      </c>
      <c r="M170" s="32">
        <f t="shared" si="31"/>
        <v>3.5965749046632314</v>
      </c>
      <c r="N170" s="31">
        <f t="shared" si="32"/>
        <v>2.7073803893376227</v>
      </c>
      <c r="O170" s="32">
        <f t="shared" si="33"/>
        <v>1</v>
      </c>
      <c r="P170" s="33">
        <f t="shared" si="34"/>
        <v>1362.6653594330173</v>
      </c>
      <c r="Q170" s="33">
        <f t="shared" si="35"/>
        <v>582.21008089977499</v>
      </c>
      <c r="R170" s="32">
        <f t="shared" si="36"/>
        <v>5.9440093889665553</v>
      </c>
      <c r="S170" s="33">
        <f t="shared" si="37"/>
        <v>2701.0428386156855</v>
      </c>
      <c r="T170" s="5">
        <f t="shared" si="38"/>
        <v>16193.006687929021</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9"/>
        <v>0</v>
      </c>
      <c r="I171" s="27">
        <f>IF(Weather_Site!M169&lt;180,Weather_Site!M169+180,Weather_Site!M169-180)</f>
        <v>15</v>
      </c>
      <c r="J171" s="32">
        <f t="shared" si="28"/>
        <v>3.5618406451324964</v>
      </c>
      <c r="K171" s="32">
        <f t="shared" si="29"/>
        <v>4.2894652893142737</v>
      </c>
      <c r="L171" s="32">
        <f t="shared" si="30"/>
        <v>3.922267539294737</v>
      </c>
      <c r="M171" s="32">
        <f t="shared" si="31"/>
        <v>3.5618406451324964</v>
      </c>
      <c r="N171" s="31">
        <f t="shared" si="32"/>
        <v>2.746946125914993</v>
      </c>
      <c r="O171" s="32">
        <f t="shared" si="33"/>
        <v>1</v>
      </c>
      <c r="P171" s="33">
        <f t="shared" si="34"/>
        <v>1291.8238923434476</v>
      </c>
      <c r="Q171" s="33">
        <f t="shared" si="35"/>
        <v>570.69734521262865</v>
      </c>
      <c r="R171" s="32">
        <f t="shared" si="36"/>
        <v>5.7189470917723657</v>
      </c>
      <c r="S171" s="33">
        <f t="shared" si="37"/>
        <v>2592.8347436399163</v>
      </c>
      <c r="T171" s="5">
        <f t="shared" si="38"/>
        <v>15351.173920681304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9"/>
        <v>0</v>
      </c>
      <c r="I172" s="27">
        <f>IF(Weather_Site!M170&lt;180,Weather_Site!M170+180,Weather_Site!M170-180)</f>
        <v>11</v>
      </c>
      <c r="J172" s="32">
        <f t="shared" si="28"/>
        <v>3.6236309868267367</v>
      </c>
      <c r="K172" s="32">
        <f t="shared" si="29"/>
        <v>4.3940106085298263</v>
      </c>
      <c r="L172" s="32">
        <f t="shared" si="30"/>
        <v>4.0542842905723688</v>
      </c>
      <c r="M172" s="32">
        <f t="shared" si="31"/>
        <v>4.3940106085298263</v>
      </c>
      <c r="N172" s="31">
        <f t="shared" si="32"/>
        <v>2.0069019343915229</v>
      </c>
      <c r="O172" s="32">
        <f t="shared" si="33"/>
        <v>1</v>
      </c>
      <c r="P172" s="33">
        <f t="shared" si="34"/>
        <v>1075.9210632230636</v>
      </c>
      <c r="Q172" s="33">
        <f t="shared" si="35"/>
        <v>446.1417106434281</v>
      </c>
      <c r="R172" s="32">
        <f t="shared" si="36"/>
        <v>5.0106413721322083</v>
      </c>
      <c r="S172" s="33">
        <f t="shared" si="37"/>
        <v>2047.5049187074601</v>
      </c>
      <c r="T172" s="5">
        <f t="shared" si="38"/>
        <v>12785.528634634071</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9"/>
        <v>0</v>
      </c>
      <c r="I173" s="27">
        <f>IF(Weather_Site!M171&lt;180,Weather_Site!M171+180,Weather_Site!M171-180)</f>
        <v>5</v>
      </c>
      <c r="J173" s="32">
        <f t="shared" si="28"/>
        <v>3.7103556929114845</v>
      </c>
      <c r="K173" s="32">
        <f t="shared" si="29"/>
        <v>4.5303297714744417</v>
      </c>
      <c r="L173" s="32">
        <f t="shared" si="30"/>
        <v>4.2257525779503133</v>
      </c>
      <c r="M173" s="32">
        <f t="shared" si="31"/>
        <v>4.5303297714744417</v>
      </c>
      <c r="N173" s="31">
        <f t="shared" si="32"/>
        <v>1.9172971308022666</v>
      </c>
      <c r="O173" s="32">
        <f t="shared" si="33"/>
        <v>1</v>
      </c>
      <c r="P173" s="33">
        <f t="shared" si="34"/>
        <v>837.8051652405054</v>
      </c>
      <c r="Q173" s="33">
        <f t="shared" si="35"/>
        <v>384.29654931204357</v>
      </c>
      <c r="R173" s="32">
        <f t="shared" si="36"/>
        <v>4.1816578667354376</v>
      </c>
      <c r="S173" s="33">
        <f t="shared" si="37"/>
        <v>1570.0012302685154</v>
      </c>
      <c r="T173" s="5">
        <f t="shared" si="38"/>
        <v>9955.9180469413404</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9"/>
        <v>0</v>
      </c>
      <c r="I174" s="27">
        <f>IF(Weather_Site!M172&lt;180,Weather_Site!M172+180,Weather_Site!M172-180)</f>
        <v>355</v>
      </c>
      <c r="J174" s="32">
        <f t="shared" si="28"/>
        <v>3.9627234453309139</v>
      </c>
      <c r="K174" s="32">
        <f t="shared" si="29"/>
        <v>4.9014486989921133</v>
      </c>
      <c r="L174" s="32">
        <f t="shared" si="30"/>
        <v>4.6871121703472465</v>
      </c>
      <c r="M174" s="32">
        <f t="shared" si="31"/>
        <v>4.6871121703472465</v>
      </c>
      <c r="N174" s="31">
        <f t="shared" si="32"/>
        <v>1.8222166220897333</v>
      </c>
      <c r="O174" s="32">
        <f t="shared" si="33"/>
        <v>1</v>
      </c>
      <c r="P174" s="33">
        <f t="shared" si="34"/>
        <v>735.03711455284747</v>
      </c>
      <c r="Q174" s="33">
        <f t="shared" si="35"/>
        <v>351.83842606316517</v>
      </c>
      <c r="R174" s="32">
        <f t="shared" si="36"/>
        <v>3.8041504544302351</v>
      </c>
      <c r="S174" s="33">
        <f t="shared" si="37"/>
        <v>1329.2337461033903</v>
      </c>
      <c r="T174" s="5">
        <f t="shared" si="38"/>
        <v>8734.6910446030051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9"/>
        <v>0</v>
      </c>
      <c r="I175" s="27">
        <f>IF(Weather_Site!M173&lt;180,Weather_Site!M173+180,Weather_Site!M173-180)</f>
        <v>355</v>
      </c>
      <c r="J175" s="32">
        <f t="shared" si="28"/>
        <v>4.4400193958832306</v>
      </c>
      <c r="K175" s="32">
        <f t="shared" si="29"/>
        <v>5.574916396396576</v>
      </c>
      <c r="L175" s="32">
        <f t="shared" si="30"/>
        <v>5.5064660388809408</v>
      </c>
      <c r="M175" s="32">
        <f t="shared" si="31"/>
        <v>5.5064660388809408</v>
      </c>
      <c r="N175" s="31">
        <f t="shared" si="32"/>
        <v>1.4321826722497881</v>
      </c>
      <c r="O175" s="32">
        <f t="shared" si="33"/>
        <v>1</v>
      </c>
      <c r="P175" s="33">
        <f t="shared" si="34"/>
        <v>529.12544111048885</v>
      </c>
      <c r="Q175" s="33">
        <f t="shared" si="35"/>
        <v>265.94672274127771</v>
      </c>
      <c r="R175" s="32">
        <f t="shared" si="36"/>
        <v>2.9995008063134603</v>
      </c>
      <c r="S175" s="33">
        <f t="shared" si="37"/>
        <v>756.35050915218744</v>
      </c>
      <c r="T175" s="5">
        <f t="shared" si="38"/>
        <v>6287.7739918629759</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9"/>
        <v>0</v>
      </c>
      <c r="I176" s="27">
        <f>IF(Weather_Site!M174&lt;180,Weather_Site!M174+180,Weather_Site!M174-180)</f>
        <v>335</v>
      </c>
      <c r="J176" s="32">
        <f t="shared" si="28"/>
        <v>4.9934390040951682</v>
      </c>
      <c r="K176" s="32">
        <f t="shared" si="29"/>
        <v>6.3232162056620451</v>
      </c>
      <c r="L176" s="32">
        <f t="shared" si="30"/>
        <v>6.3972521553963739</v>
      </c>
      <c r="M176" s="32">
        <f t="shared" si="31"/>
        <v>6.3972521553963739</v>
      </c>
      <c r="N176" s="31">
        <f t="shared" si="32"/>
        <v>1.144572378713274</v>
      </c>
      <c r="O176" s="32">
        <f t="shared" si="33"/>
        <v>1</v>
      </c>
      <c r="P176" s="33">
        <f t="shared" si="34"/>
        <v>422.86670304297297</v>
      </c>
      <c r="Q176" s="33">
        <f t="shared" si="35"/>
        <v>212.53941899800751</v>
      </c>
      <c r="R176" s="32">
        <f t="shared" si="36"/>
        <v>2.5507107164429055</v>
      </c>
      <c r="S176" s="33">
        <f t="shared" si="37"/>
        <v>414.91537473170138</v>
      </c>
      <c r="T176" s="5">
        <f t="shared" si="38"/>
        <v>5025.0659878273291</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9"/>
        <v>0</v>
      </c>
      <c r="I177" s="27">
        <f>IF(Weather_Site!M175&lt;180,Weather_Site!M175+180,Weather_Site!M175-180)</f>
        <v>332</v>
      </c>
      <c r="J177" s="32">
        <f t="shared" si="28"/>
        <v>5.5282365923897672</v>
      </c>
      <c r="K177" s="32">
        <f t="shared" si="29"/>
        <v>7.0244060043027012</v>
      </c>
      <c r="L177" s="32">
        <f t="shared" si="30"/>
        <v>7.2197698105444994</v>
      </c>
      <c r="M177" s="32">
        <f t="shared" si="31"/>
        <v>7.2197698105444994</v>
      </c>
      <c r="N177" s="31">
        <f t="shared" si="32"/>
        <v>0.95523689407749957</v>
      </c>
      <c r="O177" s="32">
        <f t="shared" si="33"/>
        <v>1</v>
      </c>
      <c r="P177" s="33">
        <f t="shared" si="34"/>
        <v>385.3189361931818</v>
      </c>
      <c r="Q177" s="33">
        <f t="shared" si="35"/>
        <v>184.43967706993263</v>
      </c>
      <c r="R177" s="32">
        <f t="shared" si="36"/>
        <v>2.3848671893741127</v>
      </c>
      <c r="S177" s="33">
        <f t="shared" si="37"/>
        <v>268.74554010554812</v>
      </c>
      <c r="T177" s="5">
        <f t="shared" si="38"/>
        <v>4578.8733584289776</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9"/>
        <v>0</v>
      </c>
      <c r="I178" s="27">
        <f>IF(Weather_Site!M176&lt;180,Weather_Site!M176+180,Weather_Site!M176-180)</f>
        <v>340</v>
      </c>
      <c r="J178" s="32">
        <f t="shared" si="28"/>
        <v>6.143630239123187</v>
      </c>
      <c r="K178" s="32">
        <f t="shared" si="29"/>
        <v>7.822455114802878</v>
      </c>
      <c r="L178" s="32">
        <f t="shared" si="30"/>
        <v>8.1462616337254374</v>
      </c>
      <c r="M178" s="32">
        <f t="shared" si="31"/>
        <v>8.1462616337254374</v>
      </c>
      <c r="N178" s="31">
        <f t="shared" si="32"/>
        <v>0.79748175908096208</v>
      </c>
      <c r="O178" s="32">
        <f t="shared" si="33"/>
        <v>1</v>
      </c>
      <c r="P178" s="33">
        <f t="shared" si="34"/>
        <v>294.63272788269495</v>
      </c>
      <c r="Q178" s="33">
        <f t="shared" si="35"/>
        <v>148.08701737772503</v>
      </c>
      <c r="R178" s="32">
        <f t="shared" si="36"/>
        <v>1.96429285600829</v>
      </c>
      <c r="S178" s="33">
        <f t="shared" si="37"/>
        <v>50</v>
      </c>
      <c r="T178" s="5">
        <f t="shared" si="38"/>
        <v>3501.2189163393582</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9"/>
        <v>0</v>
      </c>
      <c r="I179" s="27">
        <f>IF(Weather_Site!M177&lt;180,Weather_Site!M177+180,Weather_Site!M177-180)</f>
        <v>10</v>
      </c>
      <c r="J179" s="32">
        <f t="shared" si="28"/>
        <v>6.6445573729010716</v>
      </c>
      <c r="K179" s="32">
        <f t="shared" si="29"/>
        <v>8.4706917847686931</v>
      </c>
      <c r="L179" s="32">
        <f t="shared" si="30"/>
        <v>8.8918378918867216</v>
      </c>
      <c r="M179" s="32">
        <f t="shared" si="31"/>
        <v>8.8918378918867216</v>
      </c>
      <c r="N179" s="31">
        <f t="shared" si="32"/>
        <v>0.6996182837572078</v>
      </c>
      <c r="O179" s="32">
        <f t="shared" si="33"/>
        <v>1</v>
      </c>
      <c r="P179" s="33">
        <f t="shared" si="34"/>
        <v>282.20871127362034</v>
      </c>
      <c r="Q179" s="33">
        <f t="shared" si="35"/>
        <v>135.08415674523866</v>
      </c>
      <c r="R179" s="32">
        <f t="shared" si="36"/>
        <v>1.904050637760768</v>
      </c>
      <c r="S179" s="33">
        <f t="shared" si="37"/>
        <v>63.591594208739934</v>
      </c>
      <c r="T179" s="5">
        <f t="shared" si="38"/>
        <v>3353.5801856348544</v>
      </c>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t0sSPKWUTqrpoVxW+nuVN3LoSFUWIZVJMply6RlhYKbK3VzBgSE1DlPN92S5iMPOndgT92qtUv/F9xt6nqd0aA==" saltValue="s5YFoTRNIHCVkLGp+sb06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X19" sqref="X19"/>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(0.19591*(I14-1)^0.82569*(($E$6+$E$7)/10)^0.46722)*$C$10^0.495*1000*R14*S14</f>
        <v>543.64809229621608</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544.6294204430111</v>
      </c>
      <c r="Z14" s="635">
        <f>0.0193*Y14^0.723*EXP(0.64*$C$10)</f>
        <v>3.0627896971202886</v>
      </c>
      <c r="AA14" s="709">
        <f>(1/(0.2204*G14+1))*Y14</f>
        <v>120.32286595153124</v>
      </c>
      <c r="AB14" s="741">
        <f>18600*Y14/3600*$F$11/10</f>
        <v>6472.0129462644491</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30" si="3">G15/$O$10</f>
        <v>4.333333333333333</v>
      </c>
      <c r="J15" s="27">
        <f>IF(Weather_Site!M13&lt;180,Weather_Site!M13+180,Weather_Site!M13-180)</f>
        <v>132</v>
      </c>
      <c r="K15" s="635">
        <f t="shared" ref="K15:K30" si="4">2.76+0.124*E15-0.0187*D15</f>
        <v>5.3442799999999995</v>
      </c>
      <c r="L15" s="635">
        <f t="shared" ref="L15:L30" si="5">3.6+0.169*E15-0.045*D15</f>
        <v>6.6615999999999991</v>
      </c>
      <c r="M15" s="635">
        <f t="shared" ref="M15:M30" si="6">3.08+0.198*E15-0.0483*D15</f>
        <v>6.7713199999999993</v>
      </c>
      <c r="N15" s="704">
        <f t="shared" ref="N15:N30" si="7">IF(AND(OR(MONTH(B15)&gt;10,MONTH(B15)&lt;3),AND(HOUR(C15)&gt;=13,HOUR(C15)&lt;=17)),K15,IF(OR(HOUR(C15)&lt;6,HOUR(C15)&gt;=20),M15,L15))</f>
        <v>6.7713199999999993</v>
      </c>
      <c r="O15" s="636">
        <f t="shared" ref="O15:O30"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30" si="9">1.008/(1+104.9*EXP(-0.9306*P15))</f>
        <v>0.97678030108050951</v>
      </c>
      <c r="R15" s="636">
        <f t="shared" ref="R15:R30" si="10">O15*Q15</f>
        <v>0.7844630261726433</v>
      </c>
      <c r="S15" s="635">
        <f t="shared" ref="S15:S30" si="11">MIN(IF(H15&gt;0,2^(H15/10),(2^(-H15/10))/(2*(2^(-H15/10))-1)),4)</f>
        <v>1</v>
      </c>
      <c r="T15" s="706">
        <f t="shared" ref="T15:T30" si="12">IF(I15&gt;2,(0.03+0.05024*(I15-1)^0.92628*(($E$6+$E$7)/10)^0.79928)*1000*R15*S15,0.03*R15*S15)</f>
        <v>180.84212285834701</v>
      </c>
      <c r="U15" s="707">
        <f t="shared" ref="U15:U30" si="13">(0.19591*(I15-1)^0.82569*(($E$6+$E$7)/10)^0.46722)*$C$10^0.495*1000*R15*S15</f>
        <v>435.1793900686551</v>
      </c>
      <c r="V15" s="707">
        <f t="shared" ref="V15:V30" si="14">(0.05235*(G15)^1.19128)*1000*R15*S15</f>
        <v>871.98216395278178</v>
      </c>
      <c r="W15" s="708">
        <f t="shared" ref="W15:W30" si="15">IF((E$6+E$7)&lt;1,0,1/(1+EXP(-(-23.9315+1.7033*I15+12.0822*R15+9.5236*($E$6+$E$7)))))</f>
        <v>1</v>
      </c>
      <c r="X15" s="636">
        <f t="shared" ref="X15:X30" si="16">IF(U15&lt;300,0,1/(1+EXP(-(-32.3074+0.2951*G15+26.8734*R15))))</f>
        <v>6.1706970114504506E-4</v>
      </c>
      <c r="Y15" s="709">
        <f t="shared" ref="Y15:Y30" si="17">IF(W15&lt;0.5,(T15*(1-W15)+U15*W15),(T15*(1-W15)+U15*W15*(1-X15)+V15*X15))</f>
        <v>435.44892782579507</v>
      </c>
      <c r="Z15" s="635">
        <f t="shared" ref="Z15:Z30" si="18">0.0193*Y15^0.723*EXP(0.64*$C$10)</f>
        <v>2.6053597400460538</v>
      </c>
      <c r="AA15" s="709">
        <f t="shared" ref="AA15:AA30" si="19">(1/(0.2204*G15+1))*Y15</f>
        <v>112.65883468534489</v>
      </c>
      <c r="AB15" s="741">
        <f t="shared" ref="AB15:AB30" si="20">18600*Y15/3600*$F$11/10</f>
        <v>5174.5847589965315</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515.15391746901764</v>
      </c>
      <c r="V16" s="707">
        <f t="shared" si="14"/>
        <v>1064.4371388416257</v>
      </c>
      <c r="W16" s="708">
        <f t="shared" si="15"/>
        <v>1</v>
      </c>
      <c r="X16" s="636">
        <f t="shared" si="16"/>
        <v>5.5772710120444483E-4</v>
      </c>
      <c r="Y16" s="709">
        <f t="shared" si="17"/>
        <v>515.46026760781399</v>
      </c>
      <c r="Z16" s="635">
        <f t="shared" si="18"/>
        <v>2.9432910487849595</v>
      </c>
      <c r="AA16" s="709">
        <f t="shared" si="19"/>
        <v>113.87863812473796</v>
      </c>
      <c r="AB16" s="741">
        <f t="shared" si="20"/>
        <v>6125.3861800728555</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782.38154228282497</v>
      </c>
      <c r="V17" s="707">
        <f t="shared" si="14"/>
        <v>1781.7322139430337</v>
      </c>
      <c r="W17" s="708">
        <f t="shared" si="15"/>
        <v>1</v>
      </c>
      <c r="X17" s="636">
        <f t="shared" si="16"/>
        <v>5.6846638923923522E-3</v>
      </c>
      <c r="Y17" s="709">
        <f t="shared" si="17"/>
        <v>788.06251496184984</v>
      </c>
      <c r="Z17" s="635">
        <f t="shared" si="18"/>
        <v>4.0006397742455952</v>
      </c>
      <c r="AA17" s="709">
        <f t="shared" si="19"/>
        <v>121.05414976372501</v>
      </c>
      <c r="AB17" s="741">
        <f t="shared" si="20"/>
        <v>9364.8095527966489</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1038.5337878545968</v>
      </c>
      <c r="V18" s="707">
        <f t="shared" si="14"/>
        <v>2526.3827051134617</v>
      </c>
      <c r="W18" s="708">
        <f t="shared" si="15"/>
        <v>1</v>
      </c>
      <c r="X18" s="636">
        <f t="shared" si="16"/>
        <v>0.12148379968747718</v>
      </c>
      <c r="Y18" s="709">
        <f t="shared" si="17"/>
        <v>1219.2833276841027</v>
      </c>
      <c r="Z18" s="635">
        <f t="shared" si="18"/>
        <v>5.4849128962583649</v>
      </c>
      <c r="AA18" s="709">
        <f t="shared" si="19"/>
        <v>151.4111026828063</v>
      </c>
      <c r="AB18" s="741">
        <f t="shared" si="20"/>
        <v>14489.150210646087</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16">
        <f t="shared" si="13"/>
        <v>865.37934212420146</v>
      </c>
      <c r="V19" s="716">
        <f t="shared" si="14"/>
        <v>2010.2301128676545</v>
      </c>
      <c r="W19" s="717">
        <f t="shared" si="15"/>
        <v>1</v>
      </c>
      <c r="X19" s="713">
        <f t="shared" si="16"/>
        <v>1.8112514937782431E-2</v>
      </c>
      <c r="Y19" s="718">
        <f t="shared" si="17"/>
        <v>886.11546881082404</v>
      </c>
      <c r="Z19" s="711">
        <f t="shared" si="18"/>
        <v>4.3546332436573856</v>
      </c>
      <c r="AA19" s="718">
        <f t="shared" si="19"/>
        <v>127.48395419388041</v>
      </c>
      <c r="AB19" s="742">
        <f t="shared" si="20"/>
        <v>10530.005487701959</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16">
        <f t="shared" si="13"/>
        <v>1200.5750716681746</v>
      </c>
      <c r="V20" s="716">
        <f t="shared" si="14"/>
        <v>3161.6838924287608</v>
      </c>
      <c r="W20" s="717">
        <f t="shared" si="15"/>
        <v>1</v>
      </c>
      <c r="X20" s="713">
        <f t="shared" si="16"/>
        <v>0.26736023466595271</v>
      </c>
      <c r="Y20" s="716">
        <f t="shared" si="17"/>
        <v>1724.8975861921947</v>
      </c>
      <c r="Z20" s="711">
        <f t="shared" si="18"/>
        <v>7.0484879251214956</v>
      </c>
      <c r="AA20" s="716">
        <f t="shared" si="19"/>
        <v>168.17112415102125</v>
      </c>
      <c r="AB20" s="716">
        <f t="shared" si="20"/>
        <v>20497.532982583914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16">
        <f t="shared" si="13"/>
        <v>1143.0730991769824</v>
      </c>
      <c r="V21" s="716">
        <f t="shared" si="14"/>
        <v>3031.7838669832208</v>
      </c>
      <c r="W21" s="717">
        <f t="shared" si="15"/>
        <v>1</v>
      </c>
      <c r="X21" s="713">
        <f t="shared" si="16"/>
        <v>0.1201725544664335</v>
      </c>
      <c r="Y21" s="716">
        <f t="shared" si="17"/>
        <v>1370.0442967925171</v>
      </c>
      <c r="Z21" s="711">
        <f t="shared" si="18"/>
        <v>5.9672633694155426</v>
      </c>
      <c r="AA21" s="716">
        <f t="shared" si="19"/>
        <v>130.76435467419893</v>
      </c>
      <c r="AB21" s="716">
        <f t="shared" si="20"/>
        <v>16280.693060217745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16">
        <f t="shared" si="13"/>
        <v>1084.0630953717036</v>
      </c>
      <c r="V22" s="716">
        <f t="shared" si="14"/>
        <v>2915.4372788014975</v>
      </c>
      <c r="W22" s="717">
        <f t="shared" si="15"/>
        <v>1</v>
      </c>
      <c r="X22" s="713">
        <f t="shared" si="16"/>
        <v>4.8768634842995637E-2</v>
      </c>
      <c r="Y22" s="716">
        <f t="shared" si="17"/>
        <v>1173.3767141842807</v>
      </c>
      <c r="Z22" s="711">
        <f t="shared" si="18"/>
        <v>5.3348150929073395</v>
      </c>
      <c r="AA22" s="716">
        <f t="shared" si="19"/>
        <v>107.47176352667893</v>
      </c>
      <c r="AB22" s="716">
        <f t="shared" si="20"/>
        <v>13943.626620223202</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16">
        <f t="shared" si="13"/>
        <v>1259.6142260220847</v>
      </c>
      <c r="V23" s="716">
        <f t="shared" si="14"/>
        <v>3268.9023521035847</v>
      </c>
      <c r="W23" s="717">
        <f t="shared" si="15"/>
        <v>1</v>
      </c>
      <c r="X23" s="713">
        <f t="shared" si="16"/>
        <v>0.55295010985513227</v>
      </c>
      <c r="Y23" s="716">
        <f t="shared" si="17"/>
        <v>2370.6503160694629</v>
      </c>
      <c r="Z23" s="711">
        <f t="shared" si="18"/>
        <v>8.8704424930246724</v>
      </c>
      <c r="AA23" s="716">
        <f t="shared" si="19"/>
        <v>241.50879340560948</v>
      </c>
      <c r="AB23" s="716">
        <f t="shared" si="20"/>
        <v>28171.22792262545</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1364.1800387669145</v>
      </c>
      <c r="V24" s="707">
        <f t="shared" si="14"/>
        <v>3592.5334089681069</v>
      </c>
      <c r="W24" s="708">
        <f t="shared" si="15"/>
        <v>1</v>
      </c>
      <c r="X24" s="636">
        <f t="shared" si="16"/>
        <v>0.82752508273691117</v>
      </c>
      <c r="Y24" s="707">
        <f t="shared" si="17"/>
        <v>3208.1983458097311</v>
      </c>
      <c r="Z24" s="635">
        <f t="shared" si="18"/>
        <v>11.039335668960675</v>
      </c>
      <c r="AA24" s="707">
        <f t="shared" si="19"/>
        <v>312.78745279324261</v>
      </c>
      <c r="AB24" s="707">
        <f t="shared" si="20"/>
        <v>38124.09034270564</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1310.7898658642957</v>
      </c>
      <c r="V25" s="707">
        <f t="shared" si="14"/>
        <v>3324.1793223952241</v>
      </c>
      <c r="W25" s="708">
        <f t="shared" si="15"/>
        <v>1</v>
      </c>
      <c r="X25" s="636">
        <f t="shared" si="16"/>
        <v>0.84913724228677201</v>
      </c>
      <c r="Y25" s="707">
        <f t="shared" si="17"/>
        <v>3020.4338366322309</v>
      </c>
      <c r="Z25" s="635">
        <f t="shared" si="18"/>
        <v>10.56832613625566</v>
      </c>
      <c r="AA25" s="707">
        <f t="shared" si="19"/>
        <v>329.92898115002299</v>
      </c>
      <c r="AB25" s="707">
        <f t="shared" si="20"/>
        <v>35892.82209197968</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1381.8807649163828</v>
      </c>
      <c r="V26" s="707">
        <f t="shared" si="14"/>
        <v>3504.4667222246485</v>
      </c>
      <c r="W26" s="708">
        <f t="shared" si="15"/>
        <v>1</v>
      </c>
      <c r="X26" s="636">
        <f t="shared" si="16"/>
        <v>0.95173500628232965</v>
      </c>
      <c r="Y26" s="707">
        <f t="shared" si="17"/>
        <v>3402.0201243299498</v>
      </c>
      <c r="Z26" s="635">
        <f t="shared" si="18"/>
        <v>11.517596157693175</v>
      </c>
      <c r="AA26" s="707">
        <f t="shared" si="19"/>
        <v>371.61053483745684</v>
      </c>
      <c r="AB26" s="707">
        <f t="shared" si="20"/>
        <v>40427.339144120902</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1311.4707061534452</v>
      </c>
      <c r="V27" s="707">
        <f t="shared" si="14"/>
        <v>3245.5418045535039</v>
      </c>
      <c r="W27" s="708">
        <f t="shared" si="15"/>
        <v>1</v>
      </c>
      <c r="X27" s="636">
        <f t="shared" si="16"/>
        <v>0.93629273373759747</v>
      </c>
      <c r="Y27" s="707">
        <f t="shared" si="17"/>
        <v>3122.3274221173142</v>
      </c>
      <c r="Z27" s="635">
        <f t="shared" si="18"/>
        <v>10.824902622148311</v>
      </c>
      <c r="AA27" s="707">
        <f t="shared" si="19"/>
        <v>367.6094261699767</v>
      </c>
      <c r="AB27" s="707">
        <f t="shared" si="20"/>
        <v>37103.657532827419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1312.574879080348</v>
      </c>
      <c r="V28" s="707">
        <f t="shared" si="14"/>
        <v>3328.7061380027667</v>
      </c>
      <c r="W28" s="708">
        <f t="shared" si="15"/>
        <v>1</v>
      </c>
      <c r="X28" s="636">
        <f t="shared" si="16"/>
        <v>0.85312573367927902</v>
      </c>
      <c r="Y28" s="707">
        <f t="shared" si="17"/>
        <v>3032.5883385422653</v>
      </c>
      <c r="Z28" s="635">
        <f t="shared" si="18"/>
        <v>10.599056708104918</v>
      </c>
      <c r="AA28" s="707">
        <f t="shared" si="19"/>
        <v>331.2566455348304</v>
      </c>
      <c r="AB28" s="707">
        <f t="shared" si="20"/>
        <v>36037.258089677256</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16">
        <f t="shared" si="13"/>
        <v>1305.5124906560761</v>
      </c>
      <c r="V29" s="716">
        <f t="shared" si="14"/>
        <v>3310.7958335534659</v>
      </c>
      <c r="W29" s="717">
        <f t="shared" si="15"/>
        <v>1</v>
      </c>
      <c r="X29" s="713">
        <f t="shared" si="16"/>
        <v>0.83682349122763144</v>
      </c>
      <c r="Y29" s="716">
        <f t="shared" si="17"/>
        <v>2983.5806985600857</v>
      </c>
      <c r="Z29" s="711">
        <f t="shared" si="18"/>
        <v>10.474939062285246</v>
      </c>
      <c r="AA29" s="716">
        <f t="shared" si="19"/>
        <v>325.90342755276856</v>
      </c>
      <c r="AB29" s="716">
        <f t="shared" si="20"/>
        <v>35454.883967889022</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16">
        <f t="shared" si="13"/>
        <v>1073.4035484662907</v>
      </c>
      <c r="V30" s="716">
        <f t="shared" si="14"/>
        <v>2633.9341307149075</v>
      </c>
      <c r="W30" s="717">
        <f t="shared" si="15"/>
        <v>1</v>
      </c>
      <c r="X30" s="713">
        <f t="shared" si="16"/>
        <v>0.1710813611171646</v>
      </c>
      <c r="Y30" s="716">
        <f t="shared" si="17"/>
        <v>1340.3812445423453</v>
      </c>
      <c r="Z30" s="711">
        <f t="shared" si="18"/>
        <v>5.8735703551771268</v>
      </c>
      <c r="AA30" s="716">
        <f t="shared" si="19"/>
        <v>162.01484849179826</v>
      </c>
      <c r="AB30" s="716">
        <f t="shared" si="20"/>
        <v>15928.19712264487</v>
      </c>
    </row>
    <row r="31" spans="1:28" x14ac:dyDescent="0.25">
      <c r="A31" s="675"/>
      <c r="B31" s="672"/>
      <c r="C31" s="673"/>
      <c r="D31" s="413"/>
      <c r="E31" s="413"/>
      <c r="F31" s="674"/>
      <c r="G31" s="413"/>
      <c r="H31" s="548"/>
      <c r="I31" s="413"/>
      <c r="J31" s="413"/>
      <c r="K31" s="711"/>
      <c r="L31" s="711"/>
      <c r="M31" s="711"/>
      <c r="N31" s="711"/>
      <c r="O31" s="713"/>
      <c r="P31" s="711"/>
      <c r="Q31" s="713"/>
      <c r="R31" s="713"/>
      <c r="S31" s="711"/>
      <c r="T31" s="716"/>
      <c r="U31" s="716"/>
      <c r="V31" s="716"/>
      <c r="W31" s="713"/>
      <c r="X31" s="713"/>
      <c r="Y31" s="716"/>
      <c r="Z31" s="711"/>
      <c r="AA31" s="716"/>
      <c r="AB31" s="716"/>
    </row>
    <row r="32" spans="1:28" x14ac:dyDescent="0.25">
      <c r="A32" s="675"/>
      <c r="B32" s="672"/>
      <c r="C32" s="673"/>
      <c r="D32" s="413"/>
      <c r="E32" s="413"/>
      <c r="F32" s="674"/>
      <c r="G32" s="413"/>
      <c r="H32" s="548"/>
      <c r="I32" s="413"/>
      <c r="J32" s="413"/>
      <c r="K32" s="711"/>
      <c r="L32" s="711"/>
      <c r="M32" s="711"/>
      <c r="N32" s="711"/>
      <c r="O32" s="713"/>
      <c r="P32" s="711"/>
      <c r="Q32" s="713"/>
      <c r="R32" s="713"/>
      <c r="S32" s="711"/>
      <c r="T32" s="716"/>
      <c r="U32" s="716"/>
      <c r="V32" s="716"/>
      <c r="W32" s="713"/>
      <c r="X32" s="713"/>
      <c r="Y32" s="716"/>
      <c r="Z32" s="711"/>
      <c r="AA32" s="716"/>
      <c r="AB32" s="716"/>
    </row>
    <row r="33" spans="1:28" x14ac:dyDescent="0.25">
      <c r="A33" s="675"/>
      <c r="B33" s="672"/>
      <c r="C33" s="673"/>
      <c r="D33" s="413"/>
      <c r="E33" s="413"/>
      <c r="F33" s="674"/>
      <c r="G33" s="413"/>
      <c r="H33" s="548"/>
      <c r="I33" s="413"/>
      <c r="J33" s="413"/>
      <c r="K33" s="711"/>
      <c r="L33" s="711"/>
      <c r="M33" s="711"/>
      <c r="N33" s="711"/>
      <c r="O33" s="713"/>
      <c r="P33" s="711"/>
      <c r="Q33" s="713"/>
      <c r="R33" s="713"/>
      <c r="S33" s="711"/>
      <c r="T33" s="716"/>
      <c r="U33" s="716"/>
      <c r="V33" s="716"/>
      <c r="W33" s="713"/>
      <c r="X33" s="713"/>
      <c r="Y33" s="716"/>
      <c r="Z33" s="711"/>
      <c r="AA33" s="716"/>
      <c r="AB33" s="716"/>
    </row>
    <row r="34" spans="1:28" x14ac:dyDescent="0.25">
      <c r="A34" s="23"/>
      <c r="B34" s="24"/>
      <c r="C34" s="25"/>
      <c r="D34" s="27"/>
      <c r="E34" s="27"/>
      <c r="F34" s="28"/>
      <c r="G34" s="27"/>
      <c r="H34" s="548"/>
      <c r="I34" s="27"/>
      <c r="J34" s="739"/>
      <c r="K34" s="635"/>
      <c r="L34" s="635"/>
      <c r="M34" s="635"/>
      <c r="N34" s="635"/>
      <c r="O34" s="636"/>
      <c r="P34" s="635"/>
      <c r="Q34" s="636"/>
      <c r="R34" s="636"/>
      <c r="S34" s="635"/>
      <c r="T34" s="707"/>
      <c r="U34" s="707"/>
      <c r="V34" s="707"/>
      <c r="W34" s="636"/>
      <c r="X34" s="636"/>
      <c r="Y34" s="707"/>
      <c r="Z34" s="635"/>
      <c r="AA34" s="707"/>
      <c r="AB34" s="707"/>
    </row>
    <row r="35" spans="1:28" x14ac:dyDescent="0.25">
      <c r="A35" s="23"/>
      <c r="B35" s="24"/>
      <c r="C35" s="25"/>
      <c r="D35" s="27"/>
      <c r="E35" s="27"/>
      <c r="F35" s="28"/>
      <c r="G35" s="27"/>
      <c r="H35" s="548"/>
      <c r="I35" s="27"/>
      <c r="J35" s="739"/>
      <c r="K35" s="635"/>
      <c r="L35" s="635"/>
      <c r="M35" s="635"/>
      <c r="N35" s="635"/>
      <c r="O35" s="636"/>
      <c r="P35" s="635"/>
      <c r="Q35" s="636"/>
      <c r="R35" s="636"/>
      <c r="S35" s="635"/>
      <c r="T35" s="707"/>
      <c r="U35" s="707"/>
      <c r="V35" s="707"/>
      <c r="W35" s="636"/>
      <c r="X35" s="636"/>
      <c r="Y35" s="707"/>
      <c r="Z35" s="635"/>
      <c r="AA35" s="707"/>
      <c r="AB35" s="707"/>
    </row>
    <row r="36" spans="1:28" x14ac:dyDescent="0.25">
      <c r="A36" s="23"/>
      <c r="B36" s="24"/>
      <c r="C36" s="25"/>
      <c r="D36" s="27"/>
      <c r="E36" s="27"/>
      <c r="F36" s="28"/>
      <c r="G36" s="27"/>
      <c r="H36" s="548"/>
      <c r="I36" s="27"/>
      <c r="J36" s="739"/>
      <c r="K36" s="635"/>
      <c r="L36" s="635"/>
      <c r="M36" s="635"/>
      <c r="N36" s="635"/>
      <c r="O36" s="636"/>
      <c r="P36" s="635"/>
      <c r="Q36" s="636"/>
      <c r="R36" s="636"/>
      <c r="S36" s="635"/>
      <c r="T36" s="707"/>
      <c r="U36" s="707"/>
      <c r="V36" s="707"/>
      <c r="W36" s="636"/>
      <c r="X36" s="636"/>
      <c r="Y36" s="707"/>
      <c r="Z36" s="635"/>
      <c r="AA36" s="707"/>
      <c r="AB36" s="707"/>
    </row>
    <row r="37" spans="1:28" x14ac:dyDescent="0.25">
      <c r="A37" s="23"/>
      <c r="B37" s="24"/>
      <c r="C37" s="25"/>
      <c r="D37" s="27"/>
      <c r="E37" s="27"/>
      <c r="F37" s="28"/>
      <c r="G37" s="27"/>
      <c r="H37" s="548"/>
      <c r="I37" s="27"/>
      <c r="J37" s="739"/>
      <c r="K37" s="635"/>
      <c r="L37" s="635"/>
      <c r="M37" s="635"/>
      <c r="N37" s="635"/>
      <c r="O37" s="636"/>
      <c r="P37" s="635"/>
      <c r="Q37" s="636"/>
      <c r="R37" s="636"/>
      <c r="S37" s="635"/>
      <c r="T37" s="707"/>
      <c r="U37" s="707"/>
      <c r="V37" s="707"/>
      <c r="W37" s="636"/>
      <c r="X37" s="636"/>
      <c r="Y37" s="707"/>
      <c r="Z37" s="635"/>
      <c r="AA37" s="707"/>
      <c r="AB37" s="707"/>
    </row>
    <row r="38" spans="1:28" x14ac:dyDescent="0.25">
      <c r="A38" s="23"/>
      <c r="B38" s="24"/>
      <c r="C38" s="25"/>
      <c r="D38" s="27"/>
      <c r="E38" s="27"/>
      <c r="F38" s="28"/>
      <c r="G38" s="27"/>
      <c r="H38" s="548"/>
      <c r="I38" s="27"/>
      <c r="J38" s="739"/>
      <c r="K38" s="635"/>
      <c r="L38" s="635"/>
      <c r="M38" s="635"/>
      <c r="N38" s="635"/>
      <c r="O38" s="636"/>
      <c r="P38" s="635"/>
      <c r="Q38" s="636"/>
      <c r="R38" s="636"/>
      <c r="S38" s="635"/>
      <c r="T38" s="707"/>
      <c r="U38" s="707"/>
      <c r="V38" s="707"/>
      <c r="W38" s="636"/>
      <c r="X38" s="636"/>
      <c r="Y38" s="707"/>
      <c r="Z38" s="635"/>
      <c r="AA38" s="707"/>
      <c r="AB38" s="707"/>
    </row>
    <row r="39" spans="1:28" x14ac:dyDescent="0.25">
      <c r="A39" s="675"/>
      <c r="B39" s="672"/>
      <c r="C39" s="673"/>
      <c r="D39" s="413"/>
      <c r="E39" s="413"/>
      <c r="F39" s="674"/>
      <c r="G39" s="413"/>
      <c r="H39" s="548"/>
      <c r="I39" s="413"/>
      <c r="J39" s="413"/>
      <c r="K39" s="711"/>
      <c r="L39" s="711"/>
      <c r="M39" s="711"/>
      <c r="N39" s="711"/>
      <c r="O39" s="713"/>
      <c r="P39" s="711"/>
      <c r="Q39" s="713"/>
      <c r="R39" s="713"/>
      <c r="S39" s="711"/>
      <c r="T39" s="716"/>
      <c r="U39" s="716"/>
      <c r="V39" s="716"/>
      <c r="W39" s="713"/>
      <c r="X39" s="713"/>
      <c r="Y39" s="716"/>
      <c r="Z39" s="711"/>
      <c r="AA39" s="716"/>
      <c r="AB39" s="716"/>
    </row>
    <row r="40" spans="1:28" x14ac:dyDescent="0.25">
      <c r="A40" s="675"/>
      <c r="B40" s="672"/>
      <c r="C40" s="673"/>
      <c r="D40" s="413"/>
      <c r="E40" s="413"/>
      <c r="F40" s="674"/>
      <c r="G40" s="413"/>
      <c r="H40" s="548"/>
      <c r="I40" s="413"/>
      <c r="J40" s="413"/>
      <c r="K40" s="711"/>
      <c r="L40" s="711"/>
      <c r="M40" s="711"/>
      <c r="N40" s="711"/>
      <c r="O40" s="713"/>
      <c r="P40" s="711"/>
      <c r="Q40" s="713"/>
      <c r="R40" s="713"/>
      <c r="S40" s="711"/>
      <c r="T40" s="716"/>
      <c r="U40" s="716"/>
      <c r="V40" s="716"/>
      <c r="W40" s="713"/>
      <c r="X40" s="713"/>
      <c r="Y40" s="716"/>
      <c r="Z40" s="711"/>
      <c r="AA40" s="716"/>
      <c r="AB40" s="716"/>
    </row>
    <row r="41" spans="1:28" x14ac:dyDescent="0.25">
      <c r="A41" s="675"/>
      <c r="B41" s="672"/>
      <c r="C41" s="673"/>
      <c r="D41" s="413"/>
      <c r="E41" s="413"/>
      <c r="F41" s="674"/>
      <c r="G41" s="413"/>
      <c r="H41" s="548"/>
      <c r="I41" s="413"/>
      <c r="J41" s="413"/>
      <c r="K41" s="711"/>
      <c r="L41" s="711"/>
      <c r="M41" s="711"/>
      <c r="N41" s="711"/>
      <c r="O41" s="713"/>
      <c r="P41" s="711"/>
      <c r="Q41" s="713"/>
      <c r="R41" s="713"/>
      <c r="S41" s="711"/>
      <c r="T41" s="716"/>
      <c r="U41" s="716"/>
      <c r="V41" s="716"/>
      <c r="W41" s="713"/>
      <c r="X41" s="713"/>
      <c r="Y41" s="716"/>
      <c r="Z41" s="711"/>
      <c r="AA41" s="716"/>
      <c r="AB41" s="716"/>
    </row>
    <row r="42" spans="1:28" x14ac:dyDescent="0.25">
      <c r="A42" s="675"/>
      <c r="B42" s="672"/>
      <c r="C42" s="673"/>
      <c r="D42" s="413"/>
      <c r="E42" s="413"/>
      <c r="F42" s="674"/>
      <c r="G42" s="413"/>
      <c r="H42" s="548"/>
      <c r="I42" s="413"/>
      <c r="J42" s="413"/>
      <c r="K42" s="711"/>
      <c r="L42" s="711"/>
      <c r="M42" s="711"/>
      <c r="N42" s="711"/>
      <c r="O42" s="713"/>
      <c r="P42" s="711"/>
      <c r="Q42" s="713"/>
      <c r="R42" s="713"/>
      <c r="S42" s="711"/>
      <c r="T42" s="716"/>
      <c r="U42" s="716"/>
      <c r="V42" s="716"/>
      <c r="W42" s="713"/>
      <c r="X42" s="713"/>
      <c r="Y42" s="716"/>
      <c r="Z42" s="711"/>
      <c r="AA42" s="716"/>
      <c r="AB42" s="716"/>
    </row>
    <row r="43" spans="1:28" x14ac:dyDescent="0.25">
      <c r="A43" s="675"/>
      <c r="B43" s="672"/>
      <c r="C43" s="673"/>
      <c r="D43" s="413"/>
      <c r="E43" s="413"/>
      <c r="F43" s="674"/>
      <c r="G43" s="413"/>
      <c r="H43" s="548"/>
      <c r="I43" s="413"/>
      <c r="J43" s="413"/>
      <c r="K43" s="711"/>
      <c r="L43" s="711"/>
      <c r="M43" s="711"/>
      <c r="N43" s="711"/>
      <c r="O43" s="713"/>
      <c r="P43" s="711"/>
      <c r="Q43" s="713"/>
      <c r="R43" s="713"/>
      <c r="S43" s="711"/>
      <c r="T43" s="716"/>
      <c r="U43" s="716"/>
      <c r="V43" s="716"/>
      <c r="W43" s="713"/>
      <c r="X43" s="713"/>
      <c r="Y43" s="716"/>
      <c r="Z43" s="711"/>
      <c r="AA43" s="716"/>
      <c r="AB43" s="716"/>
    </row>
    <row r="44" spans="1:28" x14ac:dyDescent="0.25">
      <c r="A44" s="23"/>
      <c r="B44" s="24"/>
      <c r="C44" s="25"/>
      <c r="D44" s="27"/>
      <c r="E44" s="27"/>
      <c r="F44" s="28"/>
      <c r="G44" s="27"/>
      <c r="H44" s="548"/>
      <c r="I44" s="27"/>
      <c r="J44" s="739"/>
      <c r="K44" s="635"/>
      <c r="L44" s="635"/>
      <c r="M44" s="635"/>
      <c r="N44" s="635"/>
      <c r="O44" s="636"/>
      <c r="P44" s="635"/>
      <c r="Q44" s="636"/>
      <c r="R44" s="636"/>
      <c r="S44" s="635"/>
      <c r="T44" s="707"/>
      <c r="U44" s="707"/>
      <c r="V44" s="707"/>
      <c r="W44" s="636"/>
      <c r="X44" s="636"/>
      <c r="Y44" s="707"/>
      <c r="Z44" s="635"/>
      <c r="AA44" s="707"/>
      <c r="AB44" s="707"/>
    </row>
    <row r="45" spans="1:28" x14ac:dyDescent="0.25">
      <c r="A45" s="23"/>
      <c r="B45" s="24"/>
      <c r="C45" s="25"/>
      <c r="D45" s="27"/>
      <c r="E45" s="27"/>
      <c r="F45" s="28"/>
      <c r="G45" s="27"/>
      <c r="H45" s="548"/>
      <c r="I45" s="27"/>
      <c r="J45" s="739"/>
      <c r="K45" s="635"/>
      <c r="L45" s="635"/>
      <c r="M45" s="635"/>
      <c r="N45" s="635"/>
      <c r="O45" s="636"/>
      <c r="P45" s="635"/>
      <c r="Q45" s="636"/>
      <c r="R45" s="636"/>
      <c r="S45" s="635"/>
      <c r="T45" s="707"/>
      <c r="U45" s="707"/>
      <c r="V45" s="707"/>
      <c r="W45" s="636"/>
      <c r="X45" s="636"/>
      <c r="Y45" s="707"/>
      <c r="Z45" s="635"/>
      <c r="AA45" s="707"/>
      <c r="AB45" s="707"/>
    </row>
    <row r="46" spans="1:28" x14ac:dyDescent="0.25">
      <c r="A46" s="23"/>
      <c r="B46" s="24"/>
      <c r="C46" s="25"/>
      <c r="D46" s="27"/>
      <c r="E46" s="27"/>
      <c r="F46" s="28"/>
      <c r="G46" s="27"/>
      <c r="H46" s="548"/>
      <c r="I46" s="27"/>
      <c r="J46" s="739"/>
      <c r="K46" s="635"/>
      <c r="L46" s="635"/>
      <c r="M46" s="635"/>
      <c r="N46" s="635"/>
      <c r="O46" s="636"/>
      <c r="P46" s="635"/>
      <c r="Q46" s="636"/>
      <c r="R46" s="636"/>
      <c r="S46" s="635"/>
      <c r="T46" s="707"/>
      <c r="U46" s="707"/>
      <c r="V46" s="707"/>
      <c r="W46" s="636"/>
      <c r="X46" s="636"/>
      <c r="Y46" s="707"/>
      <c r="Z46" s="635"/>
      <c r="AA46" s="707"/>
      <c r="AB46" s="707"/>
    </row>
    <row r="47" spans="1:28" x14ac:dyDescent="0.25">
      <c r="A47" s="23"/>
      <c r="B47" s="24"/>
      <c r="C47" s="25"/>
      <c r="D47" s="27"/>
      <c r="E47" s="27"/>
      <c r="F47" s="28"/>
      <c r="G47" s="27"/>
      <c r="H47" s="548"/>
      <c r="I47" s="27"/>
      <c r="J47" s="739"/>
      <c r="K47" s="635"/>
      <c r="L47" s="635"/>
      <c r="M47" s="635"/>
      <c r="N47" s="635"/>
      <c r="O47" s="636"/>
      <c r="P47" s="635"/>
      <c r="Q47" s="636"/>
      <c r="R47" s="636"/>
      <c r="S47" s="635"/>
      <c r="T47" s="707"/>
      <c r="U47" s="707"/>
      <c r="V47" s="707"/>
      <c r="W47" s="636"/>
      <c r="X47" s="636"/>
      <c r="Y47" s="707"/>
      <c r="Z47" s="635"/>
      <c r="AA47" s="707"/>
      <c r="AB47" s="707"/>
    </row>
    <row r="48" spans="1:28" x14ac:dyDescent="0.25">
      <c r="A48" s="23"/>
      <c r="B48" s="24"/>
      <c r="C48" s="25"/>
      <c r="D48" s="27"/>
      <c r="E48" s="27"/>
      <c r="F48" s="28"/>
      <c r="G48" s="27"/>
      <c r="H48" s="548"/>
      <c r="I48" s="27"/>
      <c r="J48" s="739"/>
      <c r="K48" s="635"/>
      <c r="L48" s="635"/>
      <c r="M48" s="635"/>
      <c r="N48" s="635"/>
      <c r="O48" s="636"/>
      <c r="P48" s="635"/>
      <c r="Q48" s="636"/>
      <c r="R48" s="636"/>
      <c r="S48" s="635"/>
      <c r="T48" s="707"/>
      <c r="U48" s="707"/>
      <c r="V48" s="707"/>
      <c r="W48" s="636"/>
      <c r="X48" s="636"/>
      <c r="Y48" s="707"/>
      <c r="Z48" s="635"/>
      <c r="AA48" s="707"/>
      <c r="AB48" s="707"/>
    </row>
    <row r="49" spans="1:28" x14ac:dyDescent="0.25">
      <c r="A49" s="675"/>
      <c r="B49" s="672"/>
      <c r="C49" s="673"/>
      <c r="D49" s="413"/>
      <c r="E49" s="413"/>
      <c r="F49" s="674"/>
      <c r="G49" s="413"/>
      <c r="H49" s="548"/>
      <c r="I49" s="413"/>
      <c r="J49" s="413"/>
      <c r="K49" s="711"/>
      <c r="L49" s="711"/>
      <c r="M49" s="711"/>
      <c r="N49" s="711"/>
      <c r="O49" s="713"/>
      <c r="P49" s="711"/>
      <c r="Q49" s="713"/>
      <c r="R49" s="713"/>
      <c r="S49" s="711"/>
      <c r="T49" s="716"/>
      <c r="U49" s="716"/>
      <c r="V49" s="716"/>
      <c r="W49" s="713"/>
      <c r="X49" s="713"/>
      <c r="Y49" s="716"/>
      <c r="Z49" s="711"/>
      <c r="AA49" s="716"/>
      <c r="AB49" s="716"/>
    </row>
    <row r="50" spans="1:28" x14ac:dyDescent="0.25">
      <c r="A50" s="675"/>
      <c r="B50" s="672"/>
      <c r="C50" s="673"/>
      <c r="D50" s="413"/>
      <c r="E50" s="413"/>
      <c r="F50" s="674"/>
      <c r="G50" s="413"/>
      <c r="H50" s="548"/>
      <c r="I50" s="413"/>
      <c r="J50" s="413"/>
      <c r="K50" s="711"/>
      <c r="L50" s="711"/>
      <c r="M50" s="711"/>
      <c r="N50" s="711"/>
      <c r="O50" s="713"/>
      <c r="P50" s="711"/>
      <c r="Q50" s="713"/>
      <c r="R50" s="713"/>
      <c r="S50" s="711"/>
      <c r="T50" s="716"/>
      <c r="U50" s="716"/>
      <c r="V50" s="716"/>
      <c r="W50" s="713"/>
      <c r="X50" s="713"/>
      <c r="Y50" s="716"/>
      <c r="Z50" s="711"/>
      <c r="AA50" s="716"/>
      <c r="AB50" s="716"/>
    </row>
    <row r="51" spans="1:28" x14ac:dyDescent="0.25">
      <c r="A51" s="675"/>
      <c r="B51" s="672"/>
      <c r="C51" s="673"/>
      <c r="D51" s="413"/>
      <c r="E51" s="413"/>
      <c r="F51" s="674"/>
      <c r="G51" s="413"/>
      <c r="H51" s="548"/>
      <c r="I51" s="413"/>
      <c r="J51" s="413"/>
      <c r="K51" s="711"/>
      <c r="L51" s="711"/>
      <c r="M51" s="711"/>
      <c r="N51" s="711"/>
      <c r="O51" s="713"/>
      <c r="P51" s="711"/>
      <c r="Q51" s="713"/>
      <c r="R51" s="713"/>
      <c r="S51" s="711"/>
      <c r="T51" s="716"/>
      <c r="U51" s="716"/>
      <c r="V51" s="716"/>
      <c r="W51" s="713"/>
      <c r="X51" s="713"/>
      <c r="Y51" s="716"/>
      <c r="Z51" s="711"/>
      <c r="AA51" s="716"/>
      <c r="AB51" s="716"/>
    </row>
    <row r="52" spans="1:28" x14ac:dyDescent="0.25">
      <c r="A52" s="675"/>
      <c r="B52" s="672"/>
      <c r="C52" s="673"/>
      <c r="D52" s="413"/>
      <c r="E52" s="413"/>
      <c r="F52" s="674"/>
      <c r="G52" s="413"/>
      <c r="H52" s="548"/>
      <c r="I52" s="413"/>
      <c r="J52" s="413"/>
      <c r="K52" s="711"/>
      <c r="L52" s="711"/>
      <c r="M52" s="711"/>
      <c r="N52" s="711"/>
      <c r="O52" s="713"/>
      <c r="P52" s="711"/>
      <c r="Q52" s="713"/>
      <c r="R52" s="713"/>
      <c r="S52" s="711"/>
      <c r="T52" s="716"/>
      <c r="U52" s="716"/>
      <c r="V52" s="716"/>
      <c r="W52" s="713"/>
      <c r="X52" s="713"/>
      <c r="Y52" s="716"/>
      <c r="Z52" s="711"/>
      <c r="AA52" s="716"/>
      <c r="AB52" s="716"/>
    </row>
    <row r="53" spans="1:28" x14ac:dyDescent="0.25">
      <c r="A53" s="675"/>
      <c r="B53" s="672"/>
      <c r="C53" s="673"/>
      <c r="D53" s="413"/>
      <c r="E53" s="413"/>
      <c r="F53" s="674"/>
      <c r="G53" s="413"/>
      <c r="H53" s="548"/>
      <c r="I53" s="413"/>
      <c r="J53" s="413"/>
      <c r="K53" s="711"/>
      <c r="L53" s="711"/>
      <c r="M53" s="711"/>
      <c r="N53" s="711"/>
      <c r="O53" s="713"/>
      <c r="P53" s="711"/>
      <c r="Q53" s="713"/>
      <c r="R53" s="713"/>
      <c r="S53" s="711"/>
      <c r="T53" s="716"/>
      <c r="U53" s="716"/>
      <c r="V53" s="716"/>
      <c r="W53" s="713"/>
      <c r="X53" s="713"/>
      <c r="Y53" s="716"/>
      <c r="Z53" s="711"/>
      <c r="AA53" s="716"/>
      <c r="AB53" s="716"/>
    </row>
    <row r="54" spans="1:28" x14ac:dyDescent="0.25">
      <c r="A54" s="23"/>
      <c r="B54" s="24"/>
      <c r="C54" s="25"/>
      <c r="D54" s="27"/>
      <c r="E54" s="27"/>
      <c r="F54" s="28"/>
      <c r="G54" s="27"/>
      <c r="H54" s="548"/>
      <c r="I54" s="27"/>
      <c r="J54" s="739"/>
      <c r="K54" s="635"/>
      <c r="L54" s="635"/>
      <c r="M54" s="635"/>
      <c r="N54" s="635"/>
      <c r="O54" s="636"/>
      <c r="P54" s="635"/>
      <c r="Q54" s="636"/>
      <c r="R54" s="636"/>
      <c r="S54" s="635"/>
      <c r="T54" s="707"/>
      <c r="U54" s="707"/>
      <c r="V54" s="707"/>
      <c r="W54" s="636"/>
      <c r="X54" s="636"/>
      <c r="Y54" s="707"/>
      <c r="Z54" s="635"/>
      <c r="AA54" s="707"/>
      <c r="AB54" s="707"/>
    </row>
    <row r="55" spans="1:28" x14ac:dyDescent="0.25">
      <c r="A55" s="23"/>
      <c r="B55" s="24"/>
      <c r="C55" s="25"/>
      <c r="D55" s="27"/>
      <c r="E55" s="27"/>
      <c r="F55" s="28"/>
      <c r="G55" s="27"/>
      <c r="H55" s="548"/>
      <c r="I55" s="27"/>
      <c r="J55" s="739"/>
      <c r="K55" s="635"/>
      <c r="L55" s="635"/>
      <c r="M55" s="635"/>
      <c r="N55" s="635"/>
      <c r="O55" s="636"/>
      <c r="P55" s="635"/>
      <c r="Q55" s="636"/>
      <c r="R55" s="636"/>
      <c r="S55" s="635"/>
      <c r="T55" s="707"/>
      <c r="U55" s="707"/>
      <c r="V55" s="707"/>
      <c r="W55" s="636"/>
      <c r="X55" s="636"/>
      <c r="Y55" s="707"/>
      <c r="Z55" s="635"/>
      <c r="AA55" s="707"/>
      <c r="AB55" s="707"/>
    </row>
    <row r="56" spans="1:28" x14ac:dyDescent="0.25">
      <c r="A56" s="23"/>
      <c r="B56" s="24"/>
      <c r="C56" s="25"/>
      <c r="D56" s="27"/>
      <c r="E56" s="27"/>
      <c r="F56" s="28"/>
      <c r="G56" s="27"/>
      <c r="H56" s="548"/>
      <c r="I56" s="27"/>
      <c r="J56" s="739"/>
      <c r="K56" s="635"/>
      <c r="L56" s="635"/>
      <c r="M56" s="635"/>
      <c r="N56" s="635"/>
      <c r="O56" s="636"/>
      <c r="P56" s="635"/>
      <c r="Q56" s="636"/>
      <c r="R56" s="636"/>
      <c r="S56" s="635"/>
      <c r="T56" s="707"/>
      <c r="U56" s="707"/>
      <c r="V56" s="707"/>
      <c r="W56" s="636"/>
      <c r="X56" s="636"/>
      <c r="Y56" s="707"/>
      <c r="Z56" s="635"/>
      <c r="AA56" s="707"/>
      <c r="AB56" s="707"/>
    </row>
    <row r="57" spans="1:28" x14ac:dyDescent="0.25">
      <c r="A57" s="23"/>
      <c r="B57" s="24"/>
      <c r="C57" s="25"/>
      <c r="D57" s="27"/>
      <c r="E57" s="27"/>
      <c r="F57" s="28"/>
      <c r="G57" s="27"/>
      <c r="H57" s="548"/>
      <c r="I57" s="27"/>
      <c r="J57" s="739"/>
      <c r="K57" s="635"/>
      <c r="L57" s="635"/>
      <c r="M57" s="635"/>
      <c r="N57" s="635"/>
      <c r="O57" s="636"/>
      <c r="P57" s="635"/>
      <c r="Q57" s="636"/>
      <c r="R57" s="636"/>
      <c r="S57" s="635"/>
      <c r="T57" s="707"/>
      <c r="U57" s="707"/>
      <c r="V57" s="707"/>
      <c r="W57" s="636"/>
      <c r="X57" s="636"/>
      <c r="Y57" s="707"/>
      <c r="Z57" s="635"/>
      <c r="AA57" s="707"/>
      <c r="AB57" s="707"/>
    </row>
    <row r="58" spans="1:28" x14ac:dyDescent="0.25">
      <c r="A58" s="23"/>
      <c r="B58" s="24"/>
      <c r="C58" s="25"/>
      <c r="D58" s="27"/>
      <c r="E58" s="27"/>
      <c r="F58" s="28"/>
      <c r="G58" s="27"/>
      <c r="H58" s="548"/>
      <c r="I58" s="27"/>
      <c r="J58" s="739"/>
      <c r="K58" s="635"/>
      <c r="L58" s="635"/>
      <c r="M58" s="635"/>
      <c r="N58" s="635"/>
      <c r="O58" s="636"/>
      <c r="P58" s="635"/>
      <c r="Q58" s="636"/>
      <c r="R58" s="636"/>
      <c r="S58" s="635"/>
      <c r="T58" s="707"/>
      <c r="U58" s="707"/>
      <c r="V58" s="707"/>
      <c r="W58" s="636"/>
      <c r="X58" s="636"/>
      <c r="Y58" s="707"/>
      <c r="Z58" s="635"/>
      <c r="AA58" s="707"/>
      <c r="AB58" s="707"/>
    </row>
    <row r="59" spans="1:28" x14ac:dyDescent="0.25">
      <c r="A59" s="675"/>
      <c r="B59" s="672"/>
      <c r="C59" s="673"/>
      <c r="D59" s="413"/>
      <c r="E59" s="413"/>
      <c r="F59" s="674"/>
      <c r="G59" s="413"/>
      <c r="H59" s="548"/>
      <c r="I59" s="413"/>
      <c r="J59" s="413"/>
      <c r="K59" s="711"/>
      <c r="L59" s="711"/>
      <c r="M59" s="711"/>
      <c r="N59" s="711"/>
      <c r="O59" s="713"/>
      <c r="P59" s="711"/>
      <c r="Q59" s="713"/>
      <c r="R59" s="713"/>
      <c r="S59" s="711"/>
      <c r="T59" s="716"/>
      <c r="U59" s="716"/>
      <c r="V59" s="716"/>
      <c r="W59" s="713"/>
      <c r="X59" s="713"/>
      <c r="Y59" s="716"/>
      <c r="Z59" s="711"/>
      <c r="AA59" s="716"/>
      <c r="AB59" s="716"/>
    </row>
    <row r="60" spans="1:28" x14ac:dyDescent="0.25">
      <c r="A60" s="675"/>
      <c r="B60" s="672"/>
      <c r="C60" s="673"/>
      <c r="D60" s="413"/>
      <c r="E60" s="413"/>
      <c r="F60" s="674"/>
      <c r="G60" s="413"/>
      <c r="H60" s="548"/>
      <c r="I60" s="413"/>
      <c r="J60" s="413"/>
      <c r="K60" s="711"/>
      <c r="L60" s="711"/>
      <c r="M60" s="711"/>
      <c r="N60" s="711"/>
      <c r="O60" s="713"/>
      <c r="P60" s="711"/>
      <c r="Q60" s="713"/>
      <c r="R60" s="713"/>
      <c r="S60" s="711"/>
      <c r="T60" s="716"/>
      <c r="U60" s="716"/>
      <c r="V60" s="716"/>
      <c r="W60" s="713"/>
      <c r="X60" s="713"/>
      <c r="Y60" s="716"/>
      <c r="Z60" s="711"/>
      <c r="AA60" s="716"/>
      <c r="AB60" s="716"/>
    </row>
    <row r="61" spans="1:28" x14ac:dyDescent="0.25">
      <c r="A61" s="675"/>
      <c r="B61" s="672"/>
      <c r="C61" s="673"/>
      <c r="D61" s="413"/>
      <c r="E61" s="413"/>
      <c r="F61" s="674"/>
      <c r="G61" s="413"/>
      <c r="H61" s="548"/>
      <c r="I61" s="413"/>
      <c r="J61" s="413"/>
      <c r="K61" s="711"/>
      <c r="L61" s="711"/>
      <c r="M61" s="711"/>
      <c r="N61" s="711"/>
      <c r="O61" s="713"/>
      <c r="P61" s="711"/>
      <c r="Q61" s="713"/>
      <c r="R61" s="713"/>
      <c r="S61" s="711"/>
      <c r="T61" s="716"/>
      <c r="U61" s="716"/>
      <c r="V61" s="716"/>
      <c r="W61" s="713"/>
      <c r="X61" s="713"/>
      <c r="Y61" s="716"/>
      <c r="Z61" s="711"/>
      <c r="AA61" s="716"/>
      <c r="AB61" s="716"/>
    </row>
    <row r="62" spans="1:28" x14ac:dyDescent="0.25">
      <c r="A62" s="675"/>
      <c r="B62" s="672"/>
      <c r="C62" s="673"/>
      <c r="D62" s="413"/>
      <c r="E62" s="413"/>
      <c r="F62" s="674"/>
      <c r="G62" s="413"/>
      <c r="H62" s="548"/>
      <c r="I62" s="413"/>
      <c r="J62" s="413"/>
      <c r="K62" s="711"/>
      <c r="L62" s="711"/>
      <c r="M62" s="711"/>
      <c r="N62" s="711"/>
      <c r="O62" s="713"/>
      <c r="P62" s="711"/>
      <c r="Q62" s="713"/>
      <c r="R62" s="713"/>
      <c r="S62" s="711"/>
      <c r="T62" s="716"/>
      <c r="U62" s="716"/>
      <c r="V62" s="716"/>
      <c r="W62" s="713"/>
      <c r="X62" s="713"/>
      <c r="Y62" s="716"/>
      <c r="Z62" s="711"/>
      <c r="AA62" s="716"/>
      <c r="AB62" s="716"/>
    </row>
    <row r="63" spans="1:28" x14ac:dyDescent="0.25">
      <c r="A63" s="675"/>
      <c r="B63" s="672"/>
      <c r="C63" s="673"/>
      <c r="D63" s="413"/>
      <c r="E63" s="413"/>
      <c r="F63" s="674"/>
      <c r="G63" s="413"/>
      <c r="H63" s="548"/>
      <c r="I63" s="413"/>
      <c r="J63" s="413"/>
      <c r="K63" s="711"/>
      <c r="L63" s="711"/>
      <c r="M63" s="711"/>
      <c r="N63" s="711"/>
      <c r="O63" s="713"/>
      <c r="P63" s="711"/>
      <c r="Q63" s="713"/>
      <c r="R63" s="713"/>
      <c r="S63" s="711"/>
      <c r="T63" s="716"/>
      <c r="U63" s="716"/>
      <c r="V63" s="716"/>
      <c r="W63" s="713"/>
      <c r="X63" s="713"/>
      <c r="Y63" s="716"/>
      <c r="Z63" s="711"/>
      <c r="AA63" s="716"/>
      <c r="AB63" s="716"/>
    </row>
    <row r="64" spans="1:28" x14ac:dyDescent="0.25">
      <c r="A64" s="23"/>
      <c r="B64" s="24"/>
      <c r="C64" s="25"/>
      <c r="D64" s="27"/>
      <c r="E64" s="27"/>
      <c r="F64" s="28"/>
      <c r="G64" s="27"/>
      <c r="H64" s="548"/>
      <c r="I64" s="27"/>
      <c r="J64" s="739"/>
      <c r="K64" s="635"/>
      <c r="L64" s="635"/>
      <c r="M64" s="635"/>
      <c r="N64" s="635"/>
      <c r="O64" s="636"/>
      <c r="P64" s="635"/>
      <c r="Q64" s="636"/>
      <c r="R64" s="636"/>
      <c r="S64" s="635"/>
      <c r="T64" s="707"/>
      <c r="U64" s="707"/>
      <c r="V64" s="707"/>
      <c r="W64" s="636"/>
      <c r="X64" s="636"/>
      <c r="Y64" s="707"/>
      <c r="Z64" s="635"/>
      <c r="AA64" s="707"/>
      <c r="AB64" s="707"/>
    </row>
    <row r="65" spans="1:28" x14ac:dyDescent="0.25">
      <c r="A65" s="23"/>
      <c r="B65" s="24"/>
      <c r="C65" s="25"/>
      <c r="D65" s="27"/>
      <c r="E65" s="27"/>
      <c r="F65" s="28"/>
      <c r="G65" s="27"/>
      <c r="H65" s="548"/>
      <c r="I65" s="27"/>
      <c r="J65" s="739"/>
      <c r="K65" s="635"/>
      <c r="L65" s="635"/>
      <c r="M65" s="635"/>
      <c r="N65" s="635"/>
      <c r="O65" s="636"/>
      <c r="P65" s="635"/>
      <c r="Q65" s="636"/>
      <c r="R65" s="636"/>
      <c r="S65" s="635"/>
      <c r="T65" s="707"/>
      <c r="U65" s="707"/>
      <c r="V65" s="707"/>
      <c r="W65" s="636"/>
      <c r="X65" s="636"/>
      <c r="Y65" s="707"/>
      <c r="Z65" s="635"/>
      <c r="AA65" s="707"/>
      <c r="AB65" s="707"/>
    </row>
    <row r="66" spans="1:28" x14ac:dyDescent="0.25">
      <c r="A66" s="23"/>
      <c r="B66" s="24"/>
      <c r="C66" s="25"/>
      <c r="D66" s="27"/>
      <c r="E66" s="27"/>
      <c r="F66" s="28"/>
      <c r="G66" s="27"/>
      <c r="H66" s="548"/>
      <c r="I66" s="27"/>
      <c r="J66" s="739"/>
      <c r="K66" s="635"/>
      <c r="L66" s="635"/>
      <c r="M66" s="635"/>
      <c r="N66" s="635"/>
      <c r="O66" s="636"/>
      <c r="P66" s="635"/>
      <c r="Q66" s="636"/>
      <c r="R66" s="636"/>
      <c r="S66" s="635"/>
      <c r="T66" s="707"/>
      <c r="U66" s="707"/>
      <c r="V66" s="707"/>
      <c r="W66" s="636"/>
      <c r="X66" s="636"/>
      <c r="Y66" s="707"/>
      <c r="Z66" s="635"/>
      <c r="AA66" s="707"/>
      <c r="AB66" s="707"/>
    </row>
    <row r="67" spans="1:28" x14ac:dyDescent="0.25">
      <c r="A67" s="23"/>
      <c r="B67" s="24"/>
      <c r="C67" s="25"/>
      <c r="D67" s="27"/>
      <c r="E67" s="27"/>
      <c r="F67" s="28"/>
      <c r="G67" s="27"/>
      <c r="H67" s="548"/>
      <c r="I67" s="27"/>
      <c r="J67" s="739"/>
      <c r="K67" s="635"/>
      <c r="L67" s="635"/>
      <c r="M67" s="635"/>
      <c r="N67" s="635"/>
      <c r="O67" s="636"/>
      <c r="P67" s="635"/>
      <c r="Q67" s="636"/>
      <c r="R67" s="636"/>
      <c r="S67" s="635"/>
      <c r="T67" s="707"/>
      <c r="U67" s="707"/>
      <c r="V67" s="707"/>
      <c r="W67" s="636"/>
      <c r="X67" s="636"/>
      <c r="Y67" s="707"/>
      <c r="Z67" s="635"/>
      <c r="AA67" s="707"/>
      <c r="AB67" s="707"/>
    </row>
    <row r="68" spans="1:28" x14ac:dyDescent="0.25">
      <c r="A68" s="23"/>
      <c r="B68" s="24"/>
      <c r="C68" s="25"/>
      <c r="D68" s="27"/>
      <c r="E68" s="27"/>
      <c r="F68" s="28"/>
      <c r="G68" s="27"/>
      <c r="H68" s="548"/>
      <c r="I68" s="27"/>
      <c r="J68" s="739"/>
      <c r="K68" s="635"/>
      <c r="L68" s="635"/>
      <c r="M68" s="635"/>
      <c r="N68" s="635"/>
      <c r="O68" s="636"/>
      <c r="P68" s="635"/>
      <c r="Q68" s="636"/>
      <c r="R68" s="636"/>
      <c r="S68" s="635"/>
      <c r="T68" s="707"/>
      <c r="U68" s="707"/>
      <c r="V68" s="707"/>
      <c r="W68" s="636"/>
      <c r="X68" s="636"/>
      <c r="Y68" s="707"/>
      <c r="Z68" s="635"/>
      <c r="AA68" s="707"/>
      <c r="AB68" s="707"/>
    </row>
    <row r="69" spans="1:28" x14ac:dyDescent="0.25">
      <c r="A69" s="675"/>
      <c r="B69" s="672"/>
      <c r="C69" s="673"/>
      <c r="D69" s="413"/>
      <c r="E69" s="413"/>
      <c r="F69" s="674"/>
      <c r="G69" s="413"/>
      <c r="H69" s="548"/>
      <c r="I69" s="413"/>
      <c r="J69" s="413"/>
      <c r="K69" s="711"/>
      <c r="L69" s="711"/>
      <c r="M69" s="711"/>
      <c r="N69" s="711"/>
      <c r="O69" s="713"/>
      <c r="P69" s="711"/>
      <c r="Q69" s="713"/>
      <c r="R69" s="713"/>
      <c r="S69" s="711"/>
      <c r="T69" s="716"/>
      <c r="U69" s="716"/>
      <c r="V69" s="716"/>
      <c r="W69" s="713"/>
      <c r="X69" s="713"/>
      <c r="Y69" s="716"/>
      <c r="Z69" s="711"/>
      <c r="AA69" s="716"/>
      <c r="AB69" s="716"/>
    </row>
    <row r="70" spans="1:28" x14ac:dyDescent="0.25">
      <c r="A70" s="675"/>
      <c r="B70" s="672"/>
      <c r="C70" s="673"/>
      <c r="D70" s="413"/>
      <c r="E70" s="413"/>
      <c r="F70" s="674"/>
      <c r="G70" s="413"/>
      <c r="H70" s="548"/>
      <c r="I70" s="413"/>
      <c r="J70" s="413"/>
      <c r="K70" s="711"/>
      <c r="L70" s="711"/>
      <c r="M70" s="711"/>
      <c r="N70" s="711"/>
      <c r="O70" s="713"/>
      <c r="P70" s="711"/>
      <c r="Q70" s="713"/>
      <c r="R70" s="713"/>
      <c r="S70" s="711"/>
      <c r="T70" s="716"/>
      <c r="U70" s="716"/>
      <c r="V70" s="716"/>
      <c r="W70" s="713"/>
      <c r="X70" s="713"/>
      <c r="Y70" s="716"/>
      <c r="Z70" s="711"/>
      <c r="AA70" s="716"/>
      <c r="AB70" s="716"/>
    </row>
    <row r="71" spans="1:28" x14ac:dyDescent="0.25">
      <c r="A71" s="675"/>
      <c r="B71" s="672"/>
      <c r="C71" s="673"/>
      <c r="D71" s="413"/>
      <c r="E71" s="413"/>
      <c r="F71" s="674"/>
      <c r="G71" s="413"/>
      <c r="H71" s="548"/>
      <c r="I71" s="413"/>
      <c r="J71" s="413"/>
      <c r="K71" s="711"/>
      <c r="L71" s="711"/>
      <c r="M71" s="711"/>
      <c r="N71" s="711"/>
      <c r="O71" s="713"/>
      <c r="P71" s="711"/>
      <c r="Q71" s="713"/>
      <c r="R71" s="713"/>
      <c r="S71" s="711"/>
      <c r="T71" s="716"/>
      <c r="U71" s="716"/>
      <c r="V71" s="716"/>
      <c r="W71" s="713"/>
      <c r="X71" s="713"/>
      <c r="Y71" s="716"/>
      <c r="Z71" s="711"/>
      <c r="AA71" s="716"/>
      <c r="AB71" s="716"/>
    </row>
    <row r="72" spans="1:28" x14ac:dyDescent="0.25">
      <c r="A72" s="675"/>
      <c r="B72" s="672"/>
      <c r="C72" s="673"/>
      <c r="D72" s="413"/>
      <c r="E72" s="413"/>
      <c r="F72" s="674"/>
      <c r="G72" s="413"/>
      <c r="H72" s="548"/>
      <c r="I72" s="413"/>
      <c r="J72" s="413"/>
      <c r="K72" s="711"/>
      <c r="L72" s="711"/>
      <c r="M72" s="711"/>
      <c r="N72" s="711"/>
      <c r="O72" s="713"/>
      <c r="P72" s="711"/>
      <c r="Q72" s="713"/>
      <c r="R72" s="713"/>
      <c r="S72" s="711"/>
      <c r="T72" s="716"/>
      <c r="U72" s="716"/>
      <c r="V72" s="716"/>
      <c r="W72" s="713"/>
      <c r="X72" s="713"/>
      <c r="Y72" s="716"/>
      <c r="Z72" s="711"/>
      <c r="AA72" s="716"/>
      <c r="AB72" s="716"/>
    </row>
    <row r="73" spans="1:28" x14ac:dyDescent="0.25">
      <c r="A73" s="675"/>
      <c r="B73" s="672"/>
      <c r="C73" s="673"/>
      <c r="D73" s="413"/>
      <c r="E73" s="413"/>
      <c r="F73" s="674"/>
      <c r="G73" s="413"/>
      <c r="H73" s="548"/>
      <c r="I73" s="413"/>
      <c r="J73" s="413"/>
      <c r="K73" s="711"/>
      <c r="L73" s="711"/>
      <c r="M73" s="711"/>
      <c r="N73" s="711"/>
      <c r="O73" s="713"/>
      <c r="P73" s="711"/>
      <c r="Q73" s="713"/>
      <c r="R73" s="713"/>
      <c r="S73" s="711"/>
      <c r="T73" s="716"/>
      <c r="U73" s="716"/>
      <c r="V73" s="716"/>
      <c r="W73" s="713"/>
      <c r="X73" s="713"/>
      <c r="Y73" s="716"/>
      <c r="Z73" s="711"/>
      <c r="AA73" s="716"/>
      <c r="AB73" s="716"/>
    </row>
    <row r="74" spans="1:28" x14ac:dyDescent="0.25">
      <c r="A74" s="23"/>
      <c r="B74" s="24"/>
      <c r="C74" s="25"/>
      <c r="D74" s="27"/>
      <c r="E74" s="27"/>
      <c r="F74" s="28"/>
      <c r="G74" s="27"/>
      <c r="H74" s="548"/>
      <c r="I74" s="27"/>
      <c r="J74" s="739"/>
      <c r="K74" s="635"/>
      <c r="L74" s="635"/>
      <c r="M74" s="635"/>
      <c r="N74" s="635"/>
      <c r="O74" s="636"/>
      <c r="P74" s="635"/>
      <c r="Q74" s="636"/>
      <c r="R74" s="636"/>
      <c r="S74" s="635"/>
      <c r="T74" s="707"/>
      <c r="U74" s="707"/>
      <c r="V74" s="707"/>
      <c r="W74" s="636"/>
      <c r="X74" s="636"/>
      <c r="Y74" s="707"/>
      <c r="Z74" s="635"/>
      <c r="AA74" s="707"/>
      <c r="AB74" s="707"/>
    </row>
    <row r="75" spans="1:28" x14ac:dyDescent="0.25">
      <c r="A75" s="23"/>
      <c r="B75" s="24"/>
      <c r="C75" s="25"/>
      <c r="D75" s="27"/>
      <c r="E75" s="27"/>
      <c r="F75" s="28"/>
      <c r="G75" s="27"/>
      <c r="H75" s="548"/>
      <c r="I75" s="27"/>
      <c r="J75" s="739"/>
      <c r="K75" s="635"/>
      <c r="L75" s="635"/>
      <c r="M75" s="635"/>
      <c r="N75" s="635"/>
      <c r="O75" s="636"/>
      <c r="P75" s="635"/>
      <c r="Q75" s="636"/>
      <c r="R75" s="636"/>
      <c r="S75" s="635"/>
      <c r="T75" s="707"/>
      <c r="U75" s="707"/>
      <c r="V75" s="707"/>
      <c r="W75" s="636"/>
      <c r="X75" s="636"/>
      <c r="Y75" s="707"/>
      <c r="Z75" s="635"/>
      <c r="AA75" s="707"/>
      <c r="AB75" s="707"/>
    </row>
    <row r="76" spans="1:28" x14ac:dyDescent="0.25">
      <c r="A76" s="23"/>
      <c r="B76" s="24"/>
      <c r="C76" s="25"/>
      <c r="D76" s="27"/>
      <c r="E76" s="27"/>
      <c r="F76" s="28"/>
      <c r="G76" s="27"/>
      <c r="H76" s="548"/>
      <c r="I76" s="27"/>
      <c r="J76" s="739"/>
      <c r="K76" s="635"/>
      <c r="L76" s="635"/>
      <c r="M76" s="635"/>
      <c r="N76" s="635"/>
      <c r="O76" s="636"/>
      <c r="P76" s="635"/>
      <c r="Q76" s="636"/>
      <c r="R76" s="636"/>
      <c r="S76" s="635"/>
      <c r="T76" s="707"/>
      <c r="U76" s="707"/>
      <c r="V76" s="707"/>
      <c r="W76" s="636"/>
      <c r="X76" s="636"/>
      <c r="Y76" s="707"/>
      <c r="Z76" s="635"/>
      <c r="AA76" s="707"/>
      <c r="AB76" s="707"/>
    </row>
    <row r="77" spans="1:28" x14ac:dyDescent="0.25">
      <c r="A77" s="23"/>
      <c r="B77" s="24"/>
      <c r="C77" s="25"/>
      <c r="D77" s="27"/>
      <c r="E77" s="27"/>
      <c r="F77" s="28"/>
      <c r="G77" s="27"/>
      <c r="H77" s="548"/>
      <c r="I77" s="27"/>
      <c r="J77" s="739"/>
      <c r="K77" s="635"/>
      <c r="L77" s="635"/>
      <c r="M77" s="635"/>
      <c r="N77" s="635"/>
      <c r="O77" s="636"/>
      <c r="P77" s="635"/>
      <c r="Q77" s="636"/>
      <c r="R77" s="636"/>
      <c r="S77" s="635"/>
      <c r="T77" s="707"/>
      <c r="U77" s="707"/>
      <c r="V77" s="707"/>
      <c r="W77" s="636"/>
      <c r="X77" s="636"/>
      <c r="Y77" s="707"/>
      <c r="Z77" s="635"/>
      <c r="AA77" s="707"/>
      <c r="AB77" s="707"/>
    </row>
    <row r="78" spans="1:28" x14ac:dyDescent="0.25">
      <c r="A78" s="23"/>
      <c r="B78" s="24"/>
      <c r="C78" s="25"/>
      <c r="D78" s="27"/>
      <c r="E78" s="27"/>
      <c r="F78" s="28"/>
      <c r="G78" s="27"/>
      <c r="H78" s="548"/>
      <c r="I78" s="27"/>
      <c r="J78" s="739"/>
      <c r="K78" s="635"/>
      <c r="L78" s="635"/>
      <c r="M78" s="635"/>
      <c r="N78" s="635"/>
      <c r="O78" s="636"/>
      <c r="P78" s="635"/>
      <c r="Q78" s="636"/>
      <c r="R78" s="636"/>
      <c r="S78" s="635"/>
      <c r="T78" s="707"/>
      <c r="U78" s="707"/>
      <c r="V78" s="707"/>
      <c r="W78" s="636"/>
      <c r="X78" s="636"/>
      <c r="Y78" s="707"/>
      <c r="Z78" s="635"/>
      <c r="AA78" s="707"/>
      <c r="AB78" s="707"/>
    </row>
    <row r="79" spans="1:28" x14ac:dyDescent="0.25">
      <c r="A79" s="675"/>
      <c r="B79" s="672"/>
      <c r="C79" s="673"/>
      <c r="D79" s="413"/>
      <c r="E79" s="413"/>
      <c r="F79" s="674"/>
      <c r="G79" s="413"/>
      <c r="H79" s="548"/>
      <c r="I79" s="413"/>
      <c r="J79" s="413"/>
      <c r="K79" s="711"/>
      <c r="L79" s="711"/>
      <c r="M79" s="711"/>
      <c r="N79" s="711"/>
      <c r="O79" s="713"/>
      <c r="P79" s="711"/>
      <c r="Q79" s="713"/>
      <c r="R79" s="713"/>
      <c r="S79" s="711"/>
      <c r="T79" s="716"/>
      <c r="U79" s="716"/>
      <c r="V79" s="716"/>
      <c r="W79" s="713"/>
      <c r="X79" s="713"/>
      <c r="Y79" s="716"/>
      <c r="Z79" s="711"/>
      <c r="AA79" s="716"/>
      <c r="AB79" s="716"/>
    </row>
    <row r="80" spans="1:28" x14ac:dyDescent="0.25">
      <c r="A80" s="675"/>
      <c r="B80" s="672"/>
      <c r="C80" s="673"/>
      <c r="D80" s="413"/>
      <c r="E80" s="413"/>
      <c r="F80" s="674"/>
      <c r="G80" s="413"/>
      <c r="H80" s="548"/>
      <c r="I80" s="413"/>
      <c r="J80" s="413"/>
      <c r="K80" s="711"/>
      <c r="L80" s="711"/>
      <c r="M80" s="711"/>
      <c r="N80" s="711"/>
      <c r="O80" s="713"/>
      <c r="P80" s="711"/>
      <c r="Q80" s="713"/>
      <c r="R80" s="713"/>
      <c r="S80" s="711"/>
      <c r="T80" s="716"/>
      <c r="U80" s="716"/>
      <c r="V80" s="716"/>
      <c r="W80" s="713"/>
      <c r="X80" s="713"/>
      <c r="Y80" s="716"/>
      <c r="Z80" s="711"/>
      <c r="AA80" s="716"/>
      <c r="AB80" s="716"/>
    </row>
    <row r="81" spans="1:28" x14ac:dyDescent="0.25">
      <c r="A81" s="675"/>
      <c r="B81" s="672"/>
      <c r="C81" s="673"/>
      <c r="D81" s="413"/>
      <c r="E81" s="413"/>
      <c r="F81" s="674"/>
      <c r="G81" s="413"/>
      <c r="H81" s="548"/>
      <c r="I81" s="413"/>
      <c r="J81" s="413"/>
      <c r="K81" s="711"/>
      <c r="L81" s="711"/>
      <c r="M81" s="711"/>
      <c r="N81" s="711"/>
      <c r="O81" s="713"/>
      <c r="P81" s="711"/>
      <c r="Q81" s="713"/>
      <c r="R81" s="713"/>
      <c r="S81" s="711"/>
      <c r="T81" s="716"/>
      <c r="U81" s="716"/>
      <c r="V81" s="716"/>
      <c r="W81" s="713"/>
      <c r="X81" s="713"/>
      <c r="Y81" s="716"/>
      <c r="Z81" s="711"/>
      <c r="AA81" s="716"/>
      <c r="AB81" s="716"/>
    </row>
    <row r="82" spans="1:28" x14ac:dyDescent="0.25">
      <c r="A82" s="675"/>
      <c r="B82" s="672"/>
      <c r="C82" s="673"/>
      <c r="D82" s="413"/>
      <c r="E82" s="413"/>
      <c r="F82" s="674"/>
      <c r="G82" s="413"/>
      <c r="H82" s="548"/>
      <c r="I82" s="413"/>
      <c r="J82" s="413"/>
      <c r="K82" s="711"/>
      <c r="L82" s="711"/>
      <c r="M82" s="711"/>
      <c r="N82" s="711"/>
      <c r="O82" s="713"/>
      <c r="P82" s="711"/>
      <c r="Q82" s="713"/>
      <c r="R82" s="713"/>
      <c r="S82" s="711"/>
      <c r="T82" s="716"/>
      <c r="U82" s="716"/>
      <c r="V82" s="716"/>
      <c r="W82" s="713"/>
      <c r="X82" s="713"/>
      <c r="Y82" s="716"/>
      <c r="Z82" s="711"/>
      <c r="AA82" s="716"/>
      <c r="AB82" s="716"/>
    </row>
    <row r="83" spans="1:28" x14ac:dyDescent="0.25">
      <c r="A83" s="675"/>
      <c r="B83" s="672"/>
      <c r="C83" s="673"/>
      <c r="D83" s="413"/>
      <c r="E83" s="413"/>
      <c r="F83" s="674"/>
      <c r="G83" s="413"/>
      <c r="H83" s="548"/>
      <c r="I83" s="413"/>
      <c r="J83" s="413"/>
      <c r="K83" s="711"/>
      <c r="L83" s="711"/>
      <c r="M83" s="711"/>
      <c r="N83" s="711"/>
      <c r="O83" s="713"/>
      <c r="P83" s="711"/>
      <c r="Q83" s="713"/>
      <c r="R83" s="713"/>
      <c r="S83" s="711"/>
      <c r="T83" s="716"/>
      <c r="U83" s="716"/>
      <c r="V83" s="716"/>
      <c r="W83" s="713"/>
      <c r="X83" s="713"/>
      <c r="Y83" s="716"/>
      <c r="Z83" s="711"/>
      <c r="AA83" s="716"/>
      <c r="AB83" s="716"/>
    </row>
    <row r="84" spans="1:28" x14ac:dyDescent="0.25">
      <c r="A84" s="23"/>
      <c r="B84" s="24"/>
      <c r="C84" s="25"/>
      <c r="D84" s="27"/>
      <c r="E84" s="27"/>
      <c r="F84" s="28"/>
      <c r="G84" s="27"/>
      <c r="H84" s="548"/>
      <c r="I84" s="27"/>
      <c r="J84" s="739"/>
      <c r="K84" s="635"/>
      <c r="L84" s="635"/>
      <c r="M84" s="635"/>
      <c r="N84" s="635"/>
      <c r="O84" s="636"/>
      <c r="P84" s="635"/>
      <c r="Q84" s="636"/>
      <c r="R84" s="636"/>
      <c r="S84" s="635"/>
      <c r="T84" s="707"/>
      <c r="U84" s="707"/>
      <c r="V84" s="707"/>
      <c r="W84" s="636"/>
      <c r="X84" s="636"/>
      <c r="Y84" s="707"/>
      <c r="Z84" s="635"/>
      <c r="AA84" s="707"/>
      <c r="AB84" s="707"/>
    </row>
    <row r="85" spans="1:28" x14ac:dyDescent="0.25">
      <c r="A85" s="23"/>
      <c r="B85" s="24"/>
      <c r="C85" s="25"/>
      <c r="D85" s="27"/>
      <c r="E85" s="27"/>
      <c r="F85" s="28"/>
      <c r="G85" s="27"/>
      <c r="H85" s="548"/>
      <c r="I85" s="27"/>
      <c r="J85" s="739"/>
      <c r="K85" s="635"/>
      <c r="L85" s="635"/>
      <c r="M85" s="635"/>
      <c r="N85" s="635"/>
      <c r="O85" s="636"/>
      <c r="P85" s="635"/>
      <c r="Q85" s="636"/>
      <c r="R85" s="636"/>
      <c r="S85" s="635"/>
      <c r="T85" s="707"/>
      <c r="U85" s="707"/>
      <c r="V85" s="707"/>
      <c r="W85" s="636"/>
      <c r="X85" s="636"/>
      <c r="Y85" s="707"/>
      <c r="Z85" s="635"/>
      <c r="AA85" s="707"/>
      <c r="AB85" s="707"/>
    </row>
    <row r="86" spans="1:28" x14ac:dyDescent="0.25">
      <c r="A86" s="23"/>
      <c r="B86" s="24"/>
      <c r="C86" s="25"/>
      <c r="D86" s="27"/>
      <c r="E86" s="27"/>
      <c r="F86" s="28"/>
      <c r="G86" s="27"/>
      <c r="H86" s="548"/>
      <c r="I86" s="27"/>
      <c r="J86" s="739"/>
      <c r="K86" s="635"/>
      <c r="L86" s="635"/>
      <c r="M86" s="635"/>
      <c r="N86" s="635"/>
      <c r="O86" s="636"/>
      <c r="P86" s="635"/>
      <c r="Q86" s="636"/>
      <c r="R86" s="636"/>
      <c r="S86" s="635"/>
      <c r="T86" s="707"/>
      <c r="U86" s="707"/>
      <c r="V86" s="707"/>
      <c r="W86" s="636"/>
      <c r="X86" s="636"/>
      <c r="Y86" s="707"/>
      <c r="Z86" s="635"/>
      <c r="AA86" s="707"/>
      <c r="AB86" s="707"/>
    </row>
    <row r="87" spans="1:28" x14ac:dyDescent="0.25">
      <c r="A87" s="23"/>
      <c r="B87" s="24"/>
      <c r="C87" s="25"/>
      <c r="D87" s="27"/>
      <c r="E87" s="27"/>
      <c r="F87" s="28"/>
      <c r="G87" s="27"/>
      <c r="H87" s="548"/>
      <c r="I87" s="27"/>
      <c r="J87" s="739"/>
      <c r="K87" s="635"/>
      <c r="L87" s="635"/>
      <c r="M87" s="635"/>
      <c r="N87" s="635"/>
      <c r="O87" s="636"/>
      <c r="P87" s="635"/>
      <c r="Q87" s="636"/>
      <c r="R87" s="636"/>
      <c r="S87" s="635"/>
      <c r="T87" s="707"/>
      <c r="U87" s="707"/>
      <c r="V87" s="707"/>
      <c r="W87" s="636"/>
      <c r="X87" s="636"/>
      <c r="Y87" s="707"/>
      <c r="Z87" s="635"/>
      <c r="AA87" s="707"/>
      <c r="AB87" s="707"/>
    </row>
    <row r="88" spans="1:28" x14ac:dyDescent="0.25">
      <c r="A88" s="23"/>
      <c r="B88" s="24"/>
      <c r="C88" s="25"/>
      <c r="D88" s="27"/>
      <c r="E88" s="27"/>
      <c r="F88" s="28"/>
      <c r="G88" s="27"/>
      <c r="H88" s="548"/>
      <c r="I88" s="27"/>
      <c r="J88" s="739"/>
      <c r="K88" s="635"/>
      <c r="L88" s="635"/>
      <c r="M88" s="635"/>
      <c r="N88" s="635"/>
      <c r="O88" s="636"/>
      <c r="P88" s="635"/>
      <c r="Q88" s="636"/>
      <c r="R88" s="636"/>
      <c r="S88" s="635"/>
      <c r="T88" s="707"/>
      <c r="U88" s="707"/>
      <c r="V88" s="707"/>
      <c r="W88" s="636"/>
      <c r="X88" s="636"/>
      <c r="Y88" s="707"/>
      <c r="Z88" s="635"/>
      <c r="AA88" s="707"/>
      <c r="AB88" s="707"/>
    </row>
    <row r="89" spans="1:28" x14ac:dyDescent="0.25">
      <c r="A89" s="675"/>
      <c r="B89" s="672"/>
      <c r="C89" s="673"/>
      <c r="D89" s="413"/>
      <c r="E89" s="413"/>
      <c r="F89" s="674"/>
      <c r="G89" s="413"/>
      <c r="H89" s="548"/>
      <c r="I89" s="413"/>
      <c r="J89" s="413"/>
      <c r="K89" s="711"/>
      <c r="L89" s="711"/>
      <c r="M89" s="711"/>
      <c r="N89" s="711"/>
      <c r="O89" s="713"/>
      <c r="P89" s="711"/>
      <c r="Q89" s="713"/>
      <c r="R89" s="713"/>
      <c r="S89" s="711"/>
      <c r="T89" s="716"/>
      <c r="U89" s="716"/>
      <c r="V89" s="716"/>
      <c r="W89" s="713"/>
      <c r="X89" s="713"/>
      <c r="Y89" s="716"/>
      <c r="Z89" s="711"/>
      <c r="AA89" s="716"/>
      <c r="AB89" s="716"/>
    </row>
    <row r="90" spans="1:28" x14ac:dyDescent="0.25">
      <c r="A90" s="675"/>
      <c r="B90" s="672"/>
      <c r="C90" s="673"/>
      <c r="D90" s="413"/>
      <c r="E90" s="413"/>
      <c r="F90" s="674"/>
      <c r="G90" s="413"/>
      <c r="H90" s="548"/>
      <c r="I90" s="413"/>
      <c r="J90" s="413"/>
      <c r="K90" s="711"/>
      <c r="L90" s="711"/>
      <c r="M90" s="711"/>
      <c r="N90" s="711"/>
      <c r="O90" s="713"/>
      <c r="P90" s="711"/>
      <c r="Q90" s="713"/>
      <c r="R90" s="713"/>
      <c r="S90" s="711"/>
      <c r="T90" s="716"/>
      <c r="U90" s="716"/>
      <c r="V90" s="716"/>
      <c r="W90" s="713"/>
      <c r="X90" s="713"/>
      <c r="Y90" s="716"/>
      <c r="Z90" s="711"/>
      <c r="AA90" s="716"/>
      <c r="AB90" s="716"/>
    </row>
    <row r="91" spans="1:28" x14ac:dyDescent="0.25">
      <c r="A91" s="675"/>
      <c r="B91" s="672"/>
      <c r="C91" s="673"/>
      <c r="D91" s="413"/>
      <c r="E91" s="413"/>
      <c r="F91" s="674"/>
      <c r="G91" s="413"/>
      <c r="H91" s="548"/>
      <c r="I91" s="413"/>
      <c r="J91" s="413"/>
      <c r="K91" s="711"/>
      <c r="L91" s="711"/>
      <c r="M91" s="711"/>
      <c r="N91" s="711"/>
      <c r="O91" s="713"/>
      <c r="P91" s="711"/>
      <c r="Q91" s="713"/>
      <c r="R91" s="713"/>
      <c r="S91" s="711"/>
      <c r="T91" s="716"/>
      <c r="U91" s="716"/>
      <c r="V91" s="716"/>
      <c r="W91" s="713"/>
      <c r="X91" s="713"/>
      <c r="Y91" s="716"/>
      <c r="Z91" s="711"/>
      <c r="AA91" s="716"/>
      <c r="AB91" s="716"/>
    </row>
    <row r="92" spans="1:28" x14ac:dyDescent="0.25">
      <c r="A92" s="675"/>
      <c r="B92" s="672"/>
      <c r="C92" s="673"/>
      <c r="D92" s="413"/>
      <c r="E92" s="413"/>
      <c r="F92" s="674"/>
      <c r="G92" s="413"/>
      <c r="H92" s="548"/>
      <c r="I92" s="413"/>
      <c r="J92" s="413"/>
      <c r="K92" s="711"/>
      <c r="L92" s="711"/>
      <c r="M92" s="711"/>
      <c r="N92" s="711"/>
      <c r="O92" s="713"/>
      <c r="P92" s="711"/>
      <c r="Q92" s="713"/>
      <c r="R92" s="713"/>
      <c r="S92" s="711"/>
      <c r="T92" s="716"/>
      <c r="U92" s="716"/>
      <c r="V92" s="716"/>
      <c r="W92" s="713"/>
      <c r="X92" s="713"/>
      <c r="Y92" s="716"/>
      <c r="Z92" s="711"/>
      <c r="AA92" s="716"/>
      <c r="AB92" s="716"/>
    </row>
    <row r="93" spans="1:28" x14ac:dyDescent="0.25">
      <c r="A93" s="675"/>
      <c r="B93" s="672"/>
      <c r="C93" s="673"/>
      <c r="D93" s="413"/>
      <c r="E93" s="413"/>
      <c r="F93" s="674"/>
      <c r="G93" s="413"/>
      <c r="H93" s="548"/>
      <c r="I93" s="413"/>
      <c r="J93" s="413"/>
      <c r="K93" s="711"/>
      <c r="L93" s="711"/>
      <c r="M93" s="711"/>
      <c r="N93" s="711"/>
      <c r="O93" s="713"/>
      <c r="P93" s="711"/>
      <c r="Q93" s="713"/>
      <c r="R93" s="713"/>
      <c r="S93" s="711"/>
      <c r="T93" s="716"/>
      <c r="U93" s="716"/>
      <c r="V93" s="716"/>
      <c r="W93" s="713"/>
      <c r="X93" s="713"/>
      <c r="Y93" s="716"/>
      <c r="Z93" s="711"/>
      <c r="AA93" s="716"/>
      <c r="AB93" s="716"/>
    </row>
    <row r="94" spans="1:28" x14ac:dyDescent="0.25">
      <c r="A94" s="23"/>
      <c r="B94" s="24"/>
      <c r="C94" s="25"/>
      <c r="D94" s="27"/>
      <c r="E94" s="27"/>
      <c r="F94" s="28"/>
      <c r="G94" s="27"/>
      <c r="H94" s="548"/>
      <c r="I94" s="27"/>
      <c r="J94" s="739"/>
      <c r="K94" s="635"/>
      <c r="L94" s="635"/>
      <c r="M94" s="635"/>
      <c r="N94" s="635"/>
      <c r="O94" s="636"/>
      <c r="P94" s="635"/>
      <c r="Q94" s="636"/>
      <c r="R94" s="636"/>
      <c r="S94" s="635"/>
      <c r="T94" s="707"/>
      <c r="U94" s="707"/>
      <c r="V94" s="707"/>
      <c r="W94" s="636"/>
      <c r="X94" s="636"/>
      <c r="Y94" s="707"/>
      <c r="Z94" s="635"/>
      <c r="AA94" s="707"/>
      <c r="AB94" s="707"/>
    </row>
    <row r="95" spans="1:28" x14ac:dyDescent="0.25">
      <c r="A95" s="23"/>
      <c r="B95" s="24"/>
      <c r="C95" s="25"/>
      <c r="D95" s="27"/>
      <c r="E95" s="27"/>
      <c r="F95" s="28"/>
      <c r="G95" s="27"/>
      <c r="H95" s="548"/>
      <c r="I95" s="27"/>
      <c r="J95" s="739"/>
      <c r="K95" s="635"/>
      <c r="L95" s="635"/>
      <c r="M95" s="635"/>
      <c r="N95" s="635"/>
      <c r="O95" s="636"/>
      <c r="P95" s="635"/>
      <c r="Q95" s="636"/>
      <c r="R95" s="636"/>
      <c r="S95" s="635"/>
      <c r="T95" s="707"/>
      <c r="U95" s="707"/>
      <c r="V95" s="707"/>
      <c r="W95" s="636"/>
      <c r="X95" s="636"/>
      <c r="Y95" s="707"/>
      <c r="Z95" s="635"/>
      <c r="AA95" s="707"/>
      <c r="AB95" s="707"/>
    </row>
    <row r="96" spans="1:28" x14ac:dyDescent="0.25">
      <c r="A96" s="23"/>
      <c r="B96" s="24"/>
      <c r="C96" s="25"/>
      <c r="D96" s="27"/>
      <c r="E96" s="27"/>
      <c r="F96" s="28"/>
      <c r="G96" s="27"/>
      <c r="H96" s="548"/>
      <c r="I96" s="27"/>
      <c r="J96" s="739"/>
      <c r="K96" s="635"/>
      <c r="L96" s="635"/>
      <c r="M96" s="635"/>
      <c r="N96" s="635"/>
      <c r="O96" s="636"/>
      <c r="P96" s="635"/>
      <c r="Q96" s="636"/>
      <c r="R96" s="636"/>
      <c r="S96" s="635"/>
      <c r="T96" s="707"/>
      <c r="U96" s="707"/>
      <c r="V96" s="707"/>
      <c r="W96" s="636"/>
      <c r="X96" s="636"/>
      <c r="Y96" s="707"/>
      <c r="Z96" s="635"/>
      <c r="AA96" s="707"/>
      <c r="AB96" s="707"/>
    </row>
    <row r="97" spans="1:28" x14ac:dyDescent="0.25">
      <c r="A97" s="23"/>
      <c r="B97" s="24"/>
      <c r="C97" s="25"/>
      <c r="D97" s="27"/>
      <c r="E97" s="27"/>
      <c r="F97" s="28"/>
      <c r="G97" s="27"/>
      <c r="H97" s="548"/>
      <c r="I97" s="27"/>
      <c r="J97" s="739"/>
      <c r="K97" s="635"/>
      <c r="L97" s="635"/>
      <c r="M97" s="635"/>
      <c r="N97" s="635"/>
      <c r="O97" s="636"/>
      <c r="P97" s="635"/>
      <c r="Q97" s="636"/>
      <c r="R97" s="636"/>
      <c r="S97" s="635"/>
      <c r="T97" s="707"/>
      <c r="U97" s="707"/>
      <c r="V97" s="707"/>
      <c r="W97" s="636"/>
      <c r="X97" s="636"/>
      <c r="Y97" s="707"/>
      <c r="Z97" s="635"/>
      <c r="AA97" s="707"/>
      <c r="AB97" s="707"/>
    </row>
    <row r="98" spans="1:28" x14ac:dyDescent="0.25">
      <c r="A98" s="23"/>
      <c r="B98" s="24"/>
      <c r="C98" s="25"/>
      <c r="D98" s="27"/>
      <c r="E98" s="27"/>
      <c r="F98" s="28"/>
      <c r="G98" s="27"/>
      <c r="H98" s="548"/>
      <c r="I98" s="27"/>
      <c r="J98" s="739"/>
      <c r="K98" s="635"/>
      <c r="L98" s="635"/>
      <c r="M98" s="635"/>
      <c r="N98" s="635"/>
      <c r="O98" s="636"/>
      <c r="P98" s="635"/>
      <c r="Q98" s="636"/>
      <c r="R98" s="636"/>
      <c r="S98" s="635"/>
      <c r="T98" s="707"/>
      <c r="U98" s="707"/>
      <c r="V98" s="707"/>
      <c r="W98" s="636"/>
      <c r="X98" s="636"/>
      <c r="Y98" s="707"/>
      <c r="Z98" s="635"/>
      <c r="AA98" s="707"/>
      <c r="AB98" s="707"/>
    </row>
    <row r="99" spans="1:28" x14ac:dyDescent="0.25">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5">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5">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5">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5">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5">
      <c r="A104" s="23"/>
      <c r="B104" s="24"/>
      <c r="C104" s="25"/>
      <c r="D104" s="27"/>
      <c r="E104" s="27"/>
      <c r="F104" s="28"/>
      <c r="G104" s="27"/>
      <c r="H104" s="548"/>
      <c r="I104" s="27"/>
      <c r="J104" s="739"/>
      <c r="K104" s="635"/>
      <c r="L104" s="635"/>
      <c r="M104" s="635"/>
      <c r="N104" s="635"/>
      <c r="O104" s="636"/>
      <c r="P104" s="635"/>
      <c r="Q104" s="636"/>
      <c r="R104" s="636"/>
      <c r="S104" s="635"/>
      <c r="T104" s="707"/>
      <c r="U104" s="707"/>
      <c r="V104" s="707"/>
      <c r="W104" s="636"/>
      <c r="X104" s="636"/>
      <c r="Y104" s="707"/>
      <c r="Z104" s="635"/>
      <c r="AA104" s="707"/>
      <c r="AB104" s="707"/>
    </row>
    <row r="105" spans="1:28" x14ac:dyDescent="0.25">
      <c r="A105" s="23"/>
      <c r="B105" s="24"/>
      <c r="C105" s="25"/>
      <c r="D105" s="27"/>
      <c r="E105" s="27"/>
      <c r="F105" s="28"/>
      <c r="G105" s="27"/>
      <c r="H105" s="548"/>
      <c r="I105" s="27"/>
      <c r="J105" s="739"/>
      <c r="K105" s="635"/>
      <c r="L105" s="635"/>
      <c r="M105" s="635"/>
      <c r="N105" s="635"/>
      <c r="O105" s="636"/>
      <c r="P105" s="635"/>
      <c r="Q105" s="636"/>
      <c r="R105" s="636"/>
      <c r="S105" s="635"/>
      <c r="T105" s="707"/>
      <c r="U105" s="707"/>
      <c r="V105" s="707"/>
      <c r="W105" s="636"/>
      <c r="X105" s="636"/>
      <c r="Y105" s="707"/>
      <c r="Z105" s="635"/>
      <c r="AA105" s="707"/>
      <c r="AB105" s="707"/>
    </row>
    <row r="106" spans="1:28" x14ac:dyDescent="0.25">
      <c r="A106" s="23"/>
      <c r="B106" s="24"/>
      <c r="C106" s="25"/>
      <c r="D106" s="27"/>
      <c r="E106" s="27"/>
      <c r="F106" s="28"/>
      <c r="G106" s="27"/>
      <c r="H106" s="548"/>
      <c r="I106" s="27"/>
      <c r="J106" s="739"/>
      <c r="K106" s="635"/>
      <c r="L106" s="635"/>
      <c r="M106" s="635"/>
      <c r="N106" s="635"/>
      <c r="O106" s="636"/>
      <c r="P106" s="635"/>
      <c r="Q106" s="636"/>
      <c r="R106" s="636"/>
      <c r="S106" s="635"/>
      <c r="T106" s="707"/>
      <c r="U106" s="707"/>
      <c r="V106" s="707"/>
      <c r="W106" s="636"/>
      <c r="X106" s="636"/>
      <c r="Y106" s="707"/>
      <c r="Z106" s="635"/>
      <c r="AA106" s="707"/>
      <c r="AB106" s="707"/>
    </row>
    <row r="107" spans="1:28" x14ac:dyDescent="0.25">
      <c r="A107" s="23"/>
      <c r="B107" s="24"/>
      <c r="C107" s="25"/>
      <c r="D107" s="27"/>
      <c r="E107" s="27"/>
      <c r="F107" s="28"/>
      <c r="G107" s="27"/>
      <c r="H107" s="548"/>
      <c r="I107" s="27"/>
      <c r="J107" s="739"/>
      <c r="K107" s="635"/>
      <c r="L107" s="635"/>
      <c r="M107" s="635"/>
      <c r="N107" s="635"/>
      <c r="O107" s="636"/>
      <c r="P107" s="635"/>
      <c r="Q107" s="636"/>
      <c r="R107" s="636"/>
      <c r="S107" s="635"/>
      <c r="T107" s="707"/>
      <c r="U107" s="707"/>
      <c r="V107" s="707"/>
      <c r="W107" s="636"/>
      <c r="X107" s="636"/>
      <c r="Y107" s="707"/>
      <c r="Z107" s="635"/>
      <c r="AA107" s="707"/>
      <c r="AB107" s="707"/>
    </row>
    <row r="108" spans="1:28" x14ac:dyDescent="0.25">
      <c r="A108" s="23"/>
      <c r="B108" s="24"/>
      <c r="C108" s="25"/>
      <c r="D108" s="27"/>
      <c r="E108" s="27"/>
      <c r="F108" s="28"/>
      <c r="G108" s="27"/>
      <c r="H108" s="548"/>
      <c r="I108" s="27"/>
      <c r="J108" s="739"/>
      <c r="K108" s="635"/>
      <c r="L108" s="635"/>
      <c r="M108" s="635"/>
      <c r="N108" s="635"/>
      <c r="O108" s="636"/>
      <c r="P108" s="635"/>
      <c r="Q108" s="636"/>
      <c r="R108" s="636"/>
      <c r="S108" s="635"/>
      <c r="T108" s="707"/>
      <c r="U108" s="707"/>
      <c r="V108" s="707"/>
      <c r="W108" s="636"/>
      <c r="X108" s="636"/>
      <c r="Y108" s="707"/>
      <c r="Z108" s="635"/>
      <c r="AA108" s="707"/>
      <c r="AB108" s="707"/>
    </row>
    <row r="109" spans="1:28" x14ac:dyDescent="0.25">
      <c r="A109" s="23"/>
      <c r="B109" s="24"/>
      <c r="C109" s="25"/>
      <c r="D109" s="27"/>
      <c r="E109" s="27"/>
      <c r="F109" s="28"/>
      <c r="G109" s="27"/>
      <c r="H109" s="548"/>
      <c r="I109" s="27"/>
      <c r="J109" s="739"/>
      <c r="K109" s="635"/>
      <c r="L109" s="635"/>
      <c r="M109" s="635"/>
      <c r="N109" s="635"/>
      <c r="O109" s="636"/>
      <c r="P109" s="635"/>
      <c r="Q109" s="636"/>
      <c r="R109" s="636"/>
      <c r="S109" s="635"/>
      <c r="T109" s="707"/>
      <c r="U109" s="707"/>
      <c r="V109" s="707"/>
      <c r="W109" s="636"/>
      <c r="X109" s="636"/>
      <c r="Y109" s="707"/>
      <c r="Z109" s="635"/>
      <c r="AA109" s="707"/>
      <c r="AB109" s="740"/>
    </row>
    <row r="110" spans="1:28" x14ac:dyDescent="0.25">
      <c r="A110" s="23"/>
      <c r="B110" s="24"/>
      <c r="C110" s="25"/>
      <c r="D110" s="27"/>
      <c r="E110" s="27"/>
      <c r="F110" s="28"/>
      <c r="G110" s="27"/>
      <c r="H110" s="548"/>
      <c r="I110" s="27"/>
      <c r="J110" s="739"/>
      <c r="K110" s="635"/>
      <c r="L110" s="635"/>
      <c r="M110" s="635"/>
      <c r="N110" s="635"/>
      <c r="O110" s="636"/>
      <c r="P110" s="635"/>
      <c r="Q110" s="636"/>
      <c r="R110" s="636"/>
      <c r="S110" s="635"/>
      <c r="T110" s="707"/>
      <c r="U110" s="707"/>
      <c r="V110" s="707"/>
      <c r="W110" s="636"/>
      <c r="X110" s="636"/>
      <c r="Y110" s="707"/>
      <c r="Z110" s="635"/>
      <c r="AA110" s="707"/>
      <c r="AB110" s="740"/>
    </row>
    <row r="111" spans="1:28" x14ac:dyDescent="0.25">
      <c r="A111" s="23"/>
      <c r="B111" s="24"/>
      <c r="C111" s="25"/>
      <c r="D111" s="27"/>
      <c r="E111" s="27"/>
      <c r="F111" s="28"/>
      <c r="G111" s="27"/>
      <c r="H111" s="548"/>
      <c r="I111" s="27"/>
      <c r="J111" s="739"/>
      <c r="K111" s="635"/>
      <c r="L111" s="635"/>
      <c r="M111" s="635"/>
      <c r="N111" s="635"/>
      <c r="O111" s="636"/>
      <c r="P111" s="635"/>
      <c r="Q111" s="636"/>
      <c r="R111" s="636"/>
      <c r="S111" s="635"/>
      <c r="T111" s="707"/>
      <c r="U111" s="707"/>
      <c r="V111" s="707"/>
      <c r="W111" s="636"/>
      <c r="X111" s="636"/>
      <c r="Y111" s="707"/>
      <c r="Z111" s="635"/>
      <c r="AA111" s="707"/>
      <c r="AB111" s="740"/>
    </row>
    <row r="112" spans="1:28" x14ac:dyDescent="0.25">
      <c r="A112" s="23"/>
      <c r="B112" s="24"/>
      <c r="C112" s="25"/>
      <c r="D112" s="27"/>
      <c r="E112" s="27"/>
      <c r="F112" s="28"/>
      <c r="G112" s="27"/>
      <c r="H112" s="548"/>
      <c r="I112" s="27"/>
      <c r="J112" s="739"/>
      <c r="K112" s="635"/>
      <c r="L112" s="635"/>
      <c r="M112" s="635"/>
      <c r="N112" s="635"/>
      <c r="O112" s="636"/>
      <c r="P112" s="635"/>
      <c r="Q112" s="636"/>
      <c r="R112" s="636"/>
      <c r="S112" s="635"/>
      <c r="T112" s="707"/>
      <c r="U112" s="707"/>
      <c r="V112" s="707"/>
      <c r="W112" s="636"/>
      <c r="X112" s="636"/>
      <c r="Y112" s="707"/>
      <c r="Z112" s="635"/>
      <c r="AA112" s="707"/>
      <c r="AB112" s="740"/>
    </row>
    <row r="113" spans="1:28" x14ac:dyDescent="0.25">
      <c r="A113" s="23"/>
      <c r="B113" s="24"/>
      <c r="C113" s="25"/>
      <c r="D113" s="27"/>
      <c r="E113" s="27"/>
      <c r="F113" s="28"/>
      <c r="G113" s="27"/>
      <c r="H113" s="548"/>
      <c r="I113" s="27"/>
      <c r="J113" s="739"/>
      <c r="K113" s="635"/>
      <c r="L113" s="635"/>
      <c r="M113" s="635"/>
      <c r="N113" s="635"/>
      <c r="O113" s="636"/>
      <c r="P113" s="635"/>
      <c r="Q113" s="636"/>
      <c r="R113" s="636"/>
      <c r="S113" s="635"/>
      <c r="T113" s="707"/>
      <c r="U113" s="707"/>
      <c r="V113" s="707"/>
      <c r="W113" s="636"/>
      <c r="X113" s="636"/>
      <c r="Y113" s="707"/>
      <c r="Z113" s="635"/>
      <c r="AA113" s="707"/>
      <c r="AB113" s="740"/>
    </row>
    <row r="114" spans="1:28" x14ac:dyDescent="0.25">
      <c r="A114" s="23"/>
      <c r="B114" s="24"/>
      <c r="C114" s="25"/>
      <c r="D114" s="27"/>
      <c r="E114" s="27"/>
      <c r="F114" s="28"/>
      <c r="G114" s="27"/>
      <c r="H114" s="548"/>
      <c r="I114" s="27"/>
      <c r="J114" s="739"/>
      <c r="K114" s="635"/>
      <c r="L114" s="635"/>
      <c r="M114" s="635"/>
      <c r="N114" s="635"/>
      <c r="O114" s="636"/>
      <c r="P114" s="635"/>
      <c r="Q114" s="636"/>
      <c r="R114" s="636"/>
      <c r="S114" s="635"/>
      <c r="T114" s="707"/>
      <c r="U114" s="707"/>
      <c r="V114" s="707"/>
      <c r="W114" s="636"/>
      <c r="X114" s="636"/>
      <c r="Y114" s="707"/>
      <c r="Z114" s="635"/>
      <c r="AA114" s="707"/>
      <c r="AB114" s="707"/>
    </row>
    <row r="115" spans="1:28" x14ac:dyDescent="0.25">
      <c r="A115" s="23"/>
      <c r="B115" s="24"/>
      <c r="C115" s="25"/>
      <c r="D115" s="27"/>
      <c r="E115" s="27"/>
      <c r="F115" s="28"/>
      <c r="G115" s="27"/>
      <c r="H115" s="548"/>
      <c r="I115" s="27"/>
      <c r="J115" s="739"/>
      <c r="K115" s="635"/>
      <c r="L115" s="635"/>
      <c r="M115" s="635"/>
      <c r="N115" s="635"/>
      <c r="O115" s="636"/>
      <c r="P115" s="635"/>
      <c r="Q115" s="636"/>
      <c r="R115" s="636"/>
      <c r="S115" s="635"/>
      <c r="T115" s="707"/>
      <c r="U115" s="707"/>
      <c r="V115" s="707"/>
      <c r="W115" s="636"/>
      <c r="X115" s="636"/>
      <c r="Y115" s="707"/>
      <c r="Z115" s="635"/>
      <c r="AA115" s="707"/>
      <c r="AB115" s="707"/>
    </row>
    <row r="116" spans="1:28" x14ac:dyDescent="0.25">
      <c r="A116" s="23"/>
      <c r="B116" s="24"/>
      <c r="C116" s="25"/>
      <c r="D116" s="27"/>
      <c r="E116" s="27"/>
      <c r="F116" s="28"/>
      <c r="G116" s="27"/>
      <c r="H116" s="548"/>
      <c r="I116" s="27"/>
      <c r="J116" s="739"/>
      <c r="K116" s="635"/>
      <c r="L116" s="635"/>
      <c r="M116" s="635"/>
      <c r="N116" s="635"/>
      <c r="O116" s="636"/>
      <c r="P116" s="635"/>
      <c r="Q116" s="636"/>
      <c r="R116" s="636"/>
      <c r="S116" s="635"/>
      <c r="T116" s="707"/>
      <c r="U116" s="707"/>
      <c r="V116" s="707"/>
      <c r="W116" s="636"/>
      <c r="X116" s="636"/>
      <c r="Y116" s="707"/>
      <c r="Z116" s="635"/>
      <c r="AA116" s="707"/>
      <c r="AB116" s="707"/>
    </row>
    <row r="117" spans="1:28" x14ac:dyDescent="0.25">
      <c r="A117" s="23"/>
      <c r="B117" s="24"/>
      <c r="C117" s="25"/>
      <c r="D117" s="27"/>
      <c r="E117" s="27"/>
      <c r="F117" s="28"/>
      <c r="G117" s="27"/>
      <c r="H117" s="548"/>
      <c r="I117" s="27"/>
      <c r="J117" s="739"/>
      <c r="K117" s="635"/>
      <c r="L117" s="635"/>
      <c r="M117" s="635"/>
      <c r="N117" s="635"/>
      <c r="O117" s="636"/>
      <c r="P117" s="635"/>
      <c r="Q117" s="636"/>
      <c r="R117" s="636"/>
      <c r="S117" s="635"/>
      <c r="T117" s="707"/>
      <c r="U117" s="707"/>
      <c r="V117" s="707"/>
      <c r="W117" s="636"/>
      <c r="X117" s="636"/>
      <c r="Y117" s="707"/>
      <c r="Z117" s="635"/>
      <c r="AA117" s="707"/>
      <c r="AB117" s="707"/>
    </row>
    <row r="118" spans="1:28" x14ac:dyDescent="0.25">
      <c r="A118" s="23"/>
      <c r="B118" s="24"/>
      <c r="C118" s="25"/>
      <c r="D118" s="27"/>
      <c r="E118" s="27"/>
      <c r="F118" s="28"/>
      <c r="G118" s="27"/>
      <c r="H118" s="548"/>
      <c r="I118" s="27"/>
      <c r="J118" s="739"/>
      <c r="K118" s="635"/>
      <c r="L118" s="635"/>
      <c r="M118" s="635"/>
      <c r="N118" s="635"/>
      <c r="O118" s="636"/>
      <c r="P118" s="635"/>
      <c r="Q118" s="636"/>
      <c r="R118" s="636"/>
      <c r="S118" s="635"/>
      <c r="T118" s="707"/>
      <c r="U118" s="707"/>
      <c r="V118" s="707"/>
      <c r="W118" s="636"/>
      <c r="X118" s="636"/>
      <c r="Y118" s="707"/>
      <c r="Z118" s="635"/>
      <c r="AA118" s="707"/>
      <c r="AB118" s="707"/>
    </row>
    <row r="119" spans="1:28" x14ac:dyDescent="0.25">
      <c r="A119" s="23"/>
      <c r="B119" s="24"/>
      <c r="C119" s="25"/>
      <c r="D119" s="27"/>
      <c r="E119" s="27"/>
      <c r="F119" s="28"/>
      <c r="G119" s="27"/>
      <c r="H119" s="548"/>
      <c r="I119" s="27"/>
      <c r="J119" s="739"/>
      <c r="K119" s="635"/>
      <c r="L119" s="635"/>
      <c r="M119" s="635"/>
      <c r="N119" s="635"/>
      <c r="O119" s="636"/>
      <c r="P119" s="635"/>
      <c r="Q119" s="636"/>
      <c r="R119" s="636"/>
      <c r="S119" s="635"/>
      <c r="T119" s="707"/>
      <c r="U119" s="707"/>
      <c r="V119" s="707"/>
      <c r="W119" s="636"/>
      <c r="X119" s="636"/>
      <c r="Y119" s="707"/>
      <c r="Z119" s="635"/>
      <c r="AA119" s="707"/>
      <c r="AB119" s="707"/>
    </row>
    <row r="120" spans="1:28" x14ac:dyDescent="0.25">
      <c r="A120" s="23"/>
      <c r="B120" s="24"/>
      <c r="C120" s="25"/>
      <c r="D120" s="27"/>
      <c r="E120" s="27"/>
      <c r="F120" s="28"/>
      <c r="G120" s="27"/>
      <c r="H120" s="548"/>
      <c r="I120" s="27"/>
      <c r="J120" s="739"/>
      <c r="K120" s="635"/>
      <c r="L120" s="635"/>
      <c r="M120" s="635"/>
      <c r="N120" s="635"/>
      <c r="O120" s="636"/>
      <c r="P120" s="635"/>
      <c r="Q120" s="636"/>
      <c r="R120" s="636"/>
      <c r="S120" s="635"/>
      <c r="T120" s="707"/>
      <c r="U120" s="707"/>
      <c r="V120" s="707"/>
      <c r="W120" s="636"/>
      <c r="X120" s="636"/>
      <c r="Y120" s="707"/>
      <c r="Z120" s="635"/>
      <c r="AA120" s="707"/>
      <c r="AB120" s="707"/>
    </row>
    <row r="121" spans="1:28" x14ac:dyDescent="0.25">
      <c r="A121" s="23"/>
      <c r="B121" s="24"/>
      <c r="C121" s="25"/>
      <c r="D121" s="27"/>
      <c r="E121" s="27"/>
      <c r="F121" s="28"/>
      <c r="G121" s="27"/>
      <c r="H121" s="548"/>
      <c r="I121" s="27"/>
      <c r="J121" s="739"/>
      <c r="K121" s="635"/>
      <c r="L121" s="635"/>
      <c r="M121" s="635"/>
      <c r="N121" s="635"/>
      <c r="O121" s="636"/>
      <c r="P121" s="635"/>
      <c r="Q121" s="636"/>
      <c r="R121" s="636"/>
      <c r="S121" s="635"/>
      <c r="T121" s="707"/>
      <c r="U121" s="707"/>
      <c r="V121" s="707"/>
      <c r="W121" s="636"/>
      <c r="X121" s="636"/>
      <c r="Y121" s="707"/>
      <c r="Z121" s="635"/>
      <c r="AA121" s="707"/>
      <c r="AB121" s="707"/>
    </row>
    <row r="122" spans="1:28" x14ac:dyDescent="0.25">
      <c r="A122" s="23"/>
      <c r="B122" s="24"/>
      <c r="C122" s="25"/>
      <c r="D122" s="27"/>
      <c r="E122" s="27"/>
      <c r="F122" s="28"/>
      <c r="G122" s="27"/>
      <c r="H122" s="548"/>
      <c r="I122" s="27"/>
      <c r="J122" s="739"/>
      <c r="K122" s="635"/>
      <c r="L122" s="635"/>
      <c r="M122" s="635"/>
      <c r="N122" s="635"/>
      <c r="O122" s="636"/>
      <c r="P122" s="635"/>
      <c r="Q122" s="636"/>
      <c r="R122" s="636"/>
      <c r="S122" s="635"/>
      <c r="T122" s="707"/>
      <c r="U122" s="707"/>
      <c r="V122" s="707"/>
      <c r="W122" s="636"/>
      <c r="X122" s="636"/>
      <c r="Y122" s="707"/>
      <c r="Z122" s="635"/>
      <c r="AA122" s="707"/>
      <c r="AB122" s="707"/>
    </row>
    <row r="123" spans="1:28" x14ac:dyDescent="0.25">
      <c r="A123" s="23"/>
      <c r="B123" s="24"/>
      <c r="C123" s="25"/>
      <c r="D123" s="27"/>
      <c r="E123" s="27"/>
      <c r="F123" s="28"/>
      <c r="G123" s="27"/>
      <c r="H123" s="548"/>
      <c r="I123" s="27"/>
      <c r="J123" s="739"/>
      <c r="K123" s="635"/>
      <c r="L123" s="635"/>
      <c r="M123" s="635"/>
      <c r="N123" s="635"/>
      <c r="O123" s="636"/>
      <c r="P123" s="635"/>
      <c r="Q123" s="636"/>
      <c r="R123" s="636"/>
      <c r="S123" s="635"/>
      <c r="T123" s="707"/>
      <c r="U123" s="707"/>
      <c r="V123" s="707"/>
      <c r="W123" s="636"/>
      <c r="X123" s="636"/>
      <c r="Y123" s="707"/>
      <c r="Z123" s="635"/>
      <c r="AA123" s="707"/>
      <c r="AB123" s="707"/>
    </row>
    <row r="124" spans="1:28" x14ac:dyDescent="0.25">
      <c r="A124" s="23"/>
      <c r="B124" s="24"/>
      <c r="C124" s="25"/>
      <c r="D124" s="27"/>
      <c r="E124" s="27"/>
      <c r="F124" s="28"/>
      <c r="G124" s="27"/>
      <c r="H124" s="548"/>
      <c r="I124" s="27"/>
      <c r="J124" s="739"/>
      <c r="K124" s="635"/>
      <c r="L124" s="635"/>
      <c r="M124" s="635"/>
      <c r="N124" s="635"/>
      <c r="O124" s="636"/>
      <c r="P124" s="635"/>
      <c r="Q124" s="636"/>
      <c r="R124" s="636"/>
      <c r="S124" s="635"/>
      <c r="T124" s="707"/>
      <c r="U124" s="707"/>
      <c r="V124" s="707"/>
      <c r="W124" s="636"/>
      <c r="X124" s="636"/>
      <c r="Y124" s="707"/>
      <c r="Z124" s="635"/>
      <c r="AA124" s="707"/>
      <c r="AB124" s="707"/>
    </row>
    <row r="125" spans="1:28" x14ac:dyDescent="0.25">
      <c r="A125" s="23"/>
      <c r="B125" s="24"/>
      <c r="C125" s="25"/>
      <c r="D125" s="27"/>
      <c r="E125" s="27"/>
      <c r="F125" s="28"/>
      <c r="G125" s="27"/>
      <c r="H125" s="548"/>
      <c r="I125" s="27"/>
      <c r="J125" s="739"/>
      <c r="K125" s="635"/>
      <c r="L125" s="635"/>
      <c r="M125" s="635"/>
      <c r="N125" s="635"/>
      <c r="O125" s="636"/>
      <c r="P125" s="635"/>
      <c r="Q125" s="636"/>
      <c r="R125" s="636"/>
      <c r="S125" s="635"/>
      <c r="T125" s="707"/>
      <c r="U125" s="707"/>
      <c r="V125" s="707"/>
      <c r="W125" s="636"/>
      <c r="X125" s="636"/>
      <c r="Y125" s="707"/>
      <c r="Z125" s="635"/>
      <c r="AA125" s="707"/>
      <c r="AB125" s="707"/>
    </row>
    <row r="126" spans="1:28" x14ac:dyDescent="0.25">
      <c r="A126" s="23"/>
      <c r="B126" s="24"/>
      <c r="C126" s="25"/>
      <c r="D126" s="27"/>
      <c r="E126" s="27"/>
      <c r="F126" s="28"/>
      <c r="G126" s="27"/>
      <c r="H126" s="548"/>
      <c r="I126" s="27"/>
      <c r="J126" s="739"/>
      <c r="K126" s="635"/>
      <c r="L126" s="635"/>
      <c r="M126" s="635"/>
      <c r="N126" s="635"/>
      <c r="O126" s="636"/>
      <c r="P126" s="635"/>
      <c r="Q126" s="636"/>
      <c r="R126" s="636"/>
      <c r="S126" s="635"/>
      <c r="T126" s="707"/>
      <c r="U126" s="707"/>
      <c r="V126" s="707"/>
      <c r="W126" s="636"/>
      <c r="X126" s="636"/>
      <c r="Y126" s="707"/>
      <c r="Z126" s="635"/>
      <c r="AA126" s="707"/>
      <c r="AB126" s="707"/>
    </row>
    <row r="127" spans="1:28" x14ac:dyDescent="0.25">
      <c r="A127" s="23"/>
      <c r="B127" s="24"/>
      <c r="C127" s="25"/>
      <c r="D127" s="27"/>
      <c r="E127" s="27"/>
      <c r="F127" s="28"/>
      <c r="G127" s="27"/>
      <c r="H127" s="548"/>
      <c r="I127" s="27"/>
      <c r="J127" s="739"/>
      <c r="K127" s="635"/>
      <c r="L127" s="635"/>
      <c r="M127" s="635"/>
      <c r="N127" s="635"/>
      <c r="O127" s="636"/>
      <c r="P127" s="635"/>
      <c r="Q127" s="636"/>
      <c r="R127" s="636"/>
      <c r="S127" s="635"/>
      <c r="T127" s="707"/>
      <c r="U127" s="707"/>
      <c r="V127" s="707"/>
      <c r="W127" s="636"/>
      <c r="X127" s="636"/>
      <c r="Y127" s="707"/>
      <c r="Z127" s="635"/>
      <c r="AA127" s="707"/>
      <c r="AB127" s="707"/>
    </row>
    <row r="128" spans="1:28" x14ac:dyDescent="0.25">
      <c r="A128" s="23"/>
      <c r="B128" s="24"/>
      <c r="C128" s="25"/>
      <c r="D128" s="27"/>
      <c r="E128" s="27"/>
      <c r="F128" s="28"/>
      <c r="G128" s="27"/>
      <c r="H128" s="548"/>
      <c r="I128" s="27"/>
      <c r="J128" s="739"/>
      <c r="K128" s="635"/>
      <c r="L128" s="635"/>
      <c r="M128" s="635"/>
      <c r="N128" s="635"/>
      <c r="O128" s="636"/>
      <c r="P128" s="635"/>
      <c r="Q128" s="636"/>
      <c r="R128" s="636"/>
      <c r="S128" s="635"/>
      <c r="T128" s="707"/>
      <c r="U128" s="707"/>
      <c r="V128" s="707"/>
      <c r="W128" s="636"/>
      <c r="X128" s="636"/>
      <c r="Y128" s="707"/>
      <c r="Z128" s="635"/>
      <c r="AA128" s="707"/>
      <c r="AB128" s="707"/>
    </row>
    <row r="129" spans="1:28" x14ac:dyDescent="0.25">
      <c r="A129" s="23"/>
      <c r="B129" s="24"/>
      <c r="C129" s="25"/>
      <c r="D129" s="27"/>
      <c r="E129" s="27"/>
      <c r="F129" s="28"/>
      <c r="G129" s="27"/>
      <c r="H129" s="548"/>
      <c r="I129" s="27"/>
      <c r="J129" s="739"/>
      <c r="K129" s="635"/>
      <c r="L129" s="635"/>
      <c r="M129" s="635"/>
      <c r="N129" s="635"/>
      <c r="O129" s="636"/>
      <c r="P129" s="635"/>
      <c r="Q129" s="636"/>
      <c r="R129" s="636"/>
      <c r="S129" s="635"/>
      <c r="T129" s="707"/>
      <c r="U129" s="707"/>
      <c r="V129" s="707"/>
      <c r="W129" s="636"/>
      <c r="X129" s="636"/>
      <c r="Y129" s="707"/>
      <c r="Z129" s="635"/>
      <c r="AA129" s="707"/>
      <c r="AB129" s="707"/>
    </row>
    <row r="130" spans="1:28" x14ac:dyDescent="0.25">
      <c r="A130" s="23"/>
      <c r="B130" s="24"/>
      <c r="C130" s="25"/>
      <c r="D130" s="27"/>
      <c r="E130" s="27"/>
      <c r="F130" s="28"/>
      <c r="G130" s="27"/>
      <c r="H130" s="548"/>
      <c r="I130" s="27"/>
      <c r="J130" s="739"/>
      <c r="K130" s="635"/>
      <c r="L130" s="635"/>
      <c r="M130" s="635"/>
      <c r="N130" s="635"/>
      <c r="O130" s="636"/>
      <c r="P130" s="635"/>
      <c r="Q130" s="636"/>
      <c r="R130" s="636"/>
      <c r="S130" s="635"/>
      <c r="T130" s="707"/>
      <c r="U130" s="707"/>
      <c r="V130" s="707"/>
      <c r="W130" s="636"/>
      <c r="X130" s="636"/>
      <c r="Y130" s="707"/>
      <c r="Z130" s="635"/>
      <c r="AA130" s="707"/>
      <c r="AB130" s="707"/>
    </row>
    <row r="131" spans="1:28" x14ac:dyDescent="0.25">
      <c r="A131" s="23"/>
      <c r="B131" s="24"/>
      <c r="C131" s="25"/>
      <c r="D131" s="27"/>
      <c r="E131" s="27"/>
      <c r="F131" s="28"/>
      <c r="G131" s="27"/>
      <c r="H131" s="548"/>
      <c r="I131" s="27"/>
      <c r="J131" s="739"/>
      <c r="K131" s="635"/>
      <c r="L131" s="635"/>
      <c r="M131" s="635"/>
      <c r="N131" s="635"/>
      <c r="O131" s="636"/>
      <c r="P131" s="635"/>
      <c r="Q131" s="636"/>
      <c r="R131" s="636"/>
      <c r="S131" s="635"/>
      <c r="T131" s="707"/>
      <c r="U131" s="707"/>
      <c r="V131" s="707"/>
      <c r="W131" s="636"/>
      <c r="X131" s="636"/>
      <c r="Y131" s="707"/>
      <c r="Z131" s="635"/>
      <c r="AA131" s="707"/>
      <c r="AB131" s="707"/>
    </row>
    <row r="132" spans="1:28" x14ac:dyDescent="0.25">
      <c r="A132" s="23"/>
      <c r="B132" s="24"/>
      <c r="C132" s="25"/>
      <c r="D132" s="27"/>
      <c r="E132" s="27"/>
      <c r="F132" s="28"/>
      <c r="G132" s="27"/>
      <c r="H132" s="548"/>
      <c r="I132" s="27"/>
      <c r="J132" s="739"/>
      <c r="K132" s="635"/>
      <c r="L132" s="635"/>
      <c r="M132" s="635"/>
      <c r="N132" s="635"/>
      <c r="O132" s="636"/>
      <c r="P132" s="635"/>
      <c r="Q132" s="636"/>
      <c r="R132" s="636"/>
      <c r="S132" s="635"/>
      <c r="T132" s="707"/>
      <c r="U132" s="707"/>
      <c r="V132" s="707"/>
      <c r="W132" s="636"/>
      <c r="X132" s="636"/>
      <c r="Y132" s="707"/>
      <c r="Z132" s="635"/>
      <c r="AA132" s="707"/>
      <c r="AB132" s="707"/>
    </row>
    <row r="133" spans="1:28" x14ac:dyDescent="0.25">
      <c r="A133" s="23"/>
      <c r="B133" s="24"/>
      <c r="C133" s="25"/>
      <c r="D133" s="27"/>
      <c r="E133" s="27"/>
      <c r="F133" s="28"/>
      <c r="G133" s="27"/>
      <c r="H133" s="548"/>
      <c r="I133" s="27"/>
      <c r="J133" s="739"/>
      <c r="K133" s="635"/>
      <c r="L133" s="635"/>
      <c r="M133" s="635"/>
      <c r="N133" s="635"/>
      <c r="O133" s="636"/>
      <c r="P133" s="635"/>
      <c r="Q133" s="636"/>
      <c r="R133" s="636"/>
      <c r="S133" s="635"/>
      <c r="T133" s="707"/>
      <c r="U133" s="707"/>
      <c r="V133" s="707"/>
      <c r="W133" s="636"/>
      <c r="X133" s="636"/>
      <c r="Y133" s="707"/>
      <c r="Z133" s="635"/>
      <c r="AA133" s="707"/>
      <c r="AB133" s="707"/>
    </row>
    <row r="134" spans="1:28" x14ac:dyDescent="0.25">
      <c r="A134" s="23"/>
      <c r="B134" s="24"/>
      <c r="C134" s="25"/>
      <c r="D134" s="27"/>
      <c r="E134" s="27"/>
      <c r="F134" s="28"/>
      <c r="G134" s="27"/>
      <c r="H134" s="548"/>
      <c r="I134" s="27"/>
      <c r="J134" s="739"/>
      <c r="K134" s="635"/>
      <c r="L134" s="635"/>
      <c r="M134" s="635"/>
      <c r="N134" s="635"/>
      <c r="O134" s="636"/>
      <c r="P134" s="635"/>
      <c r="Q134" s="636"/>
      <c r="R134" s="636"/>
      <c r="S134" s="635"/>
      <c r="T134" s="707"/>
      <c r="U134" s="707"/>
      <c r="V134" s="707"/>
      <c r="W134" s="636"/>
      <c r="X134" s="636"/>
      <c r="Y134" s="707"/>
      <c r="Z134" s="635"/>
      <c r="AA134" s="707"/>
      <c r="AB134" s="707"/>
    </row>
    <row r="135" spans="1:28" x14ac:dyDescent="0.25">
      <c r="A135" s="23"/>
      <c r="B135" s="24"/>
      <c r="C135" s="25"/>
      <c r="D135" s="27"/>
      <c r="E135" s="27"/>
      <c r="F135" s="28"/>
      <c r="G135" s="27"/>
      <c r="H135" s="548"/>
      <c r="I135" s="27"/>
      <c r="J135" s="739"/>
      <c r="K135" s="635"/>
      <c r="L135" s="635"/>
      <c r="M135" s="635"/>
      <c r="N135" s="635"/>
      <c r="O135" s="636"/>
      <c r="P135" s="635"/>
      <c r="Q135" s="636"/>
      <c r="R135" s="636"/>
      <c r="S135" s="635"/>
      <c r="T135" s="707"/>
      <c r="U135" s="707"/>
      <c r="V135" s="707"/>
      <c r="W135" s="636"/>
      <c r="X135" s="636"/>
      <c r="Y135" s="707"/>
      <c r="Z135" s="635"/>
      <c r="AA135" s="707"/>
      <c r="AB135" s="707"/>
    </row>
    <row r="136" spans="1:28" x14ac:dyDescent="0.25">
      <c r="A136" s="23"/>
      <c r="B136" s="24"/>
      <c r="C136" s="25"/>
      <c r="D136" s="27"/>
      <c r="E136" s="27"/>
      <c r="F136" s="28"/>
      <c r="G136" s="27"/>
      <c r="H136" s="548"/>
      <c r="I136" s="27"/>
      <c r="J136" s="739"/>
      <c r="K136" s="635"/>
      <c r="L136" s="635"/>
      <c r="M136" s="635"/>
      <c r="N136" s="635"/>
      <c r="O136" s="636"/>
      <c r="P136" s="635"/>
      <c r="Q136" s="636"/>
      <c r="R136" s="636"/>
      <c r="S136" s="635"/>
      <c r="T136" s="707"/>
      <c r="U136" s="707"/>
      <c r="V136" s="707"/>
      <c r="W136" s="636"/>
      <c r="X136" s="636"/>
      <c r="Y136" s="707"/>
      <c r="Z136" s="635"/>
      <c r="AA136" s="707"/>
      <c r="AB136" s="707"/>
    </row>
    <row r="137" spans="1:28" x14ac:dyDescent="0.25">
      <c r="A137" s="23"/>
      <c r="B137" s="24"/>
      <c r="C137" s="25"/>
      <c r="D137" s="27"/>
      <c r="E137" s="27"/>
      <c r="F137" s="28"/>
      <c r="G137" s="27"/>
      <c r="H137" s="548"/>
      <c r="I137" s="27"/>
      <c r="J137" s="739"/>
      <c r="K137" s="635"/>
      <c r="L137" s="635"/>
      <c r="M137" s="635"/>
      <c r="N137" s="635"/>
      <c r="O137" s="636"/>
      <c r="P137" s="635"/>
      <c r="Q137" s="636"/>
      <c r="R137" s="636"/>
      <c r="S137" s="635"/>
      <c r="T137" s="707"/>
      <c r="U137" s="707"/>
      <c r="V137" s="707"/>
      <c r="W137" s="636"/>
      <c r="X137" s="636"/>
      <c r="Y137" s="707"/>
      <c r="Z137" s="635"/>
      <c r="AA137" s="707"/>
      <c r="AB137" s="707"/>
    </row>
    <row r="138" spans="1:28" x14ac:dyDescent="0.25">
      <c r="A138" s="23"/>
      <c r="B138" s="24"/>
      <c r="C138" s="25"/>
      <c r="D138" s="27"/>
      <c r="E138" s="27"/>
      <c r="F138" s="28"/>
      <c r="G138" s="27"/>
      <c r="H138" s="548"/>
      <c r="I138" s="27"/>
      <c r="J138" s="739"/>
      <c r="K138" s="635"/>
      <c r="L138" s="635"/>
      <c r="M138" s="635"/>
      <c r="N138" s="635"/>
      <c r="O138" s="636"/>
      <c r="P138" s="635"/>
      <c r="Q138" s="636"/>
      <c r="R138" s="636"/>
      <c r="S138" s="635"/>
      <c r="T138" s="707"/>
      <c r="U138" s="707"/>
      <c r="V138" s="707"/>
      <c r="W138" s="636"/>
      <c r="X138" s="636"/>
      <c r="Y138" s="707"/>
      <c r="Z138" s="635"/>
      <c r="AA138" s="707"/>
      <c r="AB138" s="707"/>
    </row>
    <row r="139" spans="1:28" x14ac:dyDescent="0.25">
      <c r="A139" s="23"/>
      <c r="B139" s="24"/>
      <c r="C139" s="25"/>
      <c r="D139" s="27"/>
      <c r="E139" s="27"/>
      <c r="F139" s="28"/>
      <c r="G139" s="27"/>
      <c r="H139" s="548"/>
      <c r="I139" s="27"/>
      <c r="J139" s="739"/>
      <c r="K139" s="635"/>
      <c r="L139" s="635"/>
      <c r="M139" s="635"/>
      <c r="N139" s="635"/>
      <c r="O139" s="636"/>
      <c r="P139" s="635"/>
      <c r="Q139" s="636"/>
      <c r="R139" s="636"/>
      <c r="S139" s="635"/>
      <c r="T139" s="707"/>
      <c r="U139" s="707"/>
      <c r="V139" s="707"/>
      <c r="W139" s="636"/>
      <c r="X139" s="636"/>
      <c r="Y139" s="707"/>
      <c r="Z139" s="635"/>
      <c r="AA139" s="707"/>
      <c r="AB139" s="707"/>
    </row>
    <row r="140" spans="1:28" x14ac:dyDescent="0.25">
      <c r="A140" s="23"/>
      <c r="B140" s="24"/>
      <c r="C140" s="25"/>
      <c r="D140" s="27"/>
      <c r="E140" s="27"/>
      <c r="F140" s="28"/>
      <c r="G140" s="27"/>
      <c r="H140" s="548"/>
      <c r="I140" s="27"/>
      <c r="J140" s="739"/>
      <c r="K140" s="635"/>
      <c r="L140" s="635"/>
      <c r="M140" s="635"/>
      <c r="N140" s="635"/>
      <c r="O140" s="636"/>
      <c r="P140" s="635"/>
      <c r="Q140" s="636"/>
      <c r="R140" s="636"/>
      <c r="S140" s="635"/>
      <c r="T140" s="707"/>
      <c r="U140" s="707"/>
      <c r="V140" s="707"/>
      <c r="W140" s="636"/>
      <c r="X140" s="636"/>
      <c r="Y140" s="707"/>
      <c r="Z140" s="635"/>
      <c r="AA140" s="707"/>
      <c r="AB140" s="707"/>
    </row>
    <row r="141" spans="1:28" x14ac:dyDescent="0.25">
      <c r="A141" s="23"/>
      <c r="B141" s="24"/>
      <c r="C141" s="25"/>
      <c r="D141" s="27"/>
      <c r="E141" s="27"/>
      <c r="F141" s="28"/>
      <c r="G141" s="27"/>
      <c r="H141" s="548"/>
      <c r="I141" s="27"/>
      <c r="J141" s="739"/>
      <c r="K141" s="635"/>
      <c r="L141" s="635"/>
      <c r="M141" s="635"/>
      <c r="N141" s="635"/>
      <c r="O141" s="636"/>
      <c r="P141" s="635"/>
      <c r="Q141" s="636"/>
      <c r="R141" s="636"/>
      <c r="S141" s="635"/>
      <c r="T141" s="707"/>
      <c r="U141" s="707"/>
      <c r="V141" s="707"/>
      <c r="W141" s="636"/>
      <c r="X141" s="636"/>
      <c r="Y141" s="707"/>
      <c r="Z141" s="635"/>
      <c r="AA141" s="707"/>
      <c r="AB141" s="707"/>
    </row>
    <row r="142" spans="1:28" x14ac:dyDescent="0.25">
      <c r="A142" s="23"/>
      <c r="B142" s="24"/>
      <c r="C142" s="25"/>
      <c r="D142" s="27"/>
      <c r="E142" s="27"/>
      <c r="F142" s="28"/>
      <c r="G142" s="27"/>
      <c r="H142" s="548"/>
      <c r="I142" s="27"/>
      <c r="J142" s="739"/>
      <c r="K142" s="635"/>
      <c r="L142" s="635"/>
      <c r="M142" s="635"/>
      <c r="N142" s="635"/>
      <c r="O142" s="636"/>
      <c r="P142" s="635"/>
      <c r="Q142" s="636"/>
      <c r="R142" s="636"/>
      <c r="S142" s="635"/>
      <c r="T142" s="707"/>
      <c r="U142" s="707"/>
      <c r="V142" s="707"/>
      <c r="W142" s="636"/>
      <c r="X142" s="636"/>
      <c r="Y142" s="707"/>
      <c r="Z142" s="635"/>
      <c r="AA142" s="707"/>
      <c r="AB142" s="707"/>
    </row>
    <row r="143" spans="1:28" x14ac:dyDescent="0.25">
      <c r="A143" s="23"/>
      <c r="B143" s="24"/>
      <c r="C143" s="25"/>
      <c r="D143" s="27"/>
      <c r="E143" s="27"/>
      <c r="F143" s="28"/>
      <c r="G143" s="27"/>
      <c r="H143" s="548"/>
      <c r="I143" s="27"/>
      <c r="J143" s="739"/>
      <c r="K143" s="635"/>
      <c r="L143" s="635"/>
      <c r="M143" s="635"/>
      <c r="N143" s="635"/>
      <c r="O143" s="636"/>
      <c r="P143" s="635"/>
      <c r="Q143" s="636"/>
      <c r="R143" s="636"/>
      <c r="S143" s="635"/>
      <c r="T143" s="707"/>
      <c r="U143" s="707"/>
      <c r="V143" s="707"/>
      <c r="W143" s="636"/>
      <c r="X143" s="636"/>
      <c r="Y143" s="707"/>
      <c r="Z143" s="635"/>
      <c r="AA143" s="707"/>
      <c r="AB143" s="707"/>
    </row>
    <row r="144" spans="1:28" x14ac:dyDescent="0.25">
      <c r="A144" s="23"/>
      <c r="B144" s="24"/>
      <c r="C144" s="25"/>
      <c r="D144" s="27"/>
      <c r="E144" s="27"/>
      <c r="F144" s="28"/>
      <c r="G144" s="27"/>
      <c r="H144" s="548"/>
      <c r="I144" s="27"/>
      <c r="J144" s="739"/>
      <c r="K144" s="635"/>
      <c r="L144" s="635"/>
      <c r="M144" s="635"/>
      <c r="N144" s="635"/>
      <c r="O144" s="636"/>
      <c r="P144" s="635"/>
      <c r="Q144" s="636"/>
      <c r="R144" s="636"/>
      <c r="S144" s="635"/>
      <c r="T144" s="707"/>
      <c r="U144" s="707"/>
      <c r="V144" s="707"/>
      <c r="W144" s="636"/>
      <c r="X144" s="636"/>
      <c r="Y144" s="707"/>
      <c r="Z144" s="635"/>
      <c r="AA144" s="707"/>
      <c r="AB144" s="707"/>
    </row>
    <row r="145" spans="1:28" x14ac:dyDescent="0.25">
      <c r="A145" s="23"/>
      <c r="B145" s="24"/>
      <c r="C145" s="25"/>
      <c r="D145" s="27"/>
      <c r="E145" s="27"/>
      <c r="F145" s="28"/>
      <c r="G145" s="27"/>
      <c r="H145" s="548"/>
      <c r="I145" s="27"/>
      <c r="J145" s="739"/>
      <c r="K145" s="635"/>
      <c r="L145" s="635"/>
      <c r="M145" s="635"/>
      <c r="N145" s="635"/>
      <c r="O145" s="636"/>
      <c r="P145" s="635"/>
      <c r="Q145" s="636"/>
      <c r="R145" s="636"/>
      <c r="S145" s="635"/>
      <c r="T145" s="707"/>
      <c r="U145" s="707"/>
      <c r="V145" s="707"/>
      <c r="W145" s="636"/>
      <c r="X145" s="636"/>
      <c r="Y145" s="707"/>
      <c r="Z145" s="635"/>
      <c r="AA145" s="707"/>
      <c r="AB145" s="707"/>
    </row>
    <row r="146" spans="1:28" x14ac:dyDescent="0.25">
      <c r="A146" s="23"/>
      <c r="B146" s="24"/>
      <c r="C146" s="25"/>
      <c r="D146" s="27"/>
      <c r="E146" s="27"/>
      <c r="F146" s="28"/>
      <c r="G146" s="27"/>
      <c r="H146" s="548"/>
      <c r="I146" s="27"/>
      <c r="J146" s="739"/>
      <c r="K146" s="635"/>
      <c r="L146" s="635"/>
      <c r="M146" s="635"/>
      <c r="N146" s="635"/>
      <c r="O146" s="636"/>
      <c r="P146" s="635"/>
      <c r="Q146" s="636"/>
      <c r="R146" s="636"/>
      <c r="S146" s="635"/>
      <c r="T146" s="707"/>
      <c r="U146" s="707"/>
      <c r="V146" s="707"/>
      <c r="W146" s="636"/>
      <c r="X146" s="636"/>
      <c r="Y146" s="707"/>
      <c r="Z146" s="635"/>
      <c r="AA146" s="707"/>
      <c r="AB146" s="707"/>
    </row>
    <row r="147" spans="1:28" x14ac:dyDescent="0.25">
      <c r="A147" s="23"/>
      <c r="B147" s="24"/>
      <c r="C147" s="25"/>
      <c r="D147" s="27"/>
      <c r="E147" s="27"/>
      <c r="F147" s="28"/>
      <c r="G147" s="27"/>
      <c r="H147" s="548"/>
      <c r="I147" s="27"/>
      <c r="J147" s="739"/>
      <c r="K147" s="635"/>
      <c r="L147" s="635"/>
      <c r="M147" s="635"/>
      <c r="N147" s="635"/>
      <c r="O147" s="636"/>
      <c r="P147" s="635"/>
      <c r="Q147" s="636"/>
      <c r="R147" s="636"/>
      <c r="S147" s="635"/>
      <c r="T147" s="707"/>
      <c r="U147" s="707"/>
      <c r="V147" s="707"/>
      <c r="W147" s="636"/>
      <c r="X147" s="636"/>
      <c r="Y147" s="707"/>
      <c r="Z147" s="635"/>
      <c r="AA147" s="707"/>
      <c r="AB147" s="707"/>
    </row>
    <row r="148" spans="1:28" x14ac:dyDescent="0.25">
      <c r="A148" s="23"/>
      <c r="B148" s="24"/>
      <c r="C148" s="25"/>
      <c r="D148" s="27"/>
      <c r="E148" s="27"/>
      <c r="F148" s="28"/>
      <c r="G148" s="27"/>
      <c r="H148" s="548"/>
      <c r="I148" s="27"/>
      <c r="J148" s="739"/>
      <c r="K148" s="635"/>
      <c r="L148" s="635"/>
      <c r="M148" s="635"/>
      <c r="N148" s="635"/>
      <c r="O148" s="636"/>
      <c r="P148" s="635"/>
      <c r="Q148" s="636"/>
      <c r="R148" s="636"/>
      <c r="S148" s="635"/>
      <c r="T148" s="707"/>
      <c r="U148" s="707"/>
      <c r="V148" s="707"/>
      <c r="W148" s="636"/>
      <c r="X148" s="636"/>
      <c r="Y148" s="707"/>
      <c r="Z148" s="635"/>
      <c r="AA148" s="707"/>
      <c r="AB148" s="707"/>
    </row>
    <row r="149" spans="1:28" x14ac:dyDescent="0.25">
      <c r="A149" s="23"/>
      <c r="B149" s="24"/>
      <c r="C149" s="25"/>
      <c r="D149" s="27"/>
      <c r="E149" s="27"/>
      <c r="F149" s="28"/>
      <c r="G149" s="27"/>
      <c r="H149" s="548"/>
      <c r="I149" s="27"/>
      <c r="J149" s="739"/>
      <c r="K149" s="635"/>
      <c r="L149" s="635"/>
      <c r="M149" s="635"/>
      <c r="N149" s="635"/>
      <c r="O149" s="636"/>
      <c r="P149" s="635"/>
      <c r="Q149" s="636"/>
      <c r="R149" s="636"/>
      <c r="S149" s="635"/>
      <c r="T149" s="707"/>
      <c r="U149" s="707"/>
      <c r="V149" s="707"/>
      <c r="W149" s="636"/>
      <c r="X149" s="636"/>
      <c r="Y149" s="707"/>
      <c r="Z149" s="635"/>
      <c r="AA149" s="707"/>
      <c r="AB149" s="707"/>
    </row>
    <row r="150" spans="1:28" x14ac:dyDescent="0.25">
      <c r="A150" s="23"/>
      <c r="B150" s="24"/>
      <c r="C150" s="25"/>
      <c r="D150" s="27"/>
      <c r="E150" s="27"/>
      <c r="F150" s="28"/>
      <c r="G150" s="27"/>
      <c r="H150" s="548"/>
      <c r="I150" s="27"/>
      <c r="J150" s="739"/>
      <c r="K150" s="635"/>
      <c r="L150" s="635"/>
      <c r="M150" s="635"/>
      <c r="N150" s="635"/>
      <c r="O150" s="636"/>
      <c r="P150" s="635"/>
      <c r="Q150" s="636"/>
      <c r="R150" s="636"/>
      <c r="S150" s="635"/>
      <c r="T150" s="707"/>
      <c r="U150" s="707"/>
      <c r="V150" s="707"/>
      <c r="W150" s="636"/>
      <c r="X150" s="636"/>
      <c r="Y150" s="707"/>
      <c r="Z150" s="635"/>
      <c r="AA150" s="707"/>
      <c r="AB150" s="707"/>
    </row>
    <row r="151" spans="1:28" x14ac:dyDescent="0.25">
      <c r="A151" s="23"/>
      <c r="B151" s="24"/>
      <c r="C151" s="25"/>
      <c r="D151" s="27"/>
      <c r="E151" s="27"/>
      <c r="F151" s="28"/>
      <c r="G151" s="27"/>
      <c r="H151" s="548"/>
      <c r="I151" s="27"/>
      <c r="J151" s="739"/>
      <c r="K151" s="635"/>
      <c r="L151" s="635"/>
      <c r="M151" s="635"/>
      <c r="N151" s="635"/>
      <c r="O151" s="636"/>
      <c r="P151" s="635"/>
      <c r="Q151" s="636"/>
      <c r="R151" s="636"/>
      <c r="S151" s="635"/>
      <c r="T151" s="707"/>
      <c r="U151" s="707"/>
      <c r="V151" s="707"/>
      <c r="W151" s="636"/>
      <c r="X151" s="636"/>
      <c r="Y151" s="707"/>
      <c r="Z151" s="635"/>
      <c r="AA151" s="707"/>
      <c r="AB151" s="707"/>
    </row>
    <row r="152" spans="1:28" x14ac:dyDescent="0.25">
      <c r="A152" s="23"/>
      <c r="B152" s="24"/>
      <c r="C152" s="25"/>
      <c r="D152" s="27"/>
      <c r="E152" s="27"/>
      <c r="F152" s="28"/>
      <c r="G152" s="27"/>
      <c r="H152" s="548"/>
      <c r="I152" s="27"/>
      <c r="J152" s="739"/>
      <c r="K152" s="635"/>
      <c r="L152" s="635"/>
      <c r="M152" s="635"/>
      <c r="N152" s="635"/>
      <c r="O152" s="636"/>
      <c r="P152" s="635"/>
      <c r="Q152" s="636"/>
      <c r="R152" s="636"/>
      <c r="S152" s="635"/>
      <c r="T152" s="707"/>
      <c r="U152" s="707"/>
      <c r="V152" s="707"/>
      <c r="W152" s="636"/>
      <c r="X152" s="636"/>
      <c r="Y152" s="707"/>
      <c r="Z152" s="635"/>
      <c r="AA152" s="707"/>
      <c r="AB152" s="707"/>
    </row>
    <row r="153" spans="1:28" x14ac:dyDescent="0.25">
      <c r="A153" s="23"/>
      <c r="B153" s="24"/>
      <c r="C153" s="25"/>
      <c r="D153" s="27"/>
      <c r="E153" s="27"/>
      <c r="F153" s="28"/>
      <c r="G153" s="27"/>
      <c r="H153" s="548"/>
      <c r="I153" s="27"/>
      <c r="J153" s="739"/>
      <c r="K153" s="635"/>
      <c r="L153" s="635"/>
      <c r="M153" s="635"/>
      <c r="N153" s="635"/>
      <c r="O153" s="636"/>
      <c r="P153" s="635"/>
      <c r="Q153" s="636"/>
      <c r="R153" s="636"/>
      <c r="S153" s="635"/>
      <c r="T153" s="707"/>
      <c r="U153" s="707"/>
      <c r="V153" s="707"/>
      <c r="W153" s="636"/>
      <c r="X153" s="636"/>
      <c r="Y153" s="707"/>
      <c r="Z153" s="635"/>
      <c r="AA153" s="707"/>
      <c r="AB153" s="707"/>
    </row>
    <row r="154" spans="1:28" x14ac:dyDescent="0.25">
      <c r="A154" s="23"/>
      <c r="B154" s="24"/>
      <c r="C154" s="25"/>
      <c r="D154" s="27"/>
      <c r="E154" s="27"/>
      <c r="F154" s="28"/>
      <c r="G154" s="27"/>
      <c r="H154" s="548"/>
      <c r="I154" s="27"/>
      <c r="J154" s="739"/>
      <c r="K154" s="635"/>
      <c r="L154" s="635"/>
      <c r="M154" s="635"/>
      <c r="N154" s="635"/>
      <c r="O154" s="636"/>
      <c r="P154" s="635"/>
      <c r="Q154" s="636"/>
      <c r="R154" s="636"/>
      <c r="S154" s="635"/>
      <c r="T154" s="707"/>
      <c r="U154" s="707"/>
      <c r="V154" s="707"/>
      <c r="W154" s="636"/>
      <c r="X154" s="636"/>
      <c r="Y154" s="707"/>
      <c r="Z154" s="635"/>
      <c r="AA154" s="707"/>
      <c r="AB154" s="707"/>
    </row>
    <row r="155" spans="1:28" x14ac:dyDescent="0.25">
      <c r="A155" s="23"/>
      <c r="B155" s="24"/>
      <c r="C155" s="25"/>
      <c r="D155" s="27"/>
      <c r="E155" s="27"/>
      <c r="F155" s="28"/>
      <c r="G155" s="27"/>
      <c r="H155" s="548"/>
      <c r="I155" s="27"/>
      <c r="J155" s="739"/>
      <c r="K155" s="635"/>
      <c r="L155" s="635"/>
      <c r="M155" s="635"/>
      <c r="N155" s="635"/>
      <c r="O155" s="636"/>
      <c r="P155" s="635"/>
      <c r="Q155" s="636"/>
      <c r="R155" s="636"/>
      <c r="S155" s="635"/>
      <c r="T155" s="707"/>
      <c r="U155" s="707"/>
      <c r="V155" s="707"/>
      <c r="W155" s="636"/>
      <c r="X155" s="636"/>
      <c r="Y155" s="707"/>
      <c r="Z155" s="635"/>
      <c r="AA155" s="707"/>
      <c r="AB155" s="707"/>
    </row>
    <row r="156" spans="1:28" x14ac:dyDescent="0.25">
      <c r="A156" s="23"/>
      <c r="B156" s="24"/>
      <c r="C156" s="25"/>
      <c r="D156" s="27"/>
      <c r="E156" s="27"/>
      <c r="F156" s="28"/>
      <c r="G156" s="27"/>
      <c r="H156" s="548"/>
      <c r="I156" s="27"/>
      <c r="J156" s="739"/>
      <c r="K156" s="635"/>
      <c r="L156" s="635"/>
      <c r="M156" s="635"/>
      <c r="N156" s="635"/>
      <c r="O156" s="636"/>
      <c r="P156" s="635"/>
      <c r="Q156" s="636"/>
      <c r="R156" s="636"/>
      <c r="S156" s="635"/>
      <c r="T156" s="707"/>
      <c r="U156" s="707"/>
      <c r="V156" s="707"/>
      <c r="W156" s="636"/>
      <c r="X156" s="636"/>
      <c r="Y156" s="707"/>
      <c r="Z156" s="635"/>
      <c r="AA156" s="707"/>
      <c r="AB156" s="707"/>
    </row>
    <row r="157" spans="1:28" x14ac:dyDescent="0.25">
      <c r="A157" s="23"/>
      <c r="B157" s="24"/>
      <c r="C157" s="25"/>
      <c r="D157" s="27"/>
      <c r="E157" s="27"/>
      <c r="F157" s="28"/>
      <c r="G157" s="27"/>
      <c r="H157" s="180"/>
      <c r="I157" s="27"/>
      <c r="J157" s="739"/>
      <c r="K157" s="635"/>
      <c r="L157" s="635"/>
      <c r="M157" s="635"/>
      <c r="N157" s="635"/>
      <c r="O157" s="636"/>
      <c r="P157" s="635"/>
      <c r="Q157" s="636"/>
      <c r="R157" s="636"/>
      <c r="S157" s="635"/>
      <c r="T157" s="707"/>
      <c r="U157" s="707"/>
      <c r="V157" s="707"/>
      <c r="W157" s="636"/>
      <c r="X157" s="636"/>
      <c r="Y157" s="707"/>
      <c r="Z157" s="635"/>
      <c r="AA157" s="707"/>
      <c r="AB157" s="707"/>
    </row>
    <row r="158" spans="1:28" x14ac:dyDescent="0.25">
      <c r="A158" s="23"/>
      <c r="B158" s="24"/>
      <c r="C158" s="25"/>
      <c r="D158" s="27"/>
      <c r="E158" s="27"/>
      <c r="F158" s="28"/>
      <c r="G158" s="27"/>
      <c r="H158" s="180"/>
      <c r="I158" s="27"/>
      <c r="J158" s="739"/>
      <c r="K158" s="635"/>
      <c r="L158" s="635"/>
      <c r="M158" s="635"/>
      <c r="N158" s="635"/>
      <c r="O158" s="636"/>
      <c r="P158" s="635"/>
      <c r="Q158" s="636"/>
      <c r="R158" s="636"/>
      <c r="S158" s="635"/>
      <c r="T158" s="707"/>
      <c r="U158" s="707"/>
      <c r="V158" s="707"/>
      <c r="W158" s="636"/>
      <c r="X158" s="636"/>
      <c r="Y158" s="707"/>
      <c r="Z158" s="635"/>
      <c r="AA158" s="707"/>
      <c r="AB158" s="707"/>
    </row>
    <row r="159" spans="1:28" x14ac:dyDescent="0.25">
      <c r="A159" s="23"/>
      <c r="B159" s="24"/>
      <c r="C159" s="25"/>
      <c r="D159" s="27"/>
      <c r="E159" s="27"/>
      <c r="F159" s="28"/>
      <c r="G159" s="27"/>
      <c r="H159" s="180"/>
      <c r="I159" s="27"/>
      <c r="J159" s="739"/>
      <c r="K159" s="635"/>
      <c r="L159" s="635"/>
      <c r="M159" s="635"/>
      <c r="N159" s="635"/>
      <c r="O159" s="636"/>
      <c r="P159" s="635"/>
      <c r="Q159" s="636"/>
      <c r="R159" s="636"/>
      <c r="S159" s="635"/>
      <c r="T159" s="707"/>
      <c r="U159" s="707"/>
      <c r="V159" s="707"/>
      <c r="W159" s="636"/>
      <c r="X159" s="636"/>
      <c r="Y159" s="707"/>
      <c r="Z159" s="635"/>
      <c r="AA159" s="707"/>
      <c r="AB159" s="707"/>
    </row>
    <row r="160" spans="1:28" x14ac:dyDescent="0.25">
      <c r="A160" s="23"/>
      <c r="B160" s="24"/>
      <c r="C160" s="25"/>
      <c r="D160" s="27"/>
      <c r="E160" s="27"/>
      <c r="F160" s="28"/>
      <c r="G160" s="27"/>
      <c r="H160" s="180"/>
      <c r="I160" s="27"/>
      <c r="J160" s="739"/>
      <c r="K160" s="635"/>
      <c r="L160" s="635"/>
      <c r="M160" s="635"/>
      <c r="N160" s="635"/>
      <c r="O160" s="636"/>
      <c r="P160" s="635"/>
      <c r="Q160" s="636"/>
      <c r="R160" s="636"/>
      <c r="S160" s="635"/>
      <c r="T160" s="707"/>
      <c r="U160" s="707"/>
      <c r="V160" s="707"/>
      <c r="W160" s="636"/>
      <c r="X160" s="636"/>
      <c r="Y160" s="707"/>
      <c r="Z160" s="635"/>
      <c r="AA160" s="707"/>
      <c r="AB160" s="707"/>
    </row>
    <row r="161" spans="1:28" x14ac:dyDescent="0.25">
      <c r="A161" s="23"/>
      <c r="B161" s="24"/>
      <c r="C161" s="25"/>
      <c r="D161" s="27"/>
      <c r="E161" s="27"/>
      <c r="F161" s="28"/>
      <c r="G161" s="27"/>
      <c r="H161" s="180"/>
      <c r="I161" s="27"/>
      <c r="J161" s="739"/>
      <c r="K161" s="635"/>
      <c r="L161" s="635"/>
      <c r="M161" s="635"/>
      <c r="N161" s="635"/>
      <c r="O161" s="636"/>
      <c r="P161" s="635"/>
      <c r="Q161" s="636"/>
      <c r="R161" s="636"/>
      <c r="S161" s="635"/>
      <c r="T161" s="707"/>
      <c r="U161" s="707"/>
      <c r="V161" s="707"/>
      <c r="W161" s="636"/>
      <c r="X161" s="636"/>
      <c r="Y161" s="707"/>
      <c r="Z161" s="635"/>
      <c r="AA161" s="707"/>
      <c r="AB161" s="707"/>
    </row>
    <row r="162" spans="1:28" x14ac:dyDescent="0.25">
      <c r="A162" s="23"/>
      <c r="B162" s="24"/>
      <c r="C162" s="25"/>
      <c r="D162" s="27"/>
      <c r="E162" s="27"/>
      <c r="F162" s="28"/>
      <c r="G162" s="27"/>
      <c r="H162" s="180"/>
      <c r="I162" s="27"/>
      <c r="J162" s="739"/>
      <c r="K162" s="635"/>
      <c r="L162" s="635"/>
      <c r="M162" s="635"/>
      <c r="N162" s="635"/>
      <c r="O162" s="636"/>
      <c r="P162" s="635"/>
      <c r="Q162" s="636"/>
      <c r="R162" s="636"/>
      <c r="S162" s="635"/>
      <c r="T162" s="707"/>
      <c r="U162" s="707"/>
      <c r="V162" s="707"/>
      <c r="W162" s="636"/>
      <c r="X162" s="636"/>
      <c r="Y162" s="707"/>
      <c r="Z162" s="635"/>
      <c r="AA162" s="707"/>
      <c r="AB162" s="707"/>
    </row>
    <row r="163" spans="1:28" x14ac:dyDescent="0.25">
      <c r="A163" s="23"/>
      <c r="B163" s="24"/>
      <c r="C163" s="25"/>
      <c r="D163" s="27"/>
      <c r="E163" s="27"/>
      <c r="F163" s="28"/>
      <c r="G163" s="27"/>
      <c r="H163" s="180"/>
      <c r="I163" s="27"/>
      <c r="J163" s="739"/>
      <c r="K163" s="635"/>
      <c r="L163" s="635"/>
      <c r="M163" s="635"/>
      <c r="N163" s="635"/>
      <c r="O163" s="636"/>
      <c r="P163" s="635"/>
      <c r="Q163" s="636"/>
      <c r="R163" s="636"/>
      <c r="S163" s="635"/>
      <c r="T163" s="707"/>
      <c r="U163" s="707"/>
      <c r="V163" s="707"/>
      <c r="W163" s="636"/>
      <c r="X163" s="636"/>
      <c r="Y163" s="707"/>
      <c r="Z163" s="635"/>
      <c r="AA163" s="707"/>
      <c r="AB163" s="707"/>
    </row>
    <row r="164" spans="1:28" x14ac:dyDescent="0.25">
      <c r="A164" s="23"/>
      <c r="B164" s="24"/>
      <c r="C164" s="25"/>
      <c r="D164" s="27"/>
      <c r="E164" s="27"/>
      <c r="F164" s="28"/>
      <c r="G164" s="27"/>
      <c r="H164" s="180"/>
      <c r="I164" s="27"/>
      <c r="J164" s="739"/>
      <c r="K164" s="635"/>
      <c r="L164" s="635"/>
      <c r="M164" s="635"/>
      <c r="N164" s="635"/>
      <c r="O164" s="636"/>
      <c r="P164" s="635"/>
      <c r="Q164" s="636"/>
      <c r="R164" s="636"/>
      <c r="S164" s="635"/>
      <c r="T164" s="707"/>
      <c r="U164" s="707"/>
      <c r="V164" s="707"/>
      <c r="W164" s="636"/>
      <c r="X164" s="636"/>
      <c r="Y164" s="707"/>
      <c r="Z164" s="635"/>
      <c r="AA164" s="707"/>
      <c r="AB164" s="707"/>
    </row>
    <row r="165" spans="1:28" x14ac:dyDescent="0.25">
      <c r="A165" s="23"/>
      <c r="B165" s="24"/>
      <c r="C165" s="25"/>
      <c r="D165" s="27"/>
      <c r="E165" s="27"/>
      <c r="F165" s="28"/>
      <c r="G165" s="27"/>
      <c r="H165" s="180"/>
      <c r="I165" s="27"/>
      <c r="J165" s="739"/>
      <c r="K165" s="635"/>
      <c r="L165" s="635"/>
      <c r="M165" s="635"/>
      <c r="N165" s="635"/>
      <c r="O165" s="636"/>
      <c r="P165" s="635"/>
      <c r="Q165" s="636"/>
      <c r="R165" s="636"/>
      <c r="S165" s="635"/>
      <c r="T165" s="707"/>
      <c r="U165" s="707"/>
      <c r="V165" s="707"/>
      <c r="W165" s="636"/>
      <c r="X165" s="636"/>
      <c r="Y165" s="707"/>
      <c r="Z165" s="635"/>
      <c r="AA165" s="707"/>
      <c r="AB165" s="707"/>
    </row>
    <row r="166" spans="1:28" x14ac:dyDescent="0.25">
      <c r="A166" s="23"/>
      <c r="B166" s="24"/>
      <c r="C166" s="25"/>
      <c r="D166" s="27"/>
      <c r="E166" s="27"/>
      <c r="F166" s="28"/>
      <c r="G166" s="27"/>
      <c r="H166" s="180"/>
      <c r="I166" s="27"/>
      <c r="J166" s="739"/>
      <c r="K166" s="635"/>
      <c r="L166" s="635"/>
      <c r="M166" s="635"/>
      <c r="N166" s="635"/>
      <c r="O166" s="636"/>
      <c r="P166" s="635"/>
      <c r="Q166" s="636"/>
      <c r="R166" s="636"/>
      <c r="S166" s="635"/>
      <c r="T166" s="707"/>
      <c r="U166" s="707"/>
      <c r="V166" s="707"/>
      <c r="W166" s="636"/>
      <c r="X166" s="636"/>
      <c r="Y166" s="707"/>
      <c r="Z166" s="635"/>
      <c r="AA166" s="707"/>
      <c r="AB166" s="707"/>
    </row>
    <row r="167" spans="1:28" x14ac:dyDescent="0.25">
      <c r="A167" s="23"/>
      <c r="B167" s="24"/>
      <c r="C167" s="25"/>
      <c r="D167" s="27"/>
      <c r="E167" s="27"/>
      <c r="F167" s="28"/>
      <c r="G167" s="27"/>
      <c r="H167" s="180"/>
      <c r="I167" s="27"/>
      <c r="J167" s="739"/>
      <c r="K167" s="635"/>
      <c r="L167" s="635"/>
      <c r="M167" s="635"/>
      <c r="N167" s="635"/>
      <c r="O167" s="636"/>
      <c r="P167" s="635"/>
      <c r="Q167" s="636"/>
      <c r="R167" s="636"/>
      <c r="S167" s="635"/>
      <c r="T167" s="707"/>
      <c r="U167" s="707"/>
      <c r="V167" s="707"/>
      <c r="W167" s="636"/>
      <c r="X167" s="636"/>
      <c r="Y167" s="707"/>
      <c r="Z167" s="635"/>
      <c r="AA167" s="707"/>
      <c r="AB167" s="707"/>
    </row>
    <row r="168" spans="1:28" x14ac:dyDescent="0.25">
      <c r="A168" s="23"/>
      <c r="B168" s="24"/>
      <c r="C168" s="25"/>
      <c r="D168" s="27"/>
      <c r="E168" s="27"/>
      <c r="F168" s="28"/>
      <c r="G168" s="27"/>
      <c r="H168" s="180"/>
      <c r="I168" s="27"/>
      <c r="J168" s="739"/>
      <c r="K168" s="635"/>
      <c r="L168" s="635"/>
      <c r="M168" s="635"/>
      <c r="N168" s="635"/>
      <c r="O168" s="636"/>
      <c r="P168" s="635"/>
      <c r="Q168" s="636"/>
      <c r="R168" s="636"/>
      <c r="S168" s="635"/>
      <c r="T168" s="707"/>
      <c r="U168" s="707"/>
      <c r="V168" s="707"/>
      <c r="W168" s="636"/>
      <c r="X168" s="636"/>
      <c r="Y168" s="707"/>
      <c r="Z168" s="635"/>
      <c r="AA168" s="707"/>
      <c r="AB168" s="707"/>
    </row>
    <row r="169" spans="1:28" x14ac:dyDescent="0.25">
      <c r="A169" s="23"/>
      <c r="B169" s="24"/>
      <c r="C169" s="25"/>
      <c r="D169" s="27"/>
      <c r="E169" s="27"/>
      <c r="F169" s="28"/>
      <c r="G169" s="27"/>
      <c r="H169" s="180"/>
      <c r="I169" s="27"/>
      <c r="J169" s="739"/>
      <c r="K169" s="635"/>
      <c r="L169" s="635"/>
      <c r="M169" s="635"/>
      <c r="N169" s="635"/>
      <c r="O169" s="636"/>
      <c r="P169" s="635"/>
      <c r="Q169" s="636"/>
      <c r="R169" s="636"/>
      <c r="S169" s="635"/>
      <c r="T169" s="707"/>
      <c r="U169" s="707"/>
      <c r="V169" s="707"/>
      <c r="W169" s="636"/>
      <c r="X169" s="636"/>
      <c r="Y169" s="707"/>
      <c r="Z169" s="635"/>
      <c r="AA169" s="707"/>
      <c r="AB169" s="707"/>
    </row>
    <row r="170" spans="1:28" x14ac:dyDescent="0.25">
      <c r="A170" s="23"/>
      <c r="B170" s="24"/>
      <c r="C170" s="25"/>
      <c r="D170" s="27"/>
      <c r="E170" s="27"/>
      <c r="F170" s="28"/>
      <c r="G170" s="27"/>
      <c r="H170" s="180"/>
      <c r="I170" s="27"/>
      <c r="J170" s="739"/>
      <c r="K170" s="635"/>
      <c r="L170" s="635"/>
      <c r="M170" s="635"/>
      <c r="N170" s="635"/>
      <c r="O170" s="636"/>
      <c r="P170" s="635"/>
      <c r="Q170" s="636"/>
      <c r="R170" s="636"/>
      <c r="S170" s="635"/>
      <c r="T170" s="707"/>
      <c r="U170" s="707"/>
      <c r="V170" s="707"/>
      <c r="W170" s="636"/>
      <c r="X170" s="636"/>
      <c r="Y170" s="707"/>
      <c r="Z170" s="635"/>
      <c r="AA170" s="707"/>
      <c r="AB170" s="707"/>
    </row>
    <row r="171" spans="1:28" x14ac:dyDescent="0.25">
      <c r="A171" s="23"/>
      <c r="B171" s="24"/>
      <c r="C171" s="25"/>
      <c r="D171" s="27"/>
      <c r="E171" s="27"/>
      <c r="F171" s="28"/>
      <c r="G171" s="27"/>
      <c r="H171" s="180"/>
      <c r="I171" s="27"/>
      <c r="J171" s="739"/>
      <c r="K171" s="635"/>
      <c r="L171" s="635"/>
      <c r="M171" s="635"/>
      <c r="N171" s="635"/>
      <c r="O171" s="636"/>
      <c r="P171" s="635"/>
      <c r="Q171" s="636"/>
      <c r="R171" s="636"/>
      <c r="S171" s="635"/>
      <c r="T171" s="707"/>
      <c r="U171" s="707"/>
      <c r="V171" s="707"/>
      <c r="W171" s="636"/>
      <c r="X171" s="636"/>
      <c r="Y171" s="707"/>
      <c r="Z171" s="635"/>
      <c r="AA171" s="707"/>
      <c r="AB171" s="707"/>
    </row>
    <row r="172" spans="1:28" x14ac:dyDescent="0.25">
      <c r="A172" s="23"/>
      <c r="B172" s="24"/>
      <c r="C172" s="25"/>
      <c r="D172" s="27"/>
      <c r="E172" s="27"/>
      <c r="F172" s="28"/>
      <c r="G172" s="27"/>
      <c r="H172" s="180"/>
      <c r="I172" s="27"/>
      <c r="J172" s="739"/>
      <c r="K172" s="635"/>
      <c r="L172" s="635"/>
      <c r="M172" s="635"/>
      <c r="N172" s="635"/>
      <c r="O172" s="636"/>
      <c r="P172" s="635"/>
      <c r="Q172" s="636"/>
      <c r="R172" s="636"/>
      <c r="S172" s="635"/>
      <c r="T172" s="707"/>
      <c r="U172" s="707"/>
      <c r="V172" s="707"/>
      <c r="W172" s="636"/>
      <c r="X172" s="636"/>
      <c r="Y172" s="707"/>
      <c r="Z172" s="635"/>
      <c r="AA172" s="707"/>
      <c r="AB172" s="707"/>
    </row>
    <row r="173" spans="1:28" x14ac:dyDescent="0.25">
      <c r="A173" s="23"/>
      <c r="B173" s="24"/>
      <c r="C173" s="25"/>
      <c r="D173" s="27"/>
      <c r="E173" s="27"/>
      <c r="F173" s="28"/>
      <c r="G173" s="27"/>
      <c r="H173" s="180"/>
      <c r="I173" s="27"/>
      <c r="J173" s="739"/>
      <c r="K173" s="635"/>
      <c r="L173" s="635"/>
      <c r="M173" s="635"/>
      <c r="N173" s="635"/>
      <c r="O173" s="636"/>
      <c r="P173" s="635"/>
      <c r="Q173" s="636"/>
      <c r="R173" s="636"/>
      <c r="S173" s="635"/>
      <c r="T173" s="707"/>
      <c r="U173" s="707"/>
      <c r="V173" s="707"/>
      <c r="W173" s="636"/>
      <c r="X173" s="636"/>
      <c r="Y173" s="707"/>
      <c r="Z173" s="635"/>
      <c r="AA173" s="707"/>
      <c r="AB173" s="707"/>
    </row>
    <row r="174" spans="1:28" x14ac:dyDescent="0.25">
      <c r="A174" s="23"/>
      <c r="B174" s="24"/>
      <c r="C174" s="25"/>
      <c r="D174" s="27"/>
      <c r="E174" s="27"/>
      <c r="F174" s="28"/>
      <c r="G174" s="27"/>
      <c r="H174" s="180"/>
      <c r="I174" s="27"/>
      <c r="J174" s="739"/>
      <c r="K174" s="635"/>
      <c r="L174" s="635"/>
      <c r="M174" s="635"/>
      <c r="N174" s="635"/>
      <c r="O174" s="636"/>
      <c r="P174" s="635"/>
      <c r="Q174" s="636"/>
      <c r="R174" s="636"/>
      <c r="S174" s="635"/>
      <c r="T174" s="707"/>
      <c r="U174" s="707"/>
      <c r="V174" s="707"/>
      <c r="W174" s="636"/>
      <c r="X174" s="636"/>
      <c r="Y174" s="707"/>
      <c r="Z174" s="635"/>
      <c r="AA174" s="707"/>
      <c r="AB174" s="707"/>
    </row>
    <row r="175" spans="1:28" x14ac:dyDescent="0.25">
      <c r="A175" s="23"/>
      <c r="B175" s="24"/>
      <c r="C175" s="25"/>
      <c r="D175" s="27"/>
      <c r="E175" s="27"/>
      <c r="F175" s="28"/>
      <c r="G175" s="27"/>
      <c r="H175" s="180"/>
      <c r="I175" s="27"/>
      <c r="J175" s="739"/>
      <c r="K175" s="635"/>
      <c r="L175" s="635"/>
      <c r="M175" s="635"/>
      <c r="N175" s="635"/>
      <c r="O175" s="636"/>
      <c r="P175" s="635"/>
      <c r="Q175" s="636"/>
      <c r="R175" s="636"/>
      <c r="S175" s="635"/>
      <c r="T175" s="707"/>
      <c r="U175" s="707"/>
      <c r="V175" s="707"/>
      <c r="W175" s="636"/>
      <c r="X175" s="636"/>
      <c r="Y175" s="707"/>
      <c r="Z175" s="635"/>
      <c r="AA175" s="707"/>
      <c r="AB175" s="707"/>
    </row>
    <row r="176" spans="1:28" x14ac:dyDescent="0.25">
      <c r="A176" s="23"/>
      <c r="B176" s="24"/>
      <c r="C176" s="25"/>
      <c r="D176" s="27"/>
      <c r="E176" s="27"/>
      <c r="F176" s="28"/>
      <c r="G176" s="27"/>
      <c r="H176" s="180"/>
      <c r="I176" s="27"/>
      <c r="J176" s="739"/>
      <c r="K176" s="635"/>
      <c r="L176" s="635"/>
      <c r="M176" s="635"/>
      <c r="N176" s="635"/>
      <c r="O176" s="636"/>
      <c r="P176" s="635"/>
      <c r="Q176" s="636"/>
      <c r="R176" s="636"/>
      <c r="S176" s="635"/>
      <c r="T176" s="707"/>
      <c r="U176" s="707"/>
      <c r="V176" s="707"/>
      <c r="W176" s="636"/>
      <c r="X176" s="636"/>
      <c r="Y176" s="707"/>
      <c r="Z176" s="635"/>
      <c r="AA176" s="707"/>
      <c r="AB176" s="707"/>
    </row>
    <row r="177" spans="1:28" x14ac:dyDescent="0.25">
      <c r="A177" s="23"/>
      <c r="B177" s="24"/>
      <c r="C177" s="25"/>
      <c r="D177" s="27"/>
      <c r="E177" s="27"/>
      <c r="F177" s="28"/>
      <c r="G177" s="27"/>
      <c r="H177" s="180"/>
      <c r="I177" s="27"/>
      <c r="J177" s="739"/>
      <c r="K177" s="635"/>
      <c r="L177" s="635"/>
      <c r="M177" s="635"/>
      <c r="N177" s="635"/>
      <c r="O177" s="636"/>
      <c r="P177" s="635"/>
      <c r="Q177" s="636"/>
      <c r="R177" s="636"/>
      <c r="S177" s="635"/>
      <c r="T177" s="707"/>
      <c r="U177" s="707"/>
      <c r="V177" s="707"/>
      <c r="W177" s="636"/>
      <c r="X177" s="636"/>
      <c r="Y177" s="707"/>
      <c r="Z177" s="635"/>
      <c r="AA177" s="707"/>
      <c r="AB177" s="707"/>
    </row>
    <row r="178" spans="1:28" x14ac:dyDescent="0.25">
      <c r="A178" s="23"/>
      <c r="B178" s="24"/>
      <c r="C178" s="25"/>
      <c r="D178" s="27"/>
      <c r="E178" s="27"/>
      <c r="F178" s="28"/>
      <c r="G178" s="27"/>
      <c r="H178" s="180"/>
      <c r="I178" s="27"/>
      <c r="J178" s="739"/>
      <c r="K178" s="635"/>
      <c r="L178" s="635"/>
      <c r="M178" s="635"/>
      <c r="N178" s="635"/>
      <c r="O178" s="636"/>
      <c r="P178" s="635"/>
      <c r="Q178" s="636"/>
      <c r="R178" s="636"/>
      <c r="S178" s="635"/>
      <c r="T178" s="707"/>
      <c r="U178" s="707"/>
      <c r="V178" s="707"/>
      <c r="W178" s="636"/>
      <c r="X178" s="636"/>
      <c r="Y178" s="707"/>
      <c r="Z178" s="635"/>
      <c r="AA178" s="707"/>
      <c r="AB178" s="707"/>
    </row>
    <row r="179" spans="1:28" x14ac:dyDescent="0.25">
      <c r="A179" s="23"/>
      <c r="B179" s="24"/>
      <c r="C179" s="25"/>
      <c r="D179" s="27"/>
      <c r="E179" s="27"/>
      <c r="F179" s="28"/>
      <c r="G179" s="27"/>
      <c r="H179" s="180"/>
      <c r="I179" s="27"/>
      <c r="J179" s="739"/>
      <c r="K179" s="635"/>
      <c r="L179" s="635"/>
      <c r="M179" s="635"/>
      <c r="N179" s="635"/>
      <c r="O179" s="636"/>
      <c r="P179" s="635"/>
      <c r="Q179" s="636"/>
      <c r="R179" s="636"/>
      <c r="S179" s="635"/>
      <c r="T179" s="707"/>
      <c r="U179" s="707"/>
      <c r="V179" s="707"/>
      <c r="W179" s="636"/>
      <c r="X179" s="636"/>
      <c r="Y179" s="707"/>
      <c r="Z179" s="635"/>
      <c r="AA179" s="707"/>
      <c r="AB179" s="707"/>
    </row>
    <row r="180" spans="1:28" x14ac:dyDescent="0.25">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Y8oqi4dyoXQkHe2jwfdQhO8gh8D2gcHntanH/1Shx2RbRqvJrbjg9/5Y0cd03Co8si1+mdlTiw6weSPCYWJkNQ==" saltValue="sbeR6C0aHzLGpkY+Vf39P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30" si="10">G15/$O$10</f>
        <v>2.6</v>
      </c>
      <c r="J15" s="743">
        <f>IF(Weather_Site!M13&lt;180,Weather_Site!M13+180,Weather_Site!M13-180)</f>
        <v>132</v>
      </c>
      <c r="K15" s="635">
        <f t="shared" ref="K15:K30" si="11">2.76+0.124*E15-0.0187*D15</f>
        <v>5.3442799999999995</v>
      </c>
      <c r="L15" s="635">
        <f t="shared" ref="L15:L30" si="12">3.6+0.169*E15-0.045*D15</f>
        <v>6.6615999999999991</v>
      </c>
      <c r="M15" s="635">
        <f t="shared" ref="M15:M30" si="13">3.08+0.198*E15-0.0483*D15</f>
        <v>6.7713199999999993</v>
      </c>
      <c r="N15" s="704">
        <f t="shared" ref="N15:N30" si="14">IF(AND(OR(MONTH(B15)&gt;10,MONTH(B15)&lt;3),AND(HOUR(C15)&gt;=13,HOUR(C15)&lt;=17)),K15,IF(OR(HOUR(C15)&lt;6,HOUR(C15)&gt;=20),M15,L15))</f>
        <v>6.7713199999999993</v>
      </c>
      <c r="O15" s="636">
        <f t="shared" ref="O15:O30"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30" si="16">P15*(MAX($S$9+$S$10,0)/10)</f>
        <v>2.5922333471999974</v>
      </c>
      <c r="R15" s="636">
        <f t="shared" ref="R15:R30" si="17">1.008/(1+104.9*EXP(-0.9306*Q15))</f>
        <v>9.6926101633586892E-2</v>
      </c>
      <c r="S15" s="636">
        <f t="shared" ref="S15:S30" si="18">O15*R15</f>
        <v>7.7842420571433799E-2</v>
      </c>
      <c r="T15" s="635">
        <f t="shared" ref="T15:T30" si="19">MIN(IF(H15&gt;0,2^(H15/10),(2^(-H15/10))/(2*(2^(-H15/10))-1)),4)</f>
        <v>1</v>
      </c>
      <c r="U15" s="706">
        <f t="shared" ref="U15:U30" si="20">IF(I15&gt;2,(0.03+0.05024*(I15-1)^0.92628*(($E$6+$E$7)/10)^0.79928)*1000*S15*T15,0.03*S15*T15)</f>
        <v>14.503672177752607</v>
      </c>
      <c r="V15" s="707">
        <f t="shared" ref="V15:V30" si="21">(0.19591*(I15-1)^0.82569*(($E$6+$E$7)/10)^0.46722)*$C$10^0.495*1000*S15*T15</f>
        <v>47.694127625686107</v>
      </c>
      <c r="W15" s="707">
        <f t="shared" ref="W15:W30" si="22">(0.05235*(G15)^1.19128)*1000*S15*T15</f>
        <v>86.526961848502822</v>
      </c>
      <c r="X15" s="708">
        <f t="shared" ref="X15:X30" si="23">IF((E$6+E$7)&lt;1,0,1/(1+EXP(-(-23.9315+1.7033*I15+12.0822*S15+9.5236*($E$6+$E$7)))))</f>
        <v>1</v>
      </c>
      <c r="Y15" s="636">
        <f t="shared" ref="Y15:Y30" si="24">IF(V15&lt;300,0,1/(1+EXP(-(-32.3074+0.2951*G15+26.8734*S15))))</f>
        <v>0</v>
      </c>
      <c r="Z15" s="709">
        <f t="shared" ref="Z15:Z30" si="25">IF(X15&lt;0.5,(U15*(1-X15)+V15*X15),(U15*(1-X15)+V15*X15*(1-Y15)+W15*Y15))</f>
        <v>47.694127625686107</v>
      </c>
      <c r="AA15" s="635">
        <f t="shared" ref="AA15:AA30" si="26">0.0193*Z15^0.723*EXP(0.64*$C$10)</f>
        <v>1.1349699822001236</v>
      </c>
      <c r="AB15" s="709">
        <f t="shared" ref="AB15:AB30" si="27">(1/(0.2204*G15+1))*Z15</f>
        <v>12.339368629226458</v>
      </c>
      <c r="AC15" s="638">
        <f t="shared" ref="AC15:AC19" si="28">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5">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5">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5">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5">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5">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5">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5">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5">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25" si="0">10^(0.009254-0.004096*(100-$C$4)^1.536+0.01201*D10+0.2789*G10^0.5-0.09577*E10^0.5)</f>
        <v>3.6549925669318051</v>
      </c>
      <c r="J10" s="61">
        <f t="shared" ref="J10:J25" si="1">-0.19625*D10+0.1356*E10+9.575</f>
        <v>8.2521399999999971</v>
      </c>
      <c r="K10" s="30">
        <f t="shared" ref="K10:K25" si="2">EXP(-0.108*J10)</f>
        <v>0.41015049732086667</v>
      </c>
      <c r="L10" s="30">
        <f t="shared" ref="L10:L25" si="3">MAX(0.001,(0.684-0.0342*J10))</f>
        <v>0.40177681200000015</v>
      </c>
      <c r="M10" s="30">
        <f t="shared" ref="M10:M25" si="4">MAX(0.001,(0.547-0.0228*J10))</f>
        <v>0.35885120800000009</v>
      </c>
      <c r="N10" s="30">
        <f t="shared" ref="N10:N25" si="5">IF(J10&lt;12,K10,IF(G10&gt;10,M10,L10))</f>
        <v>0.41015049732086667</v>
      </c>
      <c r="O10" s="31">
        <f t="shared" ref="O10:O25" si="6">1.036/(1+103.98*EXP(-0.0996*($C$4-20)))</f>
        <v>0.8927606399389324</v>
      </c>
      <c r="P10" s="30">
        <f t="shared" ref="P10:P25" si="7">(0.054+0.269*G10)*N10*O10</f>
        <v>1.300256248851501</v>
      </c>
      <c r="Q10" s="62">
        <f t="shared" ref="Q10:Q25" si="8">(1.4+0.838*(G10-5)^0.844)*N10*O10</f>
        <v>2.287354348939044</v>
      </c>
      <c r="R10" s="62">
        <f t="shared" ref="R10:R25" si="9">(0.054+0.209*G10)*N10*O10</f>
        <v>1.0146465968931313</v>
      </c>
      <c r="S10" s="62">
        <f t="shared" ref="S10:S25" si="10">(1.1+0.715*(G10-5)^0.844)*N10*O10</f>
        <v>1.9170143136408448</v>
      </c>
      <c r="T10" s="62">
        <f t="shared" ref="T10:T25" si="11">(0.55+0.357*(G10-5)^0.844)*N10*O10</f>
        <v>0.95744825369375408</v>
      </c>
      <c r="U10" s="419">
        <f t="shared" ref="U10:U25" si="12">$C$5</f>
        <v>0</v>
      </c>
      <c r="V10" s="63">
        <f t="shared" ref="V10:V25" si="13">IF(G10&lt;5,P10*1000,Q10*1000)</f>
        <v>2287.354348939044</v>
      </c>
      <c r="W10" s="42">
        <f t="shared" ref="W10:W25" si="14">V10*1.0715^U10</f>
        <v>2287.354348939044</v>
      </c>
      <c r="X10" s="63">
        <f t="shared" ref="X10:X25" si="15">(0.054+0.269*5)*N10*O10*1000</f>
        <v>512.26654242276823</v>
      </c>
      <c r="Y10" s="65">
        <f t="shared" ref="Y10:Y25" si="16">(0.003595*55.816+101.04*(W10/1000)^0.3167)/(55.816+(W10/1000)^0.3167)</f>
        <v>2.3025170469990059</v>
      </c>
      <c r="Z10" s="42">
        <f t="shared" ref="Z10:Z25" si="17">516.7*W10*6/1000</f>
        <v>7091.2559525808247</v>
      </c>
      <c r="AA10" s="42">
        <f t="shared" ref="AA10:AA25" si="18">IF($G10&lt;5,$R10*1000,$S10*1000)</f>
        <v>1917.0143136408449</v>
      </c>
      <c r="AB10" s="42">
        <f t="shared" ref="AB10:AB25" si="19">$AA10*1.0715^U10</f>
        <v>1917.0143136408449</v>
      </c>
      <c r="AC10" s="42">
        <f t="shared" ref="AC10:AC25" si="20">(0.054+0.209*5)*$N10*$O10*1000</f>
        <v>402.41667628493366</v>
      </c>
      <c r="AD10" s="65">
        <f t="shared" ref="AD10:AD25" si="21">(0.001316*149.4025+117.22*($AB10/1000)^0.3141)/(149.4025+($AB10/1000)^0.3141)</f>
        <v>0.95600081965800343</v>
      </c>
      <c r="AE10" s="42">
        <f t="shared" ref="AE10:AE25" si="22">516.7*$AB10*4/1000</f>
        <v>3962.0851834328987</v>
      </c>
      <c r="AF10" s="42">
        <f t="shared" ref="AF10:AF25" si="23">IF(G10&lt;5,0,T10*1000)</f>
        <v>957.44825369375405</v>
      </c>
      <c r="AG10" s="42">
        <f t="shared" ref="AG10:AG25" si="24">AF10*1.0715^U10</f>
        <v>957.44825369375405</v>
      </c>
      <c r="AH10" s="42">
        <f t="shared" ref="AH10:AH25" si="25">(0.55+0.357*(5-5)^0.844)*N10*O10*1000</f>
        <v>201.39142125269657</v>
      </c>
      <c r="AI10" s="65">
        <f t="shared" ref="AI10:AI25" si="26">1/(32.915-29.388*(AG10/1000)^0.02969)</f>
        <v>0.28051149831498062</v>
      </c>
      <c r="AJ10" s="42">
        <f t="shared" ref="AJ10:AJ25" si="27">516.7*AG10*1.5/1000</f>
        <v>742.07026902534415</v>
      </c>
      <c r="AK10" s="42">
        <f t="shared" ref="AK10:AK25" si="28">IF($G10&lt;5,$R10*1000*0.7,$S10*1000*0.7)</f>
        <v>1341.9100195485914</v>
      </c>
      <c r="AL10" s="42">
        <f t="shared" ref="AL10:AL25" si="29">AK10*1.0715^U10</f>
        <v>1341.9100195485914</v>
      </c>
      <c r="AM10" s="42">
        <f t="shared" ref="AM10:AM25" si="30">(0.054+0.209*5)*$N10*$O10*1000</f>
        <v>402.41667628493366</v>
      </c>
      <c r="AN10" s="65">
        <f t="shared" ref="AN10:AN25" si="31">(0.001316*149.4025+117.22*(AL10/1000)^0.3141)/(149.4025+(AL10/1000)^0.3141)</f>
        <v>0.85555687687797688</v>
      </c>
      <c r="AO10" s="42">
        <f t="shared" ref="AO10:AO25" si="32">516.7*AL10*4/1000</f>
        <v>2773.459628403029</v>
      </c>
      <c r="AP10" s="42">
        <f t="shared" ref="AP10:AP25" si="33">IF($G10&lt;5,$R10*1000*0.5,$S10*1000*0.5)</f>
        <v>958.50715682042244</v>
      </c>
      <c r="AQ10" s="42">
        <f t="shared" ref="AQ10:AQ25" si="34">AP10*1.0715^U10</f>
        <v>958.50715682042244</v>
      </c>
      <c r="AR10" s="42">
        <f t="shared" ref="AR10:AR25" si="35">(0.054+0.209*5)*$N10*$O10*1000</f>
        <v>402.41667628493366</v>
      </c>
      <c r="AS10" s="65">
        <f t="shared" ref="AS10:AS25" si="36">(0.001316*149.4025+117.22*(AQ10/1000)^0.3141)/(149.4025+(AQ10/1000)^0.3141)</f>
        <v>0.77044479654553111</v>
      </c>
      <c r="AT10" s="42">
        <f t="shared" ref="AT10:AT25"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t="str">
        <f>Weather_Site!A18</f>
        <v>Sun</v>
      </c>
      <c r="B15" s="67">
        <f>Weather_Site!B18</f>
        <v>44549</v>
      </c>
      <c r="C15" s="68">
        <f>Weather_Site!C18</f>
        <v>0.41666666666666669</v>
      </c>
      <c r="D15" s="66">
        <f>Weather_Site!D18</f>
        <v>28.9</v>
      </c>
      <c r="E15" s="66">
        <f>Weather_Site!E18</f>
        <v>31.9</v>
      </c>
      <c r="F15" s="66">
        <f>Weather_Site!F18</f>
        <v>328</v>
      </c>
      <c r="G15" s="66">
        <f>Weather_Site!G18</f>
        <v>42</v>
      </c>
      <c r="H15" s="48">
        <f>IF(Weather_Site!M18&lt;180,Weather_Site!M18+180,Weather_Site!M18-180)</f>
        <v>148</v>
      </c>
      <c r="I15" s="69">
        <f t="shared" si="0"/>
        <v>22.939764599240398</v>
      </c>
      <c r="J15" s="70">
        <f t="shared" si="1"/>
        <v>8.2290150000000004</v>
      </c>
      <c r="K15" s="55">
        <f t="shared" si="2"/>
        <v>0.41117612841163503</v>
      </c>
      <c r="L15" s="30">
        <f t="shared" si="3"/>
        <v>0.40256768700000001</v>
      </c>
      <c r="M15" s="30">
        <f t="shared" si="4"/>
        <v>0.35937845800000001</v>
      </c>
      <c r="N15" s="55">
        <f t="shared" si="5"/>
        <v>0.41117612841163503</v>
      </c>
      <c r="O15" s="54">
        <f t="shared" si="6"/>
        <v>0.8927606399389324</v>
      </c>
      <c r="P15" s="55">
        <f t="shared" si="7"/>
        <v>4.1671133147742152</v>
      </c>
      <c r="Q15" s="55">
        <f t="shared" si="8"/>
        <v>6.9938280042580239</v>
      </c>
      <c r="R15" s="55">
        <f t="shared" si="9"/>
        <v>3.242067018682687</v>
      </c>
      <c r="S15" s="55">
        <f t="shared" si="10"/>
        <v>5.9325944384881151</v>
      </c>
      <c r="T15" s="55">
        <f t="shared" si="11"/>
        <v>2.9624309224688083</v>
      </c>
      <c r="U15" s="419">
        <f t="shared" si="12"/>
        <v>0</v>
      </c>
      <c r="V15" s="71">
        <f t="shared" si="13"/>
        <v>6993.8280042580236</v>
      </c>
      <c r="W15" s="53">
        <f t="shared" si="14"/>
        <v>6993.8280042580236</v>
      </c>
      <c r="X15" s="71">
        <f t="shared" si="15"/>
        <v>513.54752707620924</v>
      </c>
      <c r="Y15" s="72">
        <f t="shared" si="16"/>
        <v>3.2474995342591457</v>
      </c>
      <c r="Z15" s="53">
        <f t="shared" si="17"/>
        <v>21682.265578800725</v>
      </c>
      <c r="AA15" s="53">
        <f t="shared" si="18"/>
        <v>5932.594438488115</v>
      </c>
      <c r="AB15" s="53">
        <f t="shared" si="19"/>
        <v>5932.594438488115</v>
      </c>
      <c r="AC15" s="53">
        <f t="shared" si="20"/>
        <v>403.42296801769396</v>
      </c>
      <c r="AD15" s="72">
        <f t="shared" si="21"/>
        <v>1.3579401020921935</v>
      </c>
      <c r="AE15" s="53">
        <f t="shared" si="22"/>
        <v>12261.486185467238</v>
      </c>
      <c r="AF15" s="53">
        <f t="shared" si="23"/>
        <v>2962.4309224688081</v>
      </c>
      <c r="AG15" s="53">
        <f t="shared" si="24"/>
        <v>2962.4309224688081</v>
      </c>
      <c r="AH15" s="53">
        <f t="shared" si="25"/>
        <v>201.89502494061117</v>
      </c>
      <c r="AI15" s="72">
        <f t="shared" si="26"/>
        <v>0.39001839089235585</v>
      </c>
      <c r="AJ15" s="53">
        <f t="shared" si="27"/>
        <v>2296.0320864594501</v>
      </c>
      <c r="AK15" s="53">
        <f t="shared" si="28"/>
        <v>4152.8161069416801</v>
      </c>
      <c r="AL15" s="53">
        <f t="shared" si="29"/>
        <v>4152.8161069416801</v>
      </c>
      <c r="AM15" s="53">
        <f t="shared" si="30"/>
        <v>403.42296801769396</v>
      </c>
      <c r="AN15" s="72">
        <f t="shared" si="31"/>
        <v>1.2156491628129733</v>
      </c>
      <c r="AO15" s="53">
        <f t="shared" si="32"/>
        <v>8583.0403298270649</v>
      </c>
      <c r="AP15" s="53">
        <f t="shared" si="33"/>
        <v>2966.2972192440575</v>
      </c>
      <c r="AQ15" s="53">
        <f t="shared" si="34"/>
        <v>2966.2972192440575</v>
      </c>
      <c r="AR15" s="53">
        <f t="shared" si="35"/>
        <v>403.42296801769396</v>
      </c>
      <c r="AS15" s="72">
        <f t="shared" si="36"/>
        <v>1.0949965815345857</v>
      </c>
      <c r="AT15" s="53">
        <f t="shared" si="37"/>
        <v>6130.7430927336191</v>
      </c>
    </row>
    <row r="16" spans="1:46" x14ac:dyDescent="0.25">
      <c r="A16" s="66" t="str">
        <f>Weather_Site!A19</f>
        <v>Sun</v>
      </c>
      <c r="B16" s="67">
        <f>Weather_Site!B19</f>
        <v>44549</v>
      </c>
      <c r="C16" s="68">
        <f>Weather_Site!C19</f>
        <v>0.45833333333333331</v>
      </c>
      <c r="D16" s="66">
        <f>Weather_Site!D19</f>
        <v>29.1</v>
      </c>
      <c r="E16" s="66">
        <f>Weather_Site!E19</f>
        <v>35.1</v>
      </c>
      <c r="F16" s="66">
        <f>Weather_Site!F19</f>
        <v>326</v>
      </c>
      <c r="G16" s="66">
        <f>Weather_Site!G19</f>
        <v>43</v>
      </c>
      <c r="H16" s="48">
        <f>IF(Weather_Site!M19&lt;180,Weather_Site!M19+180,Weather_Site!M19-180)</f>
        <v>146</v>
      </c>
      <c r="I16" s="69">
        <f t="shared" si="0"/>
        <v>22.798168900370868</v>
      </c>
      <c r="J16" s="70">
        <f t="shared" si="1"/>
        <v>8.6236849999999983</v>
      </c>
      <c r="K16" s="55">
        <f t="shared" si="2"/>
        <v>0.39401827795952726</v>
      </c>
      <c r="L16" s="30">
        <f t="shared" si="3"/>
        <v>0.38906997300000012</v>
      </c>
      <c r="M16" s="30">
        <f t="shared" si="4"/>
        <v>0.35037998200000009</v>
      </c>
      <c r="N16" s="55">
        <f t="shared" si="5"/>
        <v>0.39401827795952726</v>
      </c>
      <c r="O16" s="54">
        <f t="shared" si="6"/>
        <v>0.8927606399389324</v>
      </c>
      <c r="P16" s="55">
        <f t="shared" si="7"/>
        <v>4.0878495599634457</v>
      </c>
      <c r="Q16" s="55">
        <f t="shared" si="8"/>
        <v>6.8433331011456868</v>
      </c>
      <c r="R16" s="55">
        <f t="shared" si="9"/>
        <v>3.1802984142181838</v>
      </c>
      <c r="S16" s="55">
        <f t="shared" si="10"/>
        <v>5.8056365844019657</v>
      </c>
      <c r="T16" s="55">
        <f t="shared" si="11"/>
        <v>2.8990289941776086</v>
      </c>
      <c r="U16" s="419">
        <f t="shared" si="12"/>
        <v>0</v>
      </c>
      <c r="V16" s="71">
        <f t="shared" si="13"/>
        <v>6843.3331011456867</v>
      </c>
      <c r="W16" s="53">
        <f t="shared" si="14"/>
        <v>6843.3331011456867</v>
      </c>
      <c r="X16" s="71">
        <f t="shared" si="15"/>
        <v>492.11784996031855</v>
      </c>
      <c r="Y16" s="72">
        <f t="shared" si="16"/>
        <v>3.2259386616416998</v>
      </c>
      <c r="Z16" s="53">
        <f t="shared" si="17"/>
        <v>21215.701280171859</v>
      </c>
      <c r="AA16" s="53">
        <f t="shared" si="18"/>
        <v>5805.6365844019656</v>
      </c>
      <c r="AB16" s="53">
        <f t="shared" si="19"/>
        <v>5805.6365844019656</v>
      </c>
      <c r="AC16" s="53">
        <f t="shared" si="20"/>
        <v>386.58864696668331</v>
      </c>
      <c r="AD16" s="72">
        <f t="shared" si="21"/>
        <v>1.3488590715041422</v>
      </c>
      <c r="AE16" s="53">
        <f t="shared" si="22"/>
        <v>11999.089692641983</v>
      </c>
      <c r="AF16" s="53">
        <f t="shared" si="23"/>
        <v>2899.0289941776086</v>
      </c>
      <c r="AG16" s="53">
        <f t="shared" si="24"/>
        <v>2899.0289941776086</v>
      </c>
      <c r="AH16" s="53">
        <f t="shared" si="25"/>
        <v>193.47020548833106</v>
      </c>
      <c r="AI16" s="72">
        <f t="shared" si="26"/>
        <v>0.38707621140828802</v>
      </c>
      <c r="AJ16" s="53">
        <f t="shared" si="27"/>
        <v>2246.8924219373557</v>
      </c>
      <c r="AK16" s="53">
        <f t="shared" si="28"/>
        <v>4063.9456090813756</v>
      </c>
      <c r="AL16" s="53">
        <f t="shared" si="29"/>
        <v>4063.9456090813756</v>
      </c>
      <c r="AM16" s="53">
        <f t="shared" si="30"/>
        <v>386.58864696668331</v>
      </c>
      <c r="AN16" s="72">
        <f t="shared" si="31"/>
        <v>1.2075106897967591</v>
      </c>
      <c r="AO16" s="53">
        <f t="shared" si="32"/>
        <v>8399.3627848493888</v>
      </c>
      <c r="AP16" s="53">
        <f t="shared" si="33"/>
        <v>2902.8182922009828</v>
      </c>
      <c r="AQ16" s="53">
        <f t="shared" si="34"/>
        <v>2902.8182922009828</v>
      </c>
      <c r="AR16" s="53">
        <f t="shared" si="35"/>
        <v>386.58864696668331</v>
      </c>
      <c r="AS16" s="72">
        <f t="shared" si="36"/>
        <v>1.0876591509105671</v>
      </c>
      <c r="AT16" s="53">
        <f t="shared" si="37"/>
        <v>5999.5448463209914</v>
      </c>
    </row>
    <row r="17" spans="1:46" x14ac:dyDescent="0.25">
      <c r="A17" s="66" t="str">
        <f>Weather_Site!A20</f>
        <v>Sun</v>
      </c>
      <c r="B17" s="67">
        <f>Weather_Site!B20</f>
        <v>44549</v>
      </c>
      <c r="C17" s="68">
        <f>Weather_Site!C20</f>
        <v>0.5</v>
      </c>
      <c r="D17" s="66">
        <f>Weather_Site!D20</f>
        <v>29.1</v>
      </c>
      <c r="E17" s="66">
        <f>Weather_Site!E20</f>
        <v>39</v>
      </c>
      <c r="F17" s="66">
        <f>Weather_Site!F20</f>
        <v>292</v>
      </c>
      <c r="G17" s="66">
        <f>Weather_Site!G20</f>
        <v>45</v>
      </c>
      <c r="H17" s="48">
        <f>IF(Weather_Site!M20&lt;180,Weather_Site!M20+180,Weather_Site!M20-180)</f>
        <v>112</v>
      </c>
      <c r="I17" s="69">
        <f t="shared" si="0"/>
        <v>23.402204417910319</v>
      </c>
      <c r="J17" s="70">
        <f t="shared" si="1"/>
        <v>9.1525249999999989</v>
      </c>
      <c r="K17" s="55">
        <f t="shared" si="2"/>
        <v>0.37214463370126999</v>
      </c>
      <c r="L17" s="30">
        <f t="shared" si="3"/>
        <v>0.37098364500000008</v>
      </c>
      <c r="M17" s="30">
        <f t="shared" si="4"/>
        <v>0.33832243000000006</v>
      </c>
      <c r="N17" s="55">
        <f t="shared" si="5"/>
        <v>0.37214463370126999</v>
      </c>
      <c r="O17" s="54">
        <f t="shared" si="6"/>
        <v>0.8927606399389324</v>
      </c>
      <c r="P17" s="55">
        <f t="shared" si="7"/>
        <v>4.0396585129277698</v>
      </c>
      <c r="Q17" s="55">
        <f t="shared" si="8"/>
        <v>6.728808851110089</v>
      </c>
      <c r="R17" s="55">
        <f t="shared" si="9"/>
        <v>3.1426210933287089</v>
      </c>
      <c r="S17" s="55">
        <f t="shared" si="10"/>
        <v>5.7097675786421735</v>
      </c>
      <c r="T17" s="55">
        <f t="shared" si="11"/>
        <v>2.8511465110769083</v>
      </c>
      <c r="U17" s="419">
        <f t="shared" si="12"/>
        <v>0</v>
      </c>
      <c r="V17" s="71">
        <f t="shared" si="13"/>
        <v>6728.8088511100887</v>
      </c>
      <c r="W17" s="53">
        <f t="shared" si="14"/>
        <v>6728.8088511100887</v>
      </c>
      <c r="X17" s="71">
        <f t="shared" si="15"/>
        <v>464.79827778484668</v>
      </c>
      <c r="Y17" s="72">
        <f t="shared" si="16"/>
        <v>3.2093065870073976</v>
      </c>
      <c r="Z17" s="53">
        <f t="shared" si="17"/>
        <v>20860.653200211498</v>
      </c>
      <c r="AA17" s="53">
        <f t="shared" si="18"/>
        <v>5709.7675786421732</v>
      </c>
      <c r="AB17" s="53">
        <f t="shared" si="19"/>
        <v>5709.7675786421732</v>
      </c>
      <c r="AC17" s="53">
        <f t="shared" si="20"/>
        <v>365.12745338495097</v>
      </c>
      <c r="AD17" s="72">
        <f t="shared" si="21"/>
        <v>1.341910125340072</v>
      </c>
      <c r="AE17" s="53">
        <f t="shared" si="22"/>
        <v>11800.947631537645</v>
      </c>
      <c r="AF17" s="53">
        <f t="shared" si="23"/>
        <v>2851.1465110769082</v>
      </c>
      <c r="AG17" s="53">
        <f t="shared" si="24"/>
        <v>2851.1465110769082</v>
      </c>
      <c r="AH17" s="53">
        <f t="shared" si="25"/>
        <v>182.72984473314196</v>
      </c>
      <c r="AI17" s="72">
        <f t="shared" si="26"/>
        <v>0.38484257577304909</v>
      </c>
      <c r="AJ17" s="53">
        <f t="shared" si="27"/>
        <v>2209.7811034101578</v>
      </c>
      <c r="AK17" s="53">
        <f t="shared" si="28"/>
        <v>3996.8373050495211</v>
      </c>
      <c r="AL17" s="53">
        <f t="shared" si="29"/>
        <v>3996.8373050495211</v>
      </c>
      <c r="AM17" s="53">
        <f t="shared" si="30"/>
        <v>365.12745338495097</v>
      </c>
      <c r="AN17" s="72">
        <f t="shared" si="31"/>
        <v>1.2012830937507046</v>
      </c>
      <c r="AO17" s="53">
        <f t="shared" si="32"/>
        <v>8260.6633420763501</v>
      </c>
      <c r="AP17" s="53">
        <f t="shared" si="33"/>
        <v>2854.8837893210866</v>
      </c>
      <c r="AQ17" s="53">
        <f t="shared" si="34"/>
        <v>2854.8837893210866</v>
      </c>
      <c r="AR17" s="53">
        <f t="shared" si="35"/>
        <v>365.12745338495097</v>
      </c>
      <c r="AS17" s="72">
        <f t="shared" si="36"/>
        <v>1.0820445851791851</v>
      </c>
      <c r="AT17" s="53">
        <f t="shared" si="37"/>
        <v>5900.4738157688225</v>
      </c>
    </row>
    <row r="18" spans="1:46" x14ac:dyDescent="0.25">
      <c r="A18" s="66" t="str">
        <f>Weather_Site!A21</f>
        <v>Sun</v>
      </c>
      <c r="B18" s="67">
        <f>Weather_Site!B21</f>
        <v>44549</v>
      </c>
      <c r="C18" s="68">
        <f>Weather_Site!C21</f>
        <v>0.54166666666666663</v>
      </c>
      <c r="D18" s="66">
        <f>Weather_Site!D21</f>
        <v>29.1</v>
      </c>
      <c r="E18" s="66">
        <f>Weather_Site!E21</f>
        <v>38.200000000000003</v>
      </c>
      <c r="F18" s="66">
        <f>Weather_Site!F21</f>
        <v>285</v>
      </c>
      <c r="G18" s="66">
        <f>Weather_Site!G21</f>
        <v>40</v>
      </c>
      <c r="H18" s="48">
        <f>IF(Weather_Site!M21&lt;180,Weather_Site!M21+180,Weather_Site!M21-180)</f>
        <v>105</v>
      </c>
      <c r="I18" s="69">
        <f t="shared" si="0"/>
        <v>18.553384465980137</v>
      </c>
      <c r="J18" s="70">
        <f t="shared" si="1"/>
        <v>9.0440449999999988</v>
      </c>
      <c r="K18" s="55">
        <f t="shared" si="2"/>
        <v>0.37653026117698962</v>
      </c>
      <c r="L18" s="30">
        <f t="shared" si="3"/>
        <v>0.37469366100000007</v>
      </c>
      <c r="M18" s="30">
        <f t="shared" si="4"/>
        <v>0.34079577400000005</v>
      </c>
      <c r="N18" s="55">
        <f t="shared" si="5"/>
        <v>0.37653026117698962</v>
      </c>
      <c r="O18" s="54">
        <f t="shared" si="6"/>
        <v>0.8927606399389324</v>
      </c>
      <c r="P18" s="55">
        <f t="shared" si="7"/>
        <v>3.635141206344167</v>
      </c>
      <c r="Q18" s="55">
        <f t="shared" si="8"/>
        <v>6.1326445932014426</v>
      </c>
      <c r="R18" s="55">
        <f t="shared" si="9"/>
        <v>2.8283778537247843</v>
      </c>
      <c r="S18" s="55">
        <f t="shared" si="10"/>
        <v>5.2007371044183675</v>
      </c>
      <c r="T18" s="55">
        <f t="shared" si="11"/>
        <v>2.5969902511128193</v>
      </c>
      <c r="U18" s="419">
        <f t="shared" si="12"/>
        <v>0</v>
      </c>
      <c r="V18" s="71">
        <f t="shared" si="13"/>
        <v>6132.6445932014431</v>
      </c>
      <c r="W18" s="53">
        <f t="shared" si="14"/>
        <v>6132.6445932014431</v>
      </c>
      <c r="X18" s="71">
        <f t="shared" si="15"/>
        <v>470.27580429771496</v>
      </c>
      <c r="Y18" s="72">
        <f t="shared" si="16"/>
        <v>3.1193523241623327</v>
      </c>
      <c r="Z18" s="53">
        <f t="shared" si="17"/>
        <v>19012.424767843113</v>
      </c>
      <c r="AA18" s="53">
        <f t="shared" si="18"/>
        <v>5200.7371044183674</v>
      </c>
      <c r="AB18" s="53">
        <f t="shared" si="19"/>
        <v>5200.7371044183674</v>
      </c>
      <c r="AC18" s="53">
        <f t="shared" si="20"/>
        <v>369.43038522029212</v>
      </c>
      <c r="AD18" s="72">
        <f t="shared" si="21"/>
        <v>1.3035919957248376</v>
      </c>
      <c r="AE18" s="53">
        <f t="shared" si="22"/>
        <v>10748.883447411881</v>
      </c>
      <c r="AF18" s="53">
        <f t="shared" si="23"/>
        <v>2596.9902511128194</v>
      </c>
      <c r="AG18" s="53">
        <f t="shared" si="24"/>
        <v>2596.9902511128194</v>
      </c>
      <c r="AH18" s="53">
        <f t="shared" si="25"/>
        <v>184.88326830860845</v>
      </c>
      <c r="AI18" s="72">
        <f t="shared" si="26"/>
        <v>0.37280199513096268</v>
      </c>
      <c r="AJ18" s="53">
        <f t="shared" si="27"/>
        <v>2012.7972941249907</v>
      </c>
      <c r="AK18" s="53">
        <f t="shared" si="28"/>
        <v>3640.5159730928567</v>
      </c>
      <c r="AL18" s="53">
        <f t="shared" si="29"/>
        <v>3640.5159730928567</v>
      </c>
      <c r="AM18" s="53">
        <f t="shared" si="30"/>
        <v>369.43038522029212</v>
      </c>
      <c r="AN18" s="72">
        <f t="shared" si="31"/>
        <v>1.1669440661378498</v>
      </c>
      <c r="AO18" s="53">
        <f t="shared" si="32"/>
        <v>7524.2184131883168</v>
      </c>
      <c r="AP18" s="53">
        <f t="shared" si="33"/>
        <v>2600.3685522091837</v>
      </c>
      <c r="AQ18" s="53">
        <f t="shared" si="34"/>
        <v>2600.3685522091837</v>
      </c>
      <c r="AR18" s="53">
        <f t="shared" si="35"/>
        <v>369.43038522029212</v>
      </c>
      <c r="AS18" s="72">
        <f t="shared" si="36"/>
        <v>1.0510868885447073</v>
      </c>
      <c r="AT18" s="53">
        <f t="shared" si="37"/>
        <v>5374.4417237059406</v>
      </c>
    </row>
    <row r="19" spans="1:46" x14ac:dyDescent="0.25">
      <c r="A19" s="3" t="str">
        <f>Weather_Site!A22</f>
        <v>Sun</v>
      </c>
      <c r="B19" s="58">
        <f>Weather_Site!B22</f>
        <v>44549</v>
      </c>
      <c r="C19" s="59">
        <f>Weather_Site!C22</f>
        <v>0.58333333333333337</v>
      </c>
      <c r="D19" s="3">
        <f>Weather_Site!D22</f>
        <v>30.8</v>
      </c>
      <c r="E19" s="3">
        <f>Weather_Site!E22</f>
        <v>35.799999999999997</v>
      </c>
      <c r="F19" s="3">
        <f>Weather_Site!F22</f>
        <v>277</v>
      </c>
      <c r="G19" s="3">
        <f>Weather_Site!G22</f>
        <v>42</v>
      </c>
      <c r="H19" s="27">
        <f>IF(Weather_Site!M22&lt;180,Weather_Site!M22+180,Weather_Site!M22-180)</f>
        <v>97</v>
      </c>
      <c r="I19" s="60">
        <f t="shared" si="0"/>
        <v>22.454124206506382</v>
      </c>
      <c r="J19" s="61">
        <f t="shared" si="1"/>
        <v>8.3849799999999988</v>
      </c>
      <c r="K19" s="30">
        <f t="shared" si="2"/>
        <v>0.4043081921452028</v>
      </c>
      <c r="L19" s="30">
        <f t="shared" si="3"/>
        <v>0.39723368400000009</v>
      </c>
      <c r="M19" s="30">
        <f t="shared" si="4"/>
        <v>0.35582245600000006</v>
      </c>
      <c r="N19" s="30">
        <f t="shared" si="5"/>
        <v>0.4043081921452028</v>
      </c>
      <c r="O19" s="31">
        <f t="shared" si="6"/>
        <v>0.8927606399389324</v>
      </c>
      <c r="P19" s="30">
        <f t="shared" si="7"/>
        <v>4.0975093988770857</v>
      </c>
      <c r="Q19" s="62">
        <f t="shared" si="8"/>
        <v>6.8770090508397308</v>
      </c>
      <c r="R19" s="62">
        <f t="shared" si="9"/>
        <v>3.1879142891897838</v>
      </c>
      <c r="S19" s="62">
        <f t="shared" si="10"/>
        <v>5.8335014277738928</v>
      </c>
      <c r="T19" s="62">
        <f t="shared" si="11"/>
        <v>2.9129489964440185</v>
      </c>
      <c r="U19" s="419">
        <f t="shared" si="12"/>
        <v>0</v>
      </c>
      <c r="V19" s="63">
        <f t="shared" si="13"/>
        <v>6877.0090508397307</v>
      </c>
      <c r="W19" s="42">
        <f t="shared" si="14"/>
        <v>6877.0090508397307</v>
      </c>
      <c r="X19" s="63">
        <f t="shared" si="15"/>
        <v>504.96966605259377</v>
      </c>
      <c r="Y19" s="65">
        <f t="shared" si="16"/>
        <v>3.230792051596747</v>
      </c>
      <c r="Z19" s="42">
        <f t="shared" si="17"/>
        <v>21320.103459413334</v>
      </c>
      <c r="AA19" s="42">
        <f t="shared" si="18"/>
        <v>5833.5014277738928</v>
      </c>
      <c r="AB19" s="42">
        <f t="shared" si="19"/>
        <v>5833.5014277738928</v>
      </c>
      <c r="AC19" s="42">
        <f t="shared" si="20"/>
        <v>396.6845339469624</v>
      </c>
      <c r="AD19" s="65">
        <f t="shared" si="21"/>
        <v>1.3508638885841509</v>
      </c>
      <c r="AE19" s="42">
        <f t="shared" si="22"/>
        <v>12056.680750923082</v>
      </c>
      <c r="AF19" s="42">
        <f t="shared" si="23"/>
        <v>2912.9489964440186</v>
      </c>
      <c r="AG19" s="42">
        <f t="shared" si="24"/>
        <v>2912.9489964440186</v>
      </c>
      <c r="AH19" s="42">
        <f t="shared" si="25"/>
        <v>198.52274219365725</v>
      </c>
      <c r="AI19" s="65">
        <f t="shared" si="26"/>
        <v>0.38772365261692887</v>
      </c>
      <c r="AJ19" s="42">
        <f t="shared" si="27"/>
        <v>2257.6811196939366</v>
      </c>
      <c r="AK19" s="42">
        <f t="shared" si="28"/>
        <v>4083.4509994417249</v>
      </c>
      <c r="AL19" s="42">
        <f t="shared" si="29"/>
        <v>4083.4509994417249</v>
      </c>
      <c r="AM19" s="42">
        <f t="shared" si="30"/>
        <v>396.6845339469624</v>
      </c>
      <c r="AN19" s="65">
        <f t="shared" si="31"/>
        <v>1.209307407144157</v>
      </c>
      <c r="AO19" s="42">
        <f t="shared" si="32"/>
        <v>8439.6765256461567</v>
      </c>
      <c r="AP19" s="42">
        <f t="shared" si="33"/>
        <v>2916.7507138869464</v>
      </c>
      <c r="AQ19" s="42">
        <f t="shared" si="34"/>
        <v>2916.7507138869464</v>
      </c>
      <c r="AR19" s="42">
        <f t="shared" si="35"/>
        <v>396.6845339469624</v>
      </c>
      <c r="AS19" s="65">
        <f t="shared" si="36"/>
        <v>1.0892790146435118</v>
      </c>
      <c r="AT19" s="42">
        <f t="shared" si="37"/>
        <v>6028.340375461541</v>
      </c>
    </row>
    <row r="20" spans="1:46" x14ac:dyDescent="0.25">
      <c r="A20" s="3" t="str">
        <f>Weather_Site!A23</f>
        <v>Sun</v>
      </c>
      <c r="B20" s="58">
        <f>Weather_Site!B23</f>
        <v>44549</v>
      </c>
      <c r="C20" s="59">
        <f>Weather_Site!C23</f>
        <v>0.625</v>
      </c>
      <c r="D20" s="3">
        <f>Weather_Site!D23</f>
        <v>31.1</v>
      </c>
      <c r="E20" s="3">
        <f>Weather_Site!E23</f>
        <v>29.9</v>
      </c>
      <c r="F20" s="3">
        <f>Weather_Site!F23</f>
        <v>258</v>
      </c>
      <c r="G20" s="3">
        <f>Weather_Site!G23</f>
        <v>37</v>
      </c>
      <c r="H20" s="27">
        <f>IF(Weather_Site!M23&lt;180,Weather_Site!M23+180,Weather_Site!M23-180)</f>
        <v>78</v>
      </c>
      <c r="I20" s="60">
        <f t="shared" si="0"/>
        <v>19.644714103211694</v>
      </c>
      <c r="J20" s="61">
        <f t="shared" si="1"/>
        <v>7.5260649999999982</v>
      </c>
      <c r="K20" s="30">
        <f t="shared" si="2"/>
        <v>0.44360754281935544</v>
      </c>
      <c r="L20" s="30">
        <f t="shared" si="3"/>
        <v>0.4266085770000001</v>
      </c>
      <c r="M20" s="30">
        <f t="shared" si="4"/>
        <v>0.37540571800000011</v>
      </c>
      <c r="N20" s="30">
        <f t="shared" si="5"/>
        <v>0.44360754281935544</v>
      </c>
      <c r="O20" s="31">
        <f t="shared" si="6"/>
        <v>0.8927606399389324</v>
      </c>
      <c r="P20" s="30">
        <f t="shared" si="7"/>
        <v>3.9631257855681157</v>
      </c>
      <c r="Q20" s="62">
        <f t="shared" si="8"/>
        <v>6.7392337860966398</v>
      </c>
      <c r="R20" s="62">
        <f t="shared" si="9"/>
        <v>3.0839273001118128</v>
      </c>
      <c r="S20" s="62">
        <f t="shared" si="10"/>
        <v>5.7126326456293715</v>
      </c>
      <c r="T20" s="62">
        <f t="shared" si="11"/>
        <v>2.8526261173906025</v>
      </c>
      <c r="U20" s="419">
        <f t="shared" si="12"/>
        <v>0</v>
      </c>
      <c r="V20" s="63">
        <f t="shared" si="13"/>
        <v>6739.23378609664</v>
      </c>
      <c r="W20" s="42">
        <f t="shared" si="14"/>
        <v>6739.23378609664</v>
      </c>
      <c r="X20" s="63">
        <f t="shared" si="15"/>
        <v>554.05345997899406</v>
      </c>
      <c r="Y20" s="65">
        <f t="shared" si="16"/>
        <v>3.2108287754585452</v>
      </c>
      <c r="Z20" s="42">
        <f t="shared" si="17"/>
        <v>20892.972583656803</v>
      </c>
      <c r="AA20" s="42">
        <f t="shared" si="18"/>
        <v>5712.6326456293718</v>
      </c>
      <c r="AB20" s="42">
        <f t="shared" si="19"/>
        <v>5712.6326456293718</v>
      </c>
      <c r="AC20" s="42">
        <f t="shared" si="20"/>
        <v>435.2428538362505</v>
      </c>
      <c r="AD20" s="65">
        <f t="shared" si="21"/>
        <v>1.3421189638475157</v>
      </c>
      <c r="AE20" s="42">
        <f t="shared" si="22"/>
        <v>11806.869151986788</v>
      </c>
      <c r="AF20" s="42">
        <f t="shared" si="23"/>
        <v>2852.6261173906023</v>
      </c>
      <c r="AG20" s="42">
        <f t="shared" si="24"/>
        <v>2852.6261173906023</v>
      </c>
      <c r="AH20" s="42">
        <f t="shared" si="25"/>
        <v>217.81944459502984</v>
      </c>
      <c r="AI20" s="65">
        <f t="shared" si="26"/>
        <v>0.38491175112268866</v>
      </c>
      <c r="AJ20" s="42">
        <f t="shared" si="27"/>
        <v>2210.9278722835866</v>
      </c>
      <c r="AK20" s="42">
        <f t="shared" si="28"/>
        <v>3998.8428519405602</v>
      </c>
      <c r="AL20" s="42">
        <f t="shared" si="29"/>
        <v>3998.8428519405602</v>
      </c>
      <c r="AM20" s="42">
        <f t="shared" si="30"/>
        <v>435.2428538362505</v>
      </c>
      <c r="AN20" s="65">
        <f t="shared" si="31"/>
        <v>1.2014702521912979</v>
      </c>
      <c r="AO20" s="42">
        <f t="shared" si="32"/>
        <v>8264.80840639075</v>
      </c>
      <c r="AP20" s="42">
        <f t="shared" si="33"/>
        <v>2856.3163228146859</v>
      </c>
      <c r="AQ20" s="42">
        <f t="shared" si="34"/>
        <v>2856.3163228146859</v>
      </c>
      <c r="AR20" s="42">
        <f t="shared" si="35"/>
        <v>435.2428538362505</v>
      </c>
      <c r="AS20" s="65">
        <f t="shared" si="36"/>
        <v>1.0822133192978887</v>
      </c>
      <c r="AT20" s="42">
        <f t="shared" si="37"/>
        <v>5903.434575993394</v>
      </c>
    </row>
    <row r="21" spans="1:46" x14ac:dyDescent="0.25">
      <c r="A21" s="3" t="str">
        <f>Weather_Site!A24</f>
        <v>Sun</v>
      </c>
      <c r="B21" s="58">
        <f>Weather_Site!B24</f>
        <v>44549</v>
      </c>
      <c r="C21" s="59">
        <f>Weather_Site!C24</f>
        <v>0.66666666666666663</v>
      </c>
      <c r="D21" s="3">
        <f>Weather_Site!D24</f>
        <v>32.4</v>
      </c>
      <c r="E21" s="3">
        <f>Weather_Site!E24</f>
        <v>25.1</v>
      </c>
      <c r="F21" s="3">
        <f>Weather_Site!F24</f>
        <v>261</v>
      </c>
      <c r="G21" s="3">
        <f>Weather_Site!G24</f>
        <v>37</v>
      </c>
      <c r="H21" s="27">
        <f>IF(Weather_Site!M24&lt;180,Weather_Site!M24+180,Weather_Site!M24-180)</f>
        <v>81</v>
      </c>
      <c r="I21" s="60">
        <f t="shared" si="0"/>
        <v>22.528427338252285</v>
      </c>
      <c r="J21" s="61">
        <f t="shared" si="1"/>
        <v>6.6200599999999987</v>
      </c>
      <c r="K21" s="30">
        <f t="shared" si="2"/>
        <v>0.48920850979074787</v>
      </c>
      <c r="L21" s="30">
        <f t="shared" si="3"/>
        <v>0.45759394800000008</v>
      </c>
      <c r="M21" s="30">
        <f t="shared" si="4"/>
        <v>0.39606263200000003</v>
      </c>
      <c r="N21" s="30">
        <f t="shared" si="5"/>
        <v>0.48920850979074787</v>
      </c>
      <c r="O21" s="31">
        <f t="shared" si="6"/>
        <v>0.8927606399389324</v>
      </c>
      <c r="P21" s="30">
        <f t="shared" si="7"/>
        <v>4.3705182453594462</v>
      </c>
      <c r="Q21" s="62">
        <f t="shared" si="8"/>
        <v>7.4319983304935526</v>
      </c>
      <c r="R21" s="62">
        <f t="shared" si="9"/>
        <v>3.4009418983325679</v>
      </c>
      <c r="S21" s="62">
        <f t="shared" si="10"/>
        <v>6.2998669630114001</v>
      </c>
      <c r="T21" s="62">
        <f t="shared" si="11"/>
        <v>3.1458639386731684</v>
      </c>
      <c r="U21" s="419">
        <f t="shared" si="12"/>
        <v>0</v>
      </c>
      <c r="V21" s="63">
        <f t="shared" si="13"/>
        <v>7431.9983304935522</v>
      </c>
      <c r="W21" s="42">
        <f t="shared" si="14"/>
        <v>7431.9983304935522</v>
      </c>
      <c r="X21" s="63">
        <f t="shared" si="15"/>
        <v>611.00779706783919</v>
      </c>
      <c r="Y21" s="65">
        <f t="shared" si="16"/>
        <v>3.3084706959328507</v>
      </c>
      <c r="Z21" s="42">
        <f t="shared" si="17"/>
        <v>23040.681224196112</v>
      </c>
      <c r="AA21" s="42">
        <f t="shared" si="18"/>
        <v>6299.8669630114</v>
      </c>
      <c r="AB21" s="42">
        <f t="shared" si="19"/>
        <v>6299.8669630114</v>
      </c>
      <c r="AC21" s="42">
        <f t="shared" si="20"/>
        <v>479.98396638853114</v>
      </c>
      <c r="AD21" s="65">
        <f t="shared" si="21"/>
        <v>1.3834738544677607</v>
      </c>
      <c r="AE21" s="42">
        <f t="shared" si="22"/>
        <v>13020.565039151963</v>
      </c>
      <c r="AF21" s="42">
        <f t="shared" si="23"/>
        <v>3145.8639386731684</v>
      </c>
      <c r="AG21" s="42">
        <f t="shared" si="24"/>
        <v>3145.8639386731684</v>
      </c>
      <c r="AH21" s="42">
        <f t="shared" si="25"/>
        <v>240.21035624539775</v>
      </c>
      <c r="AI21" s="65">
        <f t="shared" si="26"/>
        <v>0.39843884916335182</v>
      </c>
      <c r="AJ21" s="42">
        <f t="shared" si="27"/>
        <v>2438.2018456686396</v>
      </c>
      <c r="AK21" s="42">
        <f t="shared" si="28"/>
        <v>4409.90687410798</v>
      </c>
      <c r="AL21" s="42">
        <f t="shared" si="29"/>
        <v>4409.90687410798</v>
      </c>
      <c r="AM21" s="42">
        <f t="shared" si="30"/>
        <v>479.98396638853114</v>
      </c>
      <c r="AN21" s="65">
        <f t="shared" si="31"/>
        <v>1.2385333789342421</v>
      </c>
      <c r="AO21" s="42">
        <f t="shared" si="32"/>
        <v>9114.3955274063737</v>
      </c>
      <c r="AP21" s="42">
        <f t="shared" si="33"/>
        <v>3149.9334815057</v>
      </c>
      <c r="AQ21" s="42">
        <f t="shared" si="34"/>
        <v>3149.9334815057</v>
      </c>
      <c r="AR21" s="42">
        <f t="shared" si="35"/>
        <v>479.98396638853114</v>
      </c>
      <c r="AS21" s="65">
        <f t="shared" si="36"/>
        <v>1.1156289298214679</v>
      </c>
      <c r="AT21" s="42">
        <f t="shared" si="37"/>
        <v>6510.2825195759815</v>
      </c>
    </row>
    <row r="22" spans="1:46" x14ac:dyDescent="0.25">
      <c r="A22" s="3" t="str">
        <f>Weather_Site!A25</f>
        <v>Sun</v>
      </c>
      <c r="B22" s="58">
        <f>Weather_Site!B25</f>
        <v>44549</v>
      </c>
      <c r="C22" s="59">
        <f>Weather_Site!C25</f>
        <v>0.70833333333333337</v>
      </c>
      <c r="D22" s="3">
        <f>Weather_Site!D25</f>
        <v>32.299999999999997</v>
      </c>
      <c r="E22" s="3">
        <f>Weather_Site!E25</f>
        <v>22.5</v>
      </c>
      <c r="F22" s="3">
        <f>Weather_Site!F25</f>
        <v>243</v>
      </c>
      <c r="G22" s="3">
        <f>Weather_Site!G25</f>
        <v>34</v>
      </c>
      <c r="H22" s="27">
        <f>IF(Weather_Site!M25&lt;180,Weather_Site!M25+180,Weather_Site!M25-180)</f>
        <v>63</v>
      </c>
      <c r="I22" s="60">
        <f t="shared" si="0"/>
        <v>20.268874624641931</v>
      </c>
      <c r="J22" s="61">
        <f t="shared" si="1"/>
        <v>6.2871249999999996</v>
      </c>
      <c r="K22" s="30">
        <f t="shared" si="2"/>
        <v>0.50711904509709649</v>
      </c>
      <c r="L22" s="30">
        <f t="shared" si="3"/>
        <v>0.46898032500000009</v>
      </c>
      <c r="M22" s="30">
        <f t="shared" si="4"/>
        <v>0.40365355000000003</v>
      </c>
      <c r="N22" s="30">
        <f t="shared" si="5"/>
        <v>0.50711904509709649</v>
      </c>
      <c r="O22" s="31">
        <f t="shared" si="6"/>
        <v>0.8927606399389324</v>
      </c>
      <c r="P22" s="30">
        <f t="shared" si="7"/>
        <v>4.1651704936801588</v>
      </c>
      <c r="Q22" s="62">
        <f t="shared" si="8"/>
        <v>7.1404119519270477</v>
      </c>
      <c r="R22" s="62">
        <f t="shared" si="9"/>
        <v>3.2415892102989061</v>
      </c>
      <c r="S22" s="62">
        <f t="shared" si="10"/>
        <v>6.0495678526352403</v>
      </c>
      <c r="T22" s="62">
        <f t="shared" si="11"/>
        <v>3.0209017176902866</v>
      </c>
      <c r="U22" s="419">
        <f t="shared" si="12"/>
        <v>0</v>
      </c>
      <c r="V22" s="63">
        <f t="shared" si="13"/>
        <v>7140.411951927048</v>
      </c>
      <c r="W22" s="42">
        <f t="shared" si="14"/>
        <v>7140.411951927048</v>
      </c>
      <c r="X22" s="63">
        <f t="shared" si="15"/>
        <v>633.37755659331981</v>
      </c>
      <c r="Y22" s="65">
        <f t="shared" si="16"/>
        <v>3.2681884948950488</v>
      </c>
      <c r="Z22" s="42">
        <f t="shared" si="17"/>
        <v>22136.705133364238</v>
      </c>
      <c r="AA22" s="42">
        <f t="shared" si="18"/>
        <v>6049.5678526352403</v>
      </c>
      <c r="AB22" s="42">
        <f t="shared" si="19"/>
        <v>6049.5678526352403</v>
      </c>
      <c r="AC22" s="42">
        <f t="shared" si="20"/>
        <v>497.55677962548845</v>
      </c>
      <c r="AD22" s="65">
        <f t="shared" si="21"/>
        <v>1.3661884909586672</v>
      </c>
      <c r="AE22" s="42">
        <f t="shared" si="22"/>
        <v>12503.246837826517</v>
      </c>
      <c r="AF22" s="42">
        <f t="shared" si="23"/>
        <v>3020.9017176902867</v>
      </c>
      <c r="AG22" s="42">
        <f t="shared" si="24"/>
        <v>3020.9017176902867</v>
      </c>
      <c r="AH22" s="42">
        <f t="shared" si="25"/>
        <v>249.00475777435736</v>
      </c>
      <c r="AI22" s="65">
        <f t="shared" si="26"/>
        <v>0.39271683707877209</v>
      </c>
      <c r="AJ22" s="42">
        <f t="shared" si="27"/>
        <v>2341.349876295857</v>
      </c>
      <c r="AK22" s="42">
        <f t="shared" si="28"/>
        <v>4234.6974968446684</v>
      </c>
      <c r="AL22" s="42">
        <f t="shared" si="29"/>
        <v>4234.6974968446684</v>
      </c>
      <c r="AM22" s="42">
        <f t="shared" si="30"/>
        <v>497.55677962548845</v>
      </c>
      <c r="AN22" s="65">
        <f t="shared" si="31"/>
        <v>1.2230415333904192</v>
      </c>
      <c r="AO22" s="42">
        <f t="shared" si="32"/>
        <v>8752.2727864785629</v>
      </c>
      <c r="AP22" s="42">
        <f t="shared" si="33"/>
        <v>3024.7839263176202</v>
      </c>
      <c r="AQ22" s="42">
        <f t="shared" si="34"/>
        <v>3024.7839263176202</v>
      </c>
      <c r="AR22" s="42">
        <f t="shared" si="35"/>
        <v>497.55677962548845</v>
      </c>
      <c r="AS22" s="65">
        <f t="shared" si="36"/>
        <v>1.10166143471696</v>
      </c>
      <c r="AT22" s="42">
        <f t="shared" si="37"/>
        <v>6251.6234189132583</v>
      </c>
    </row>
    <row r="23" spans="1:46" x14ac:dyDescent="0.25">
      <c r="A23" s="3" t="str">
        <f>Weather_Site!A26</f>
        <v>Sun</v>
      </c>
      <c r="B23" s="58">
        <f>Weather_Site!B26</f>
        <v>44549</v>
      </c>
      <c r="C23" s="59">
        <f>Weather_Site!C26</f>
        <v>0.75</v>
      </c>
      <c r="D23" s="3">
        <f>Weather_Site!D26</f>
        <v>31.4</v>
      </c>
      <c r="E23" s="3">
        <f>Weather_Site!E26</f>
        <v>21.8</v>
      </c>
      <c r="F23" s="3">
        <f>Weather_Site!F26</f>
        <v>237</v>
      </c>
      <c r="G23" s="3">
        <f>Weather_Site!G26</f>
        <v>37</v>
      </c>
      <c r="H23" s="27">
        <f>IF(Weather_Site!M26&lt;180,Weather_Site!M26+180,Weather_Site!M26-180)</f>
        <v>57</v>
      </c>
      <c r="I23" s="60">
        <f t="shared" si="0"/>
        <v>23.625063662615517</v>
      </c>
      <c r="J23" s="61">
        <f t="shared" si="1"/>
        <v>6.3688299999999991</v>
      </c>
      <c r="K23" s="30">
        <f t="shared" si="2"/>
        <v>0.50266384122666641</v>
      </c>
      <c r="L23" s="30">
        <f t="shared" si="3"/>
        <v>0.46618601400000004</v>
      </c>
      <c r="M23" s="30">
        <f t="shared" si="4"/>
        <v>0.40179067600000007</v>
      </c>
      <c r="N23" s="30">
        <f t="shared" si="5"/>
        <v>0.50266384122666641</v>
      </c>
      <c r="O23" s="31">
        <f t="shared" si="6"/>
        <v>0.8927606399389324</v>
      </c>
      <c r="P23" s="30">
        <f t="shared" si="7"/>
        <v>4.4907262351247805</v>
      </c>
      <c r="Q23" s="62">
        <f t="shared" si="8"/>
        <v>7.6364101482903388</v>
      </c>
      <c r="R23" s="62">
        <f t="shared" si="9"/>
        <v>3.4944823816245285</v>
      </c>
      <c r="S23" s="62">
        <f t="shared" si="10"/>
        <v>6.4731403143391804</v>
      </c>
      <c r="T23" s="62">
        <f t="shared" si="11"/>
        <v>3.2323886844615379</v>
      </c>
      <c r="U23" s="419">
        <f t="shared" si="12"/>
        <v>0</v>
      </c>
      <c r="V23" s="63">
        <f t="shared" si="13"/>
        <v>7636.4101482903388</v>
      </c>
      <c r="W23" s="42">
        <f t="shared" si="14"/>
        <v>7636.4101482903388</v>
      </c>
      <c r="X23" s="63">
        <f t="shared" si="15"/>
        <v>627.81313110218525</v>
      </c>
      <c r="Y23" s="65">
        <f t="shared" si="16"/>
        <v>3.3360510574520825</v>
      </c>
      <c r="Z23" s="42">
        <f t="shared" si="17"/>
        <v>23674.39874172971</v>
      </c>
      <c r="AA23" s="42">
        <f t="shared" si="18"/>
        <v>6473.1403143391808</v>
      </c>
      <c r="AB23" s="42">
        <f t="shared" si="19"/>
        <v>6473.1403143391808</v>
      </c>
      <c r="AC23" s="42">
        <f t="shared" si="20"/>
        <v>493.18558333188093</v>
      </c>
      <c r="AD23" s="65">
        <f t="shared" si="21"/>
        <v>1.395162861734617</v>
      </c>
      <c r="AE23" s="42">
        <f t="shared" si="22"/>
        <v>13378.686401676221</v>
      </c>
      <c r="AF23" s="42">
        <f t="shared" si="23"/>
        <v>3232.3886844615381</v>
      </c>
      <c r="AG23" s="42">
        <f t="shared" si="24"/>
        <v>3232.3886844615381</v>
      </c>
      <c r="AH23" s="42">
        <f t="shared" si="25"/>
        <v>246.81717091222436</v>
      </c>
      <c r="AI23" s="65">
        <f t="shared" si="26"/>
        <v>0.40236722102661743</v>
      </c>
      <c r="AJ23" s="42">
        <f t="shared" si="27"/>
        <v>2505.2628498919153</v>
      </c>
      <c r="AK23" s="42">
        <f t="shared" si="28"/>
        <v>4531.1982200374259</v>
      </c>
      <c r="AL23" s="42">
        <f t="shared" si="29"/>
        <v>4531.1982200374259</v>
      </c>
      <c r="AM23" s="42">
        <f t="shared" si="30"/>
        <v>493.18558333188093</v>
      </c>
      <c r="AN23" s="65">
        <f t="shared" si="31"/>
        <v>1.249009817278119</v>
      </c>
      <c r="AO23" s="42">
        <f t="shared" si="32"/>
        <v>9365.0804811733524</v>
      </c>
      <c r="AP23" s="42">
        <f t="shared" si="33"/>
        <v>3236.5701571695904</v>
      </c>
      <c r="AQ23" s="42">
        <f t="shared" si="34"/>
        <v>3236.5701571695904</v>
      </c>
      <c r="AR23" s="42">
        <f t="shared" si="35"/>
        <v>493.18558333188093</v>
      </c>
      <c r="AS23" s="65">
        <f t="shared" si="36"/>
        <v>1.1250747286178151</v>
      </c>
      <c r="AT23" s="42">
        <f t="shared" si="37"/>
        <v>6689.3432008381105</v>
      </c>
    </row>
    <row r="24" spans="1:46" x14ac:dyDescent="0.25">
      <c r="A24" s="66" t="str">
        <f>Weather_Site!A27</f>
        <v>Sun</v>
      </c>
      <c r="B24" s="67">
        <f>Weather_Site!B27</f>
        <v>44549</v>
      </c>
      <c r="C24" s="68">
        <f>Weather_Site!C27</f>
        <v>0.79166666666666663</v>
      </c>
      <c r="D24" s="66">
        <f>Weather_Site!D27</f>
        <v>30.1</v>
      </c>
      <c r="E24" s="66">
        <f>Weather_Site!E27</f>
        <v>21.8</v>
      </c>
      <c r="F24" s="66">
        <f>Weather_Site!F27</f>
        <v>226</v>
      </c>
      <c r="G24" s="66">
        <f>Weather_Site!G27</f>
        <v>37</v>
      </c>
      <c r="H24" s="48">
        <f>IF(Weather_Site!M27&lt;180,Weather_Site!M27+180,Weather_Site!M27-180)</f>
        <v>46</v>
      </c>
      <c r="I24" s="69">
        <f t="shared" si="0"/>
        <v>22.790821908265293</v>
      </c>
      <c r="J24" s="70">
        <f t="shared" si="1"/>
        <v>6.6239549999999987</v>
      </c>
      <c r="K24" s="55">
        <f t="shared" si="2"/>
        <v>0.48900276261685638</v>
      </c>
      <c r="L24" s="30">
        <f t="shared" si="3"/>
        <v>0.45746073900000006</v>
      </c>
      <c r="M24" s="30">
        <f t="shared" si="4"/>
        <v>0.39597382600000008</v>
      </c>
      <c r="N24" s="55">
        <f t="shared" si="5"/>
        <v>0.48900276261685638</v>
      </c>
      <c r="O24" s="54">
        <f t="shared" si="6"/>
        <v>0.8927606399389324</v>
      </c>
      <c r="P24" s="55">
        <f t="shared" si="7"/>
        <v>4.3686801297923061</v>
      </c>
      <c r="Q24" s="55">
        <f t="shared" si="8"/>
        <v>7.4288726435476748</v>
      </c>
      <c r="R24" s="55">
        <f t="shared" si="9"/>
        <v>3.3995115589779834</v>
      </c>
      <c r="S24" s="55">
        <f t="shared" si="10"/>
        <v>6.2972174182925507</v>
      </c>
      <c r="T24" s="55">
        <f t="shared" si="11"/>
        <v>3.1445408778476196</v>
      </c>
      <c r="U24" s="419">
        <f t="shared" si="12"/>
        <v>0</v>
      </c>
      <c r="V24" s="71">
        <f t="shared" si="13"/>
        <v>7428.8726435476747</v>
      </c>
      <c r="W24" s="53">
        <f t="shared" si="14"/>
        <v>7428.8726435476747</v>
      </c>
      <c r="X24" s="71">
        <f t="shared" si="15"/>
        <v>610.75082458073712</v>
      </c>
      <c r="Y24" s="72">
        <f t="shared" si="16"/>
        <v>3.3080448385473602</v>
      </c>
      <c r="Z24" s="53">
        <f t="shared" si="17"/>
        <v>23030.990969526501</v>
      </c>
      <c r="AA24" s="53">
        <f t="shared" si="18"/>
        <v>6297.217418292551</v>
      </c>
      <c r="AB24" s="53">
        <f t="shared" si="19"/>
        <v>6297.217418292551</v>
      </c>
      <c r="AC24" s="53">
        <f t="shared" si="20"/>
        <v>479.78209879501793</v>
      </c>
      <c r="AD24" s="72">
        <f t="shared" si="21"/>
        <v>1.3832933959154881</v>
      </c>
      <c r="AE24" s="53">
        <f t="shared" si="22"/>
        <v>13015.088960127046</v>
      </c>
      <c r="AF24" s="53">
        <f t="shared" si="23"/>
        <v>3144.5408778476194</v>
      </c>
      <c r="AG24" s="53">
        <f t="shared" si="24"/>
        <v>3144.5408778476194</v>
      </c>
      <c r="AH24" s="53">
        <f t="shared" si="25"/>
        <v>240.10933060715183</v>
      </c>
      <c r="AI24" s="72">
        <f t="shared" si="26"/>
        <v>0.39837857318312275</v>
      </c>
      <c r="AJ24" s="53">
        <f t="shared" si="27"/>
        <v>2437.1764073757977</v>
      </c>
      <c r="AK24" s="53">
        <f t="shared" si="28"/>
        <v>4408.0521928047856</v>
      </c>
      <c r="AL24" s="53">
        <f t="shared" si="29"/>
        <v>4408.0521928047856</v>
      </c>
      <c r="AM24" s="53">
        <f t="shared" si="30"/>
        <v>479.78209879501793</v>
      </c>
      <c r="AN24" s="72">
        <f t="shared" si="31"/>
        <v>1.2383716421384023</v>
      </c>
      <c r="AO24" s="53">
        <f t="shared" si="32"/>
        <v>9110.5622720889314</v>
      </c>
      <c r="AP24" s="53">
        <f t="shared" si="33"/>
        <v>3148.6087091462755</v>
      </c>
      <c r="AQ24" s="53">
        <f t="shared" si="34"/>
        <v>3148.6087091462755</v>
      </c>
      <c r="AR24" s="53">
        <f t="shared" si="35"/>
        <v>479.78209879501793</v>
      </c>
      <c r="AS24" s="72">
        <f t="shared" si="36"/>
        <v>1.1154831055192522</v>
      </c>
      <c r="AT24" s="53">
        <f t="shared" si="37"/>
        <v>6507.5444800635232</v>
      </c>
    </row>
    <row r="25" spans="1:46" x14ac:dyDescent="0.25">
      <c r="A25" s="66" t="str">
        <f>Weather_Site!A28</f>
        <v>Sun</v>
      </c>
      <c r="B25" s="67">
        <f>Weather_Site!B28</f>
        <v>44549</v>
      </c>
      <c r="C25" s="68">
        <f>Weather_Site!C28</f>
        <v>0.83333333333333337</v>
      </c>
      <c r="D25" s="66">
        <f>Weather_Site!D28</f>
        <v>27.2</v>
      </c>
      <c r="E25" s="66">
        <f>Weather_Site!E28</f>
        <v>25.6</v>
      </c>
      <c r="F25" s="66">
        <f>Weather_Site!F28</f>
        <v>215</v>
      </c>
      <c r="G25" s="66">
        <f>Weather_Site!G28</f>
        <v>33</v>
      </c>
      <c r="H25" s="48">
        <f>IF(Weather_Site!M28&lt;180,Weather_Site!M28+180,Weather_Site!M28-180)</f>
        <v>35</v>
      </c>
      <c r="I25" s="69">
        <f t="shared" si="0"/>
        <v>15.531004366847183</v>
      </c>
      <c r="J25" s="70">
        <f t="shared" si="1"/>
        <v>7.708359999999999</v>
      </c>
      <c r="K25" s="55">
        <f t="shared" si="2"/>
        <v>0.4349592719404089</v>
      </c>
      <c r="L25" s="30">
        <f t="shared" si="3"/>
        <v>0.42037408800000009</v>
      </c>
      <c r="M25" s="30">
        <f t="shared" si="4"/>
        <v>0.37124939200000007</v>
      </c>
      <c r="N25" s="55">
        <f t="shared" si="5"/>
        <v>0.4349592719404089</v>
      </c>
      <c r="O25" s="54">
        <f t="shared" si="6"/>
        <v>0.8927606399389324</v>
      </c>
      <c r="P25" s="55">
        <f t="shared" si="7"/>
        <v>3.4680369599444472</v>
      </c>
      <c r="Q25" s="55">
        <f t="shared" si="8"/>
        <v>5.9615158751640394</v>
      </c>
      <c r="R25" s="55">
        <f t="shared" si="9"/>
        <v>2.6991742143739614</v>
      </c>
      <c r="S25" s="55">
        <f t="shared" si="10"/>
        <v>5.0497963495459048</v>
      </c>
      <c r="T25" s="55">
        <f t="shared" si="11"/>
        <v>2.5216655521297464</v>
      </c>
      <c r="U25" s="419">
        <f t="shared" si="12"/>
        <v>0</v>
      </c>
      <c r="V25" s="71">
        <f t="shared" si="13"/>
        <v>5961.5158751640392</v>
      </c>
      <c r="W25" s="53">
        <f t="shared" si="14"/>
        <v>5961.5158751640392</v>
      </c>
      <c r="X25" s="71">
        <f t="shared" si="15"/>
        <v>543.25201063288341</v>
      </c>
      <c r="Y25" s="72">
        <f t="shared" si="16"/>
        <v>3.0924004536395322</v>
      </c>
      <c r="Z25" s="53">
        <f t="shared" si="17"/>
        <v>18481.891516183554</v>
      </c>
      <c r="AA25" s="53">
        <f t="shared" si="18"/>
        <v>5049.7963495459053</v>
      </c>
      <c r="AB25" s="53">
        <f t="shared" si="19"/>
        <v>5049.7963495459053</v>
      </c>
      <c r="AC25" s="53">
        <f t="shared" si="20"/>
        <v>426.7576552434158</v>
      </c>
      <c r="AD25" s="72">
        <f t="shared" si="21"/>
        <v>1.2917321884439521</v>
      </c>
      <c r="AE25" s="53">
        <f t="shared" si="22"/>
        <v>10436.919095241477</v>
      </c>
      <c r="AF25" s="53">
        <f t="shared" si="23"/>
        <v>2521.6655521297466</v>
      </c>
      <c r="AG25" s="53">
        <f t="shared" si="24"/>
        <v>2521.6655521297466</v>
      </c>
      <c r="AH25" s="53">
        <f t="shared" si="25"/>
        <v>213.57298488069037</v>
      </c>
      <c r="AI25" s="72">
        <f t="shared" si="26"/>
        <v>0.36916752877443787</v>
      </c>
      <c r="AJ25" s="53">
        <f t="shared" si="27"/>
        <v>1954.4168861781604</v>
      </c>
      <c r="AK25" s="53">
        <f t="shared" si="28"/>
        <v>3534.8574446821335</v>
      </c>
      <c r="AL25" s="53">
        <f t="shared" si="29"/>
        <v>3534.8574446821335</v>
      </c>
      <c r="AM25" s="53">
        <f t="shared" si="30"/>
        <v>426.7576552434158</v>
      </c>
      <c r="AN25" s="72">
        <f t="shared" si="31"/>
        <v>1.1563163096263427</v>
      </c>
      <c r="AO25" s="53">
        <f t="shared" si="32"/>
        <v>7305.8433666690344</v>
      </c>
      <c r="AP25" s="53">
        <f t="shared" si="33"/>
        <v>2524.8981747729526</v>
      </c>
      <c r="AQ25" s="53">
        <f t="shared" si="34"/>
        <v>2524.8981747729526</v>
      </c>
      <c r="AR25" s="53">
        <f t="shared" si="35"/>
        <v>426.7576552434158</v>
      </c>
      <c r="AS25" s="72">
        <f t="shared" si="36"/>
        <v>1.041506005973291</v>
      </c>
      <c r="AT25" s="53">
        <f t="shared" si="37"/>
        <v>5218.4595476207387</v>
      </c>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topLeftCell="A31"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51" si="0">G36/1.35</f>
        <v>9.6296296296296298</v>
      </c>
      <c r="J36" s="548"/>
      <c r="K36" s="32">
        <f t="shared" ref="K36:K51" si="1">IF(J36&gt;0,(0.412*J36+0.311*$E$5-0.676*$E$6-4.073),(0.412*I36+0.311*$E$5-0.676*$E$6-4.073))</f>
        <v>2.1944074074074038</v>
      </c>
      <c r="L36" s="32">
        <f t="shared" ref="L36:L51" si="2">IF(K36&gt;0,(1/(1+EXP(-K36))),0)</f>
        <v>0.89974616884007863</v>
      </c>
      <c r="M36" s="533">
        <f t="shared" ref="M36:M51" si="3">MAX((IF(L36&gt;0.5,IF(J36&gt;0,(40.982*(J36^1.399*$E$5^1.201)/$E$6^1.699),(40.982*(I36^1.399*$E$5^1.201)/$E$6^1.699)),0)),0)</f>
        <v>821.40616328387352</v>
      </c>
      <c r="N36" s="32">
        <f t="shared" ref="N36:N51" si="4">IF(M36&gt;0,((0.097*M36^0.424)+0.102*$E$7),0)</f>
        <v>2.1793381097404616</v>
      </c>
      <c r="O36" s="402">
        <f t="shared" ref="O36:O51"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t="str">
        <f>Weather_Site!A18</f>
        <v>Sun</v>
      </c>
      <c r="B41" s="545">
        <f>Weather_Site!B18</f>
        <v>44549</v>
      </c>
      <c r="C41" s="546">
        <f>Weather_Site!C18</f>
        <v>0.41666666666666669</v>
      </c>
      <c r="D41" s="544">
        <f>Weather_Site!D18</f>
        <v>28.9</v>
      </c>
      <c r="E41" s="544">
        <f>Weather_Site!E18</f>
        <v>31.9</v>
      </c>
      <c r="F41" s="544">
        <f>Weather_Site!F18</f>
        <v>328</v>
      </c>
      <c r="G41" s="544">
        <f>Weather_Site!G18</f>
        <v>42</v>
      </c>
      <c r="H41" s="547">
        <f>IF(Weather_Site!M18&lt;180,Weather_Site!M18+180,Weather_Site!M18-180)</f>
        <v>148</v>
      </c>
      <c r="I41" s="541">
        <f t="shared" si="0"/>
        <v>31.111111111111111</v>
      </c>
      <c r="J41" s="548"/>
      <c r="K41" s="481">
        <f t="shared" si="1"/>
        <v>11.044777777777774</v>
      </c>
      <c r="L41" s="481">
        <f t="shared" si="2"/>
        <v>0.99998402992258117</v>
      </c>
      <c r="M41" s="542">
        <f t="shared" si="3"/>
        <v>4237.180496428924</v>
      </c>
      <c r="N41" s="481">
        <f t="shared" si="4"/>
        <v>3.8569742201527841</v>
      </c>
      <c r="O41" s="543">
        <f t="shared" si="5"/>
        <v>10946.755812524127</v>
      </c>
    </row>
    <row r="42" spans="1:15" x14ac:dyDescent="0.25">
      <c r="A42" s="544" t="str">
        <f>Weather_Site!A19</f>
        <v>Sun</v>
      </c>
      <c r="B42" s="545">
        <f>Weather_Site!B19</f>
        <v>44549</v>
      </c>
      <c r="C42" s="546">
        <f>Weather_Site!C19</f>
        <v>0.45833333333333331</v>
      </c>
      <c r="D42" s="544">
        <f>Weather_Site!D19</f>
        <v>29.1</v>
      </c>
      <c r="E42" s="544">
        <f>Weather_Site!E19</f>
        <v>35.1</v>
      </c>
      <c r="F42" s="544">
        <f>Weather_Site!F19</f>
        <v>326</v>
      </c>
      <c r="G42" s="544">
        <f>Weather_Site!G19</f>
        <v>43</v>
      </c>
      <c r="H42" s="547">
        <f>IF(Weather_Site!M19&lt;180,Weather_Site!M19+180,Weather_Site!M19-180)</f>
        <v>146</v>
      </c>
      <c r="I42" s="541">
        <f t="shared" si="0"/>
        <v>31.851851851851851</v>
      </c>
      <c r="J42" s="548"/>
      <c r="K42" s="481">
        <f t="shared" si="1"/>
        <v>11.349962962962962</v>
      </c>
      <c r="L42" s="481">
        <f t="shared" si="2"/>
        <v>0.99998823021298955</v>
      </c>
      <c r="M42" s="542">
        <f t="shared" si="3"/>
        <v>4378.9862011301784</v>
      </c>
      <c r="N42" s="481">
        <f t="shared" si="4"/>
        <v>3.9040179181437225</v>
      </c>
      <c r="O42" s="543">
        <f t="shared" si="5"/>
        <v>11313.110850619818</v>
      </c>
    </row>
    <row r="43" spans="1:15" x14ac:dyDescent="0.25">
      <c r="A43" s="544" t="str">
        <f>Weather_Site!A20</f>
        <v>Sun</v>
      </c>
      <c r="B43" s="545">
        <f>Weather_Site!B20</f>
        <v>44549</v>
      </c>
      <c r="C43" s="546">
        <f>Weather_Site!C20</f>
        <v>0.5</v>
      </c>
      <c r="D43" s="544">
        <f>Weather_Site!D20</f>
        <v>29.1</v>
      </c>
      <c r="E43" s="544">
        <f>Weather_Site!E20</f>
        <v>39</v>
      </c>
      <c r="F43" s="544">
        <f>Weather_Site!F20</f>
        <v>292</v>
      </c>
      <c r="G43" s="544">
        <f>Weather_Site!G20</f>
        <v>45</v>
      </c>
      <c r="H43" s="547">
        <f>IF(Weather_Site!M20&lt;180,Weather_Site!M20+180,Weather_Site!M20-180)</f>
        <v>112</v>
      </c>
      <c r="I43" s="541">
        <f t="shared" si="0"/>
        <v>33.333333333333329</v>
      </c>
      <c r="J43" s="548"/>
      <c r="K43" s="481">
        <f t="shared" si="1"/>
        <v>11.960333333333331</v>
      </c>
      <c r="L43" s="481">
        <f t="shared" si="2"/>
        <v>0.99999360720975061</v>
      </c>
      <c r="M43" s="542">
        <f t="shared" si="3"/>
        <v>4666.5456011566312</v>
      </c>
      <c r="N43" s="481">
        <f t="shared" si="4"/>
        <v>3.9967903248650378</v>
      </c>
      <c r="O43" s="543">
        <f t="shared" si="5"/>
        <v>12056.020560588158</v>
      </c>
    </row>
    <row r="44" spans="1:15" x14ac:dyDescent="0.25">
      <c r="A44" s="544" t="str">
        <f>Weather_Site!A21</f>
        <v>Sun</v>
      </c>
      <c r="B44" s="545">
        <f>Weather_Site!B21</f>
        <v>44549</v>
      </c>
      <c r="C44" s="546">
        <f>Weather_Site!C21</f>
        <v>0.54166666666666663</v>
      </c>
      <c r="D44" s="544">
        <f>Weather_Site!D21</f>
        <v>29.1</v>
      </c>
      <c r="E44" s="544">
        <f>Weather_Site!E21</f>
        <v>38.200000000000003</v>
      </c>
      <c r="F44" s="544">
        <f>Weather_Site!F21</f>
        <v>285</v>
      </c>
      <c r="G44" s="544">
        <f>Weather_Site!G21</f>
        <v>40</v>
      </c>
      <c r="H44" s="547">
        <f>IF(Weather_Site!M21&lt;180,Weather_Site!M21+180,Weather_Site!M21-180)</f>
        <v>105</v>
      </c>
      <c r="I44" s="541">
        <f t="shared" si="0"/>
        <v>29.629629629629626</v>
      </c>
      <c r="J44" s="548"/>
      <c r="K44" s="481">
        <f t="shared" si="1"/>
        <v>10.434407407407406</v>
      </c>
      <c r="L44" s="481">
        <f t="shared" si="2"/>
        <v>0.9999705976751484</v>
      </c>
      <c r="M44" s="542">
        <f t="shared" si="3"/>
        <v>3957.6112799149496</v>
      </c>
      <c r="N44" s="481">
        <f t="shared" si="4"/>
        <v>3.761497194205969</v>
      </c>
      <c r="O44" s="543">
        <f t="shared" si="5"/>
        <v>10224.488741660272</v>
      </c>
    </row>
    <row r="45" spans="1:15" x14ac:dyDescent="0.25">
      <c r="A45" s="529" t="str">
        <f>Weather_Site!A22</f>
        <v>Sun</v>
      </c>
      <c r="B45" s="530">
        <f>Weather_Site!B22</f>
        <v>44549</v>
      </c>
      <c r="C45" s="531">
        <f>Weather_Site!C22</f>
        <v>0.58333333333333337</v>
      </c>
      <c r="D45" s="529">
        <f>Weather_Site!D22</f>
        <v>30.8</v>
      </c>
      <c r="E45" s="529">
        <f>Weather_Site!E22</f>
        <v>35.799999999999997</v>
      </c>
      <c r="F45" s="529">
        <f>Weather_Site!F22</f>
        <v>277</v>
      </c>
      <c r="G45" s="529">
        <f>Weather_Site!G22</f>
        <v>42</v>
      </c>
      <c r="H45" s="27">
        <f>IF(Weather_Site!M22&lt;180,Weather_Site!M22+180,Weather_Site!M22-180)</f>
        <v>97</v>
      </c>
      <c r="I45" s="33">
        <f t="shared" si="0"/>
        <v>31.111111111111111</v>
      </c>
      <c r="J45" s="548"/>
      <c r="K45" s="32">
        <f t="shared" si="1"/>
        <v>11.044777777777774</v>
      </c>
      <c r="L45" s="32">
        <f t="shared" si="2"/>
        <v>0.99998402992258117</v>
      </c>
      <c r="M45" s="533">
        <f t="shared" si="3"/>
        <v>4237.180496428924</v>
      </c>
      <c r="N45" s="32">
        <f t="shared" si="4"/>
        <v>3.8569742201527841</v>
      </c>
      <c r="O45" s="402">
        <f t="shared" si="5"/>
        <v>10946.755812524127</v>
      </c>
    </row>
    <row r="46" spans="1:15" x14ac:dyDescent="0.25">
      <c r="A46" s="529" t="str">
        <f>Weather_Site!A23</f>
        <v>Sun</v>
      </c>
      <c r="B46" s="530">
        <f>Weather_Site!B23</f>
        <v>44549</v>
      </c>
      <c r="C46" s="531">
        <f>Weather_Site!C23</f>
        <v>0.625</v>
      </c>
      <c r="D46" s="529">
        <f>Weather_Site!D23</f>
        <v>31.1</v>
      </c>
      <c r="E46" s="529">
        <f>Weather_Site!E23</f>
        <v>29.9</v>
      </c>
      <c r="F46" s="529">
        <f>Weather_Site!F23</f>
        <v>258</v>
      </c>
      <c r="G46" s="529">
        <f>Weather_Site!G23</f>
        <v>37</v>
      </c>
      <c r="H46" s="27">
        <f>IF(Weather_Site!M23&lt;180,Weather_Site!M23+180,Weather_Site!M23-180)</f>
        <v>78</v>
      </c>
      <c r="I46" s="33">
        <f t="shared" si="0"/>
        <v>27.407407407407405</v>
      </c>
      <c r="J46" s="548"/>
      <c r="K46" s="32">
        <f t="shared" si="1"/>
        <v>9.5188518518518492</v>
      </c>
      <c r="L46" s="32">
        <f t="shared" si="2"/>
        <v>0.99992655144311393</v>
      </c>
      <c r="M46" s="533">
        <f t="shared" si="3"/>
        <v>3548.6684002598709</v>
      </c>
      <c r="N46" s="32">
        <f t="shared" si="4"/>
        <v>3.6145558140039293</v>
      </c>
      <c r="O46" s="402">
        <f t="shared" si="5"/>
        <v>9167.9848120713777</v>
      </c>
    </row>
    <row r="47" spans="1:15" x14ac:dyDescent="0.25">
      <c r="A47" s="529" t="str">
        <f>Weather_Site!A24</f>
        <v>Sun</v>
      </c>
      <c r="B47" s="530">
        <f>Weather_Site!B24</f>
        <v>44549</v>
      </c>
      <c r="C47" s="531">
        <f>Weather_Site!C24</f>
        <v>0.66666666666666663</v>
      </c>
      <c r="D47" s="529">
        <f>Weather_Site!D24</f>
        <v>32.4</v>
      </c>
      <c r="E47" s="529">
        <f>Weather_Site!E24</f>
        <v>25.1</v>
      </c>
      <c r="F47" s="529">
        <f>Weather_Site!F24</f>
        <v>261</v>
      </c>
      <c r="G47" s="529">
        <f>Weather_Site!G24</f>
        <v>37</v>
      </c>
      <c r="H47" s="27">
        <f>IF(Weather_Site!M24&lt;180,Weather_Site!M24+180,Weather_Site!M24-180)</f>
        <v>81</v>
      </c>
      <c r="I47" s="33">
        <f t="shared" si="0"/>
        <v>27.407407407407405</v>
      </c>
      <c r="J47" s="548"/>
      <c r="K47" s="32">
        <f t="shared" si="1"/>
        <v>9.5188518518518492</v>
      </c>
      <c r="L47" s="32">
        <f t="shared" si="2"/>
        <v>0.99992655144311393</v>
      </c>
      <c r="M47" s="533">
        <f t="shared" si="3"/>
        <v>3548.6684002598709</v>
      </c>
      <c r="N47" s="32">
        <f t="shared" si="4"/>
        <v>3.6145558140039293</v>
      </c>
      <c r="O47" s="402">
        <f t="shared" si="5"/>
        <v>9167.9848120713777</v>
      </c>
    </row>
    <row r="48" spans="1:15" x14ac:dyDescent="0.25">
      <c r="A48" s="529" t="str">
        <f>Weather_Site!A25</f>
        <v>Sun</v>
      </c>
      <c r="B48" s="530">
        <f>Weather_Site!B25</f>
        <v>44549</v>
      </c>
      <c r="C48" s="531">
        <f>Weather_Site!C25</f>
        <v>0.70833333333333337</v>
      </c>
      <c r="D48" s="529">
        <f>Weather_Site!D25</f>
        <v>32.299999999999997</v>
      </c>
      <c r="E48" s="529">
        <f>Weather_Site!E25</f>
        <v>22.5</v>
      </c>
      <c r="F48" s="529">
        <f>Weather_Site!F25</f>
        <v>243</v>
      </c>
      <c r="G48" s="529">
        <f>Weather_Site!G25</f>
        <v>34</v>
      </c>
      <c r="H48" s="27">
        <f>IF(Weather_Site!M25&lt;180,Weather_Site!M25+180,Weather_Site!M25-180)</f>
        <v>63</v>
      </c>
      <c r="I48" s="33">
        <f t="shared" si="0"/>
        <v>25.185185185185183</v>
      </c>
      <c r="J48" s="548"/>
      <c r="K48" s="32">
        <f t="shared" si="1"/>
        <v>8.6032962962962927</v>
      </c>
      <c r="L48" s="32">
        <f t="shared" si="2"/>
        <v>0.99981653374051416</v>
      </c>
      <c r="M48" s="533">
        <f t="shared" si="3"/>
        <v>3152.7549211213077</v>
      </c>
      <c r="N48" s="32">
        <f t="shared" si="4"/>
        <v>3.4626800128891153</v>
      </c>
      <c r="O48" s="402">
        <f t="shared" si="5"/>
        <v>8145.1423387168988</v>
      </c>
    </row>
    <row r="49" spans="1:15" x14ac:dyDescent="0.25">
      <c r="A49" s="529" t="str">
        <f>Weather_Site!A26</f>
        <v>Sun</v>
      </c>
      <c r="B49" s="530">
        <f>Weather_Site!B26</f>
        <v>44549</v>
      </c>
      <c r="C49" s="531">
        <f>Weather_Site!C26</f>
        <v>0.75</v>
      </c>
      <c r="D49" s="529">
        <f>Weather_Site!D26</f>
        <v>31.4</v>
      </c>
      <c r="E49" s="529">
        <f>Weather_Site!E26</f>
        <v>21.8</v>
      </c>
      <c r="F49" s="529">
        <f>Weather_Site!F26</f>
        <v>237</v>
      </c>
      <c r="G49" s="529">
        <f>Weather_Site!G26</f>
        <v>37</v>
      </c>
      <c r="H49" s="27">
        <f>IF(Weather_Site!M26&lt;180,Weather_Site!M26+180,Weather_Site!M26-180)</f>
        <v>57</v>
      </c>
      <c r="I49" s="33">
        <f t="shared" si="0"/>
        <v>27.407407407407405</v>
      </c>
      <c r="J49" s="548"/>
      <c r="K49" s="32">
        <f t="shared" si="1"/>
        <v>9.5188518518518492</v>
      </c>
      <c r="L49" s="32">
        <f t="shared" si="2"/>
        <v>0.99992655144311393</v>
      </c>
      <c r="M49" s="533">
        <f t="shared" si="3"/>
        <v>3548.6684002598709</v>
      </c>
      <c r="N49" s="32">
        <f t="shared" si="4"/>
        <v>3.6145558140039293</v>
      </c>
      <c r="O49" s="402">
        <f t="shared" si="5"/>
        <v>9167.9848120713777</v>
      </c>
    </row>
    <row r="50" spans="1:15" x14ac:dyDescent="0.25">
      <c r="A50" s="544" t="str">
        <f>Weather_Site!A27</f>
        <v>Sun</v>
      </c>
      <c r="B50" s="545">
        <f>Weather_Site!B27</f>
        <v>44549</v>
      </c>
      <c r="C50" s="546">
        <f>Weather_Site!C27</f>
        <v>0.79166666666666663</v>
      </c>
      <c r="D50" s="544">
        <f>Weather_Site!D27</f>
        <v>30.1</v>
      </c>
      <c r="E50" s="544">
        <f>Weather_Site!E27</f>
        <v>21.8</v>
      </c>
      <c r="F50" s="544">
        <f>Weather_Site!F27</f>
        <v>226</v>
      </c>
      <c r="G50" s="544">
        <f>Weather_Site!G27</f>
        <v>37</v>
      </c>
      <c r="H50" s="547">
        <f>IF(Weather_Site!M27&lt;180,Weather_Site!M27+180,Weather_Site!M27-180)</f>
        <v>46</v>
      </c>
      <c r="I50" s="541">
        <f t="shared" si="0"/>
        <v>27.407407407407405</v>
      </c>
      <c r="J50" s="548"/>
      <c r="K50" s="481">
        <f t="shared" si="1"/>
        <v>9.5188518518518492</v>
      </c>
      <c r="L50" s="481">
        <f t="shared" si="2"/>
        <v>0.99992655144311393</v>
      </c>
      <c r="M50" s="542">
        <f t="shared" si="3"/>
        <v>3548.6684002598709</v>
      </c>
      <c r="N50" s="481">
        <f t="shared" si="4"/>
        <v>3.6145558140039293</v>
      </c>
      <c r="O50" s="543">
        <f t="shared" si="5"/>
        <v>9167.9848120713777</v>
      </c>
    </row>
    <row r="51" spans="1:15" x14ac:dyDescent="0.25">
      <c r="A51" s="544" t="str">
        <f>Weather_Site!A28</f>
        <v>Sun</v>
      </c>
      <c r="B51" s="545">
        <f>Weather_Site!B28</f>
        <v>44549</v>
      </c>
      <c r="C51" s="546">
        <f>Weather_Site!C28</f>
        <v>0.83333333333333337</v>
      </c>
      <c r="D51" s="544">
        <f>Weather_Site!D28</f>
        <v>27.2</v>
      </c>
      <c r="E51" s="544">
        <f>Weather_Site!E28</f>
        <v>25.6</v>
      </c>
      <c r="F51" s="544">
        <f>Weather_Site!F28</f>
        <v>215</v>
      </c>
      <c r="G51" s="544">
        <f>Weather_Site!G28</f>
        <v>33</v>
      </c>
      <c r="H51" s="547">
        <f>IF(Weather_Site!M28&lt;180,Weather_Site!M28+180,Weather_Site!M28-180)</f>
        <v>35</v>
      </c>
      <c r="I51" s="541">
        <f t="shared" si="0"/>
        <v>24.444444444444443</v>
      </c>
      <c r="J51" s="548"/>
      <c r="K51" s="481">
        <f t="shared" si="1"/>
        <v>8.2981111111111083</v>
      </c>
      <c r="L51" s="481">
        <f t="shared" si="2"/>
        <v>0.99975107528753815</v>
      </c>
      <c r="M51" s="542">
        <f t="shared" si="3"/>
        <v>3023.7940574535733</v>
      </c>
      <c r="N51" s="481">
        <f t="shared" si="4"/>
        <v>3.4108539977117172</v>
      </c>
      <c r="O51" s="543">
        <f t="shared" si="5"/>
        <v>7811.9719474313069</v>
      </c>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25" si="0">49*(G10*0.67)^1.21*$C$4^0.54</f>
        <v>672.38504835849926</v>
      </c>
      <c r="J10" s="484">
        <f t="shared" ref="J10:J25" si="1">516*I10/1000*(2.5*C$4+2)</f>
        <v>1561.2780822884354</v>
      </c>
      <c r="K10" s="32">
        <f t="shared" ref="K10:K25" si="2">4.37+0.161*E10-0.1*(D10-25)-(0.027*E10*(IF(AND(AND(C10&gt;0.49,C10&lt;0.7),OR(MONTH(B10&gt;9),MONTH(B10&lt;4))),1,0)))</f>
        <v>8.4384000000000015</v>
      </c>
      <c r="L10" s="63">
        <f t="shared" ref="L10:L25" si="3">IF(G10&gt;=5,(5.67*(0.67*G10)^0.91*$C$4^0.22*EXP(-0.076*K10)),((5+0.2*(5.67*(5*0.67)^0.91-5)*G10)*$C$4^0.22*EXP(-0.076*K10)))*60</f>
        <v>1284.1914912893872</v>
      </c>
      <c r="M10" s="63">
        <f t="shared" ref="M10:M25"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t="str">
        <f>Weather_Site!A18</f>
        <v>Sun</v>
      </c>
      <c r="B15" s="76">
        <f>Weather_Site!B18</f>
        <v>44549</v>
      </c>
      <c r="C15" s="77">
        <f>Weather_Site!C18</f>
        <v>0.41666666666666669</v>
      </c>
      <c r="D15" s="50">
        <f>Weather_Site!D18</f>
        <v>28.9</v>
      </c>
      <c r="E15" s="50">
        <f>Weather_Site!E18</f>
        <v>31.9</v>
      </c>
      <c r="F15" s="50">
        <f>Weather_Site!F18</f>
        <v>328</v>
      </c>
      <c r="G15" s="50">
        <f>Weather_Site!G18</f>
        <v>42</v>
      </c>
      <c r="H15" s="48">
        <f>IF(Weather_Site!M18&lt;180,Weather_Site!M18+180,Weather_Site!M18-180)</f>
        <v>148</v>
      </c>
      <c r="I15" s="480">
        <f t="shared" si="0"/>
        <v>2778.9340020583577</v>
      </c>
      <c r="J15" s="485">
        <f t="shared" si="1"/>
        <v>6452.6847527795062</v>
      </c>
      <c r="K15" s="481">
        <f t="shared" si="2"/>
        <v>9.1158999999999999</v>
      </c>
      <c r="L15" s="482">
        <f t="shared" si="3"/>
        <v>3545.9807110964321</v>
      </c>
      <c r="M15" s="482">
        <f t="shared" si="4"/>
        <v>1963.8586174978434</v>
      </c>
    </row>
    <row r="16" spans="1:13" x14ac:dyDescent="0.25">
      <c r="A16" s="50" t="str">
        <f>Weather_Site!A19</f>
        <v>Sun</v>
      </c>
      <c r="B16" s="76">
        <f>Weather_Site!B19</f>
        <v>44549</v>
      </c>
      <c r="C16" s="77">
        <f>Weather_Site!C19</f>
        <v>0.45833333333333331</v>
      </c>
      <c r="D16" s="50">
        <f>Weather_Site!D19</f>
        <v>29.1</v>
      </c>
      <c r="E16" s="50">
        <f>Weather_Site!E19</f>
        <v>35.1</v>
      </c>
      <c r="F16" s="50">
        <f>Weather_Site!F19</f>
        <v>326</v>
      </c>
      <c r="G16" s="50">
        <f>Weather_Site!G19</f>
        <v>43</v>
      </c>
      <c r="H16" s="48">
        <f>IF(Weather_Site!M19&lt;180,Weather_Site!M19+180,Weather_Site!M19-180)</f>
        <v>146</v>
      </c>
      <c r="I16" s="480">
        <f t="shared" si="0"/>
        <v>2859.1926750596472</v>
      </c>
      <c r="J16" s="485">
        <f t="shared" si="1"/>
        <v>6639.0453914885002</v>
      </c>
      <c r="K16" s="481">
        <f t="shared" si="2"/>
        <v>9.6111000000000004</v>
      </c>
      <c r="L16" s="482">
        <f t="shared" si="3"/>
        <v>3488.9203067517901</v>
      </c>
      <c r="M16" s="482">
        <f t="shared" si="4"/>
        <v>1932.2570449231607</v>
      </c>
    </row>
    <row r="17" spans="1:13" x14ac:dyDescent="0.25">
      <c r="A17" s="50" t="str">
        <f>Weather_Site!A20</f>
        <v>Sun</v>
      </c>
      <c r="B17" s="76">
        <f>Weather_Site!B20</f>
        <v>44549</v>
      </c>
      <c r="C17" s="77">
        <f>Weather_Site!C20</f>
        <v>0.5</v>
      </c>
      <c r="D17" s="50">
        <f>Weather_Site!D20</f>
        <v>29.1</v>
      </c>
      <c r="E17" s="50">
        <f>Weather_Site!E20</f>
        <v>39</v>
      </c>
      <c r="F17" s="50">
        <f>Weather_Site!F20</f>
        <v>292</v>
      </c>
      <c r="G17" s="50">
        <f>Weather_Site!G20</f>
        <v>45</v>
      </c>
      <c r="H17" s="48">
        <f>IF(Weather_Site!M20&lt;180,Weather_Site!M20+180,Weather_Site!M20-180)</f>
        <v>112</v>
      </c>
      <c r="I17" s="480">
        <f t="shared" si="0"/>
        <v>3020.8818019519294</v>
      </c>
      <c r="J17" s="485">
        <f t="shared" si="1"/>
        <v>7014.4875441323802</v>
      </c>
      <c r="K17" s="481">
        <f t="shared" si="2"/>
        <v>9.1859999999999999</v>
      </c>
      <c r="L17" s="482">
        <f t="shared" si="3"/>
        <v>3755.6849588859359</v>
      </c>
      <c r="M17" s="482">
        <f t="shared" si="4"/>
        <v>2079.998418500872</v>
      </c>
    </row>
    <row r="18" spans="1:13" x14ac:dyDescent="0.25">
      <c r="A18" s="50" t="str">
        <f>Weather_Site!A21</f>
        <v>Sun</v>
      </c>
      <c r="B18" s="76">
        <f>Weather_Site!B21</f>
        <v>44549</v>
      </c>
      <c r="C18" s="77">
        <f>Weather_Site!C21</f>
        <v>0.54166666666666663</v>
      </c>
      <c r="D18" s="50">
        <f>Weather_Site!D21</f>
        <v>29.1</v>
      </c>
      <c r="E18" s="50">
        <f>Weather_Site!E21</f>
        <v>38.200000000000003</v>
      </c>
      <c r="F18" s="50">
        <f>Weather_Site!F21</f>
        <v>285</v>
      </c>
      <c r="G18" s="50">
        <f>Weather_Site!G21</f>
        <v>40</v>
      </c>
      <c r="H18" s="48">
        <f>IF(Weather_Site!M21&lt;180,Weather_Site!M21+180,Weather_Site!M21-180)</f>
        <v>105</v>
      </c>
      <c r="I18" s="480">
        <f t="shared" si="0"/>
        <v>2619.625328149601</v>
      </c>
      <c r="J18" s="485">
        <f t="shared" si="1"/>
        <v>6082.7700119633737</v>
      </c>
      <c r="K18" s="481">
        <f t="shared" si="2"/>
        <v>9.0788000000000011</v>
      </c>
      <c r="L18" s="482">
        <f t="shared" si="3"/>
        <v>3401.5639753909522</v>
      </c>
      <c r="M18" s="482">
        <f t="shared" si="4"/>
        <v>1883.8767805863779</v>
      </c>
    </row>
    <row r="19" spans="1:13" x14ac:dyDescent="0.25">
      <c r="A19" s="29" t="str">
        <f>Weather_Site!A22</f>
        <v>Sun</v>
      </c>
      <c r="B19" s="74">
        <f>Weather_Site!B22</f>
        <v>44549</v>
      </c>
      <c r="C19" s="75">
        <f>Weather_Site!C22</f>
        <v>0.58333333333333337</v>
      </c>
      <c r="D19" s="29">
        <f>Weather_Site!D22</f>
        <v>30.8</v>
      </c>
      <c r="E19" s="29">
        <f>Weather_Site!E22</f>
        <v>35.799999999999997</v>
      </c>
      <c r="F19" s="29">
        <f>Weather_Site!F22</f>
        <v>277</v>
      </c>
      <c r="G19" s="29">
        <f>Weather_Site!G22</f>
        <v>42</v>
      </c>
      <c r="H19" s="27">
        <f>IF(Weather_Site!M22&lt;180,Weather_Site!M22+180,Weather_Site!M22-180)</f>
        <v>97</v>
      </c>
      <c r="I19" s="42">
        <f t="shared" si="0"/>
        <v>2778.9340020583577</v>
      </c>
      <c r="J19" s="484">
        <f t="shared" si="1"/>
        <v>6452.6847527795062</v>
      </c>
      <c r="K19" s="32">
        <f t="shared" si="2"/>
        <v>8.5872000000000011</v>
      </c>
      <c r="L19" s="63">
        <f t="shared" si="3"/>
        <v>3691.3637437014868</v>
      </c>
      <c r="M19" s="63">
        <f t="shared" si="4"/>
        <v>2044.3756153839161</v>
      </c>
    </row>
    <row r="20" spans="1:13" x14ac:dyDescent="0.25">
      <c r="A20" s="29" t="str">
        <f>Weather_Site!A23</f>
        <v>Sun</v>
      </c>
      <c r="B20" s="74">
        <f>Weather_Site!B23</f>
        <v>44549</v>
      </c>
      <c r="C20" s="75">
        <f>Weather_Site!C23</f>
        <v>0.625</v>
      </c>
      <c r="D20" s="29">
        <f>Weather_Site!D23</f>
        <v>31.1</v>
      </c>
      <c r="E20" s="29">
        <f>Weather_Site!E23</f>
        <v>29.9</v>
      </c>
      <c r="F20" s="29">
        <f>Weather_Site!F23</f>
        <v>258</v>
      </c>
      <c r="G20" s="29">
        <f>Weather_Site!G23</f>
        <v>37</v>
      </c>
      <c r="H20" s="27">
        <f>IF(Weather_Site!M23&lt;180,Weather_Site!M23+180,Weather_Site!M23-180)</f>
        <v>78</v>
      </c>
      <c r="I20" s="42">
        <f t="shared" si="0"/>
        <v>2383.8047313208958</v>
      </c>
      <c r="J20" s="484">
        <f t="shared" si="1"/>
        <v>5535.1945861271197</v>
      </c>
      <c r="K20" s="32">
        <f t="shared" si="2"/>
        <v>7.7666000000000022</v>
      </c>
      <c r="L20" s="63">
        <f t="shared" si="3"/>
        <v>3500.8910292546816</v>
      </c>
      <c r="M20" s="63">
        <f t="shared" si="4"/>
        <v>1938.8867500626759</v>
      </c>
    </row>
    <row r="21" spans="1:13" x14ac:dyDescent="0.25">
      <c r="A21" s="29" t="str">
        <f>Weather_Site!A24</f>
        <v>Sun</v>
      </c>
      <c r="B21" s="74">
        <f>Weather_Site!B24</f>
        <v>44549</v>
      </c>
      <c r="C21" s="75">
        <f>Weather_Site!C24</f>
        <v>0.66666666666666663</v>
      </c>
      <c r="D21" s="29">
        <f>Weather_Site!D24</f>
        <v>32.4</v>
      </c>
      <c r="E21" s="29">
        <f>Weather_Site!E24</f>
        <v>25.1</v>
      </c>
      <c r="F21" s="29">
        <f>Weather_Site!F24</f>
        <v>261</v>
      </c>
      <c r="G21" s="29">
        <f>Weather_Site!G24</f>
        <v>37</v>
      </c>
      <c r="H21" s="27">
        <f>IF(Weather_Site!M24&lt;180,Weather_Site!M24+180,Weather_Site!M24-180)</f>
        <v>81</v>
      </c>
      <c r="I21" s="33">
        <f t="shared" si="0"/>
        <v>2383.8047313208958</v>
      </c>
      <c r="J21" s="322">
        <f t="shared" si="1"/>
        <v>5535.1945861271197</v>
      </c>
      <c r="K21" s="5">
        <f t="shared" si="2"/>
        <v>6.9934000000000012</v>
      </c>
      <c r="L21" s="5">
        <f t="shared" si="3"/>
        <v>3712.7792341362006</v>
      </c>
      <c r="M21" s="5">
        <f t="shared" si="4"/>
        <v>2056.2360847052928</v>
      </c>
    </row>
    <row r="22" spans="1:13" x14ac:dyDescent="0.25">
      <c r="A22" s="29" t="str">
        <f>Weather_Site!A25</f>
        <v>Sun</v>
      </c>
      <c r="B22" s="74">
        <f>Weather_Site!B25</f>
        <v>44549</v>
      </c>
      <c r="C22" s="75">
        <f>Weather_Site!C25</f>
        <v>0.70833333333333337</v>
      </c>
      <c r="D22" s="29">
        <f>Weather_Site!D25</f>
        <v>32.299999999999997</v>
      </c>
      <c r="E22" s="29">
        <f>Weather_Site!E25</f>
        <v>22.5</v>
      </c>
      <c r="F22" s="29">
        <f>Weather_Site!F25</f>
        <v>243</v>
      </c>
      <c r="G22" s="29">
        <f>Weather_Site!G25</f>
        <v>34</v>
      </c>
      <c r="H22" s="27">
        <f>IF(Weather_Site!M25&lt;180,Weather_Site!M25+180,Weather_Site!M25-180)</f>
        <v>63</v>
      </c>
      <c r="I22" s="33">
        <f t="shared" si="0"/>
        <v>2151.9693471991409</v>
      </c>
      <c r="J22" s="322">
        <f t="shared" si="1"/>
        <v>4996.8728241964054</v>
      </c>
      <c r="K22" s="5">
        <f t="shared" si="2"/>
        <v>7.2625000000000002</v>
      </c>
      <c r="L22" s="5">
        <f t="shared" si="3"/>
        <v>3368.2115049054505</v>
      </c>
      <c r="M22" s="5">
        <f t="shared" si="4"/>
        <v>1865.4052935946906</v>
      </c>
    </row>
    <row r="23" spans="1:13" x14ac:dyDescent="0.25">
      <c r="A23" s="29" t="str">
        <f>Weather_Site!A26</f>
        <v>Sun</v>
      </c>
      <c r="B23" s="74">
        <f>Weather_Site!B26</f>
        <v>44549</v>
      </c>
      <c r="C23" s="75">
        <f>Weather_Site!C26</f>
        <v>0.75</v>
      </c>
      <c r="D23" s="29">
        <f>Weather_Site!D26</f>
        <v>31.4</v>
      </c>
      <c r="E23" s="29">
        <f>Weather_Site!E26</f>
        <v>21.8</v>
      </c>
      <c r="F23" s="29">
        <f>Weather_Site!F26</f>
        <v>237</v>
      </c>
      <c r="G23" s="29">
        <f>Weather_Site!G26</f>
        <v>37</v>
      </c>
      <c r="H23" s="27">
        <f>IF(Weather_Site!M26&lt;180,Weather_Site!M26+180,Weather_Site!M26-180)</f>
        <v>57</v>
      </c>
      <c r="I23" s="33">
        <f t="shared" si="0"/>
        <v>2383.8047313208958</v>
      </c>
      <c r="J23" s="322">
        <f t="shared" si="1"/>
        <v>5535.1945861271197</v>
      </c>
      <c r="K23" s="5">
        <f t="shared" si="2"/>
        <v>7.2398000000000007</v>
      </c>
      <c r="L23" s="5">
        <f t="shared" si="3"/>
        <v>3643.8991955448214</v>
      </c>
      <c r="M23" s="5">
        <f t="shared" si="4"/>
        <v>2018.088483693826</v>
      </c>
    </row>
    <row r="24" spans="1:13" x14ac:dyDescent="0.25">
      <c r="A24" s="50" t="str">
        <f>Weather_Site!A27</f>
        <v>Sun</v>
      </c>
      <c r="B24" s="76">
        <f>Weather_Site!B27</f>
        <v>44549</v>
      </c>
      <c r="C24" s="77">
        <f>Weather_Site!C27</f>
        <v>0.79166666666666663</v>
      </c>
      <c r="D24" s="50">
        <f>Weather_Site!D27</f>
        <v>30.1</v>
      </c>
      <c r="E24" s="50">
        <f>Weather_Site!E27</f>
        <v>21.8</v>
      </c>
      <c r="F24" s="50">
        <f>Weather_Site!F27</f>
        <v>226</v>
      </c>
      <c r="G24" s="50">
        <f>Weather_Site!G27</f>
        <v>37</v>
      </c>
      <c r="H24" s="48">
        <f>IF(Weather_Site!M27&lt;180,Weather_Site!M27+180,Weather_Site!M27-180)</f>
        <v>46</v>
      </c>
      <c r="I24" s="52">
        <f t="shared" si="0"/>
        <v>2383.8047313208958</v>
      </c>
      <c r="J24" s="353">
        <f t="shared" si="1"/>
        <v>5535.1945861271197</v>
      </c>
      <c r="K24" s="483">
        <f t="shared" si="2"/>
        <v>7.3698000000000006</v>
      </c>
      <c r="L24" s="483">
        <f t="shared" si="3"/>
        <v>3608.0747357390674</v>
      </c>
      <c r="M24" s="483">
        <f t="shared" si="4"/>
        <v>1998.2479431385498</v>
      </c>
    </row>
    <row r="25" spans="1:13" x14ac:dyDescent="0.25">
      <c r="A25" s="50" t="str">
        <f>Weather_Site!A28</f>
        <v>Sun</v>
      </c>
      <c r="B25" s="76">
        <f>Weather_Site!B28</f>
        <v>44549</v>
      </c>
      <c r="C25" s="77">
        <f>Weather_Site!C28</f>
        <v>0.83333333333333337</v>
      </c>
      <c r="D25" s="50">
        <f>Weather_Site!D28</f>
        <v>27.2</v>
      </c>
      <c r="E25" s="50">
        <f>Weather_Site!E28</f>
        <v>25.6</v>
      </c>
      <c r="F25" s="50">
        <f>Weather_Site!F28</f>
        <v>215</v>
      </c>
      <c r="G25" s="50">
        <f>Weather_Site!G28</f>
        <v>33</v>
      </c>
      <c r="H25" s="48">
        <f>IF(Weather_Site!M28&lt;180,Weather_Site!M28+180,Weather_Site!M28-180)</f>
        <v>35</v>
      </c>
      <c r="I25" s="52">
        <f t="shared" si="0"/>
        <v>2075.6229239018307</v>
      </c>
      <c r="J25" s="353">
        <f t="shared" si="1"/>
        <v>4819.5964293000507</v>
      </c>
      <c r="K25" s="483">
        <f t="shared" si="2"/>
        <v>8.2715999999999994</v>
      </c>
      <c r="L25" s="483">
        <f t="shared" si="3"/>
        <v>3035.9491072826108</v>
      </c>
      <c r="M25" s="483">
        <f t="shared" si="4"/>
        <v>1681.3895230632293</v>
      </c>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E4" sqref="E4"/>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27" si="0">4.74+0.108*E12-0.1*(D12-25)-(1.68+0.028*E12)</f>
        <v>5.1519999999999992</v>
      </c>
      <c r="M12" s="420"/>
      <c r="N12" s="31">
        <f t="shared" ref="N12:N27" si="1">IF(H12&gt;0,1/(1+EXP(-(16.626+0.7536*H12-2.2569*IF(M12="",L12,M12)-34.106*$E$4/100))),0)</f>
        <v>0</v>
      </c>
      <c r="O12" s="31">
        <f t="shared" ref="O12:O27" si="2">1/(1+EXP(-(14.626+0.2066*G12-1.8719*IF(M12="",L12,M12)-30.442*$E$4/100)))</f>
        <v>0.82911544612884558</v>
      </c>
      <c r="P12" s="31">
        <f t="shared" ref="P12:P27" si="3">1/(1+EXP(-(-11.138+1.4054*G12-3.4217*IF(M12="",L12,M12))))</f>
        <v>2.7635039718638892E-5</v>
      </c>
      <c r="Q12" s="399">
        <f t="shared" ref="Q12:Q27" si="4">IF(H12&gt;0,(4.0276+H12*EXP(-0.1246*IF(M12="",L12,M12)))*60,0)</f>
        <v>0</v>
      </c>
      <c r="R12" s="399">
        <f t="shared" ref="R12:R27" si="5">O12*(3.337*G12*EXP(-0.1284*IF(M12="",L12,M12))*$E$5^-0.7073)*60</f>
        <v>512.04114013590367</v>
      </c>
      <c r="S12" s="322">
        <f t="shared" ref="S12:S27" si="6">(9.5751*G12*EXP(-0.1795*IF(M12="",L12,M12))*($E$4/100)^0.3589)*60</f>
        <v>1662.4515542213583</v>
      </c>
      <c r="T12" s="322">
        <f t="shared" ref="T12:T27" si="7">(S12*P12)+(MAX(Q12,R12)*(1-P12))</f>
        <v>512.07293177338966</v>
      </c>
      <c r="U12" s="402">
        <f t="shared" ref="U12:U27" si="8">18600*$E$6/10*T12/3600</f>
        <v>2116.5681179966773</v>
      </c>
      <c r="V12" s="403">
        <f t="shared" ref="V12:V27"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t="str">
        <f>Weather_Site!A17</f>
        <v>Sun</v>
      </c>
      <c r="B16" s="384">
        <f>Weather_Site!B17</f>
        <v>44549</v>
      </c>
      <c r="C16" s="385">
        <f>Weather_Site!C17</f>
        <v>0.375</v>
      </c>
      <c r="D16" s="383">
        <f>Weather_Site!D17</f>
        <v>27.7</v>
      </c>
      <c r="E16" s="383">
        <f>Weather_Site!E17</f>
        <v>28</v>
      </c>
      <c r="F16" s="383">
        <f>Weather_Site!F17</f>
        <v>328</v>
      </c>
      <c r="G16" s="383">
        <f>Weather_Site!G17</f>
        <v>27</v>
      </c>
      <c r="H16" s="419"/>
      <c r="I16" s="413">
        <f>IF(Weather_Site!M17&lt;180,Weather_Site!M17+180,Weather_Site!M17-180)</f>
        <v>148</v>
      </c>
      <c r="J16" s="414">
        <f>'Forest(McArthur)'!U14</f>
        <v>4.9104802721707843</v>
      </c>
      <c r="K16" s="414">
        <f>'Forest(VESTA)'!J19</f>
        <v>5.588558397712406</v>
      </c>
      <c r="L16" s="414">
        <f t="shared" si="0"/>
        <v>5.0300000000000011</v>
      </c>
      <c r="M16" s="420"/>
      <c r="N16" s="31">
        <f t="shared" si="1"/>
        <v>0</v>
      </c>
      <c r="O16" s="31">
        <f t="shared" si="2"/>
        <v>0.99098797854192799</v>
      </c>
      <c r="P16" s="31">
        <f t="shared" si="3"/>
        <v>0.99993204854153261</v>
      </c>
      <c r="Q16" s="415">
        <f t="shared" si="4"/>
        <v>0</v>
      </c>
      <c r="R16" s="415">
        <f t="shared" si="5"/>
        <v>1291.1651165669625</v>
      </c>
      <c r="S16" s="416">
        <f t="shared" si="6"/>
        <v>3529.2305100033573</v>
      </c>
      <c r="T16" s="416">
        <f t="shared" si="7"/>
        <v>3529.0784301957278</v>
      </c>
      <c r="U16" s="417">
        <f t="shared" si="8"/>
        <v>14586.857511475677</v>
      </c>
      <c r="V16" s="403">
        <f t="shared" si="9"/>
        <v>6.8692872751263803</v>
      </c>
      <c r="W16" s="407"/>
    </row>
    <row r="17" spans="1:23" x14ac:dyDescent="0.25">
      <c r="A17" s="383" t="str">
        <f>Weather_Site!A18</f>
        <v>Sun</v>
      </c>
      <c r="B17" s="384">
        <f>Weather_Site!B18</f>
        <v>44549</v>
      </c>
      <c r="C17" s="385">
        <f>Weather_Site!C18</f>
        <v>0.41666666666666669</v>
      </c>
      <c r="D17" s="383">
        <f>Weather_Site!D18</f>
        <v>28.9</v>
      </c>
      <c r="E17" s="383">
        <f>Weather_Site!E18</f>
        <v>31.9</v>
      </c>
      <c r="F17" s="383">
        <f>Weather_Site!F18</f>
        <v>328</v>
      </c>
      <c r="G17" s="383">
        <f>Weather_Site!G18</f>
        <v>42</v>
      </c>
      <c r="H17" s="419"/>
      <c r="I17" s="413">
        <f>IF(Weather_Site!M18&lt;180,Weather_Site!M18+180,Weather_Site!M18-180)</f>
        <v>148</v>
      </c>
      <c r="J17" s="414">
        <f>'Forest(McArthur)'!U15</f>
        <v>5.18488744807998</v>
      </c>
      <c r="K17" s="414">
        <f>'Forest(VESTA)'!J20</f>
        <v>6.0841111410291715</v>
      </c>
      <c r="L17" s="414">
        <f t="shared" si="0"/>
        <v>5.2220000000000004</v>
      </c>
      <c r="M17" s="420"/>
      <c r="N17" s="31">
        <f t="shared" si="1"/>
        <v>0</v>
      </c>
      <c r="O17" s="31">
        <f t="shared" si="2"/>
        <v>0.99941290591300669</v>
      </c>
      <c r="P17" s="31">
        <f t="shared" si="3"/>
        <v>0.9999999999999083</v>
      </c>
      <c r="Q17" s="415">
        <f t="shared" si="4"/>
        <v>0</v>
      </c>
      <c r="R17" s="415">
        <f t="shared" si="5"/>
        <v>1976.2291575534341</v>
      </c>
      <c r="S17" s="416">
        <f t="shared" si="6"/>
        <v>5303.932961807579</v>
      </c>
      <c r="T17" s="416">
        <f t="shared" si="7"/>
        <v>5303.9329618072734</v>
      </c>
      <c r="U17" s="417">
        <f t="shared" si="8"/>
        <v>21922.922908803397</v>
      </c>
      <c r="V17" s="403">
        <f t="shared" si="9"/>
        <v>8.8902222927677155</v>
      </c>
      <c r="W17" s="404"/>
    </row>
    <row r="18" spans="1:23" x14ac:dyDescent="0.25">
      <c r="A18" s="383" t="str">
        <f>Weather_Site!A19</f>
        <v>Sun</v>
      </c>
      <c r="B18" s="384">
        <f>Weather_Site!B19</f>
        <v>44549</v>
      </c>
      <c r="C18" s="385">
        <f>Weather_Site!C19</f>
        <v>0.45833333333333331</v>
      </c>
      <c r="D18" s="383">
        <f>Weather_Site!D19</f>
        <v>29.1</v>
      </c>
      <c r="E18" s="383">
        <f>Weather_Site!E19</f>
        <v>35.1</v>
      </c>
      <c r="F18" s="383">
        <f>Weather_Site!F19</f>
        <v>326</v>
      </c>
      <c r="G18" s="383">
        <f>Weather_Site!G19</f>
        <v>43</v>
      </c>
      <c r="H18" s="419"/>
      <c r="I18" s="413">
        <f>IF(Weather_Site!M19&lt;180,Weather_Site!M19+180,Weather_Site!M19-180)</f>
        <v>146</v>
      </c>
      <c r="J18" s="414">
        <f>'Forest(McArthur)'!U16</f>
        <v>5.4585360288975133</v>
      </c>
      <c r="K18" s="414">
        <f>'Forest(VESTA)'!J21</f>
        <v>6.5033398152887498</v>
      </c>
      <c r="L18" s="414">
        <f t="shared" si="0"/>
        <v>5.4579999999999993</v>
      </c>
      <c r="M18" s="420"/>
      <c r="N18" s="31">
        <f t="shared" si="1"/>
        <v>0</v>
      </c>
      <c r="O18" s="31">
        <f t="shared" si="2"/>
        <v>0.99925737006489357</v>
      </c>
      <c r="P18" s="31">
        <f t="shared" si="3"/>
        <v>0.9999999999999496</v>
      </c>
      <c r="Q18" s="415">
        <f t="shared" si="4"/>
        <v>0</v>
      </c>
      <c r="R18" s="415">
        <f t="shared" si="5"/>
        <v>1962.5860583597712</v>
      </c>
      <c r="S18" s="416">
        <f t="shared" si="6"/>
        <v>5204.9865137083943</v>
      </c>
      <c r="T18" s="416">
        <f t="shared" si="7"/>
        <v>5204.9865137082315</v>
      </c>
      <c r="U18" s="417">
        <f t="shared" si="8"/>
        <v>21513.944256660689</v>
      </c>
      <c r="V18" s="403">
        <f t="shared" si="9"/>
        <v>8.7848769339543793</v>
      </c>
      <c r="W18" s="404"/>
    </row>
    <row r="19" spans="1:23" x14ac:dyDescent="0.25">
      <c r="A19" s="383" t="str">
        <f>Weather_Site!A20</f>
        <v>Sun</v>
      </c>
      <c r="B19" s="384">
        <f>Weather_Site!B20</f>
        <v>44549</v>
      </c>
      <c r="C19" s="385">
        <f>Weather_Site!C20</f>
        <v>0.5</v>
      </c>
      <c r="D19" s="383">
        <f>Weather_Site!D20</f>
        <v>29.1</v>
      </c>
      <c r="E19" s="383">
        <f>Weather_Site!E20</f>
        <v>39</v>
      </c>
      <c r="F19" s="383">
        <f>Weather_Site!F20</f>
        <v>292</v>
      </c>
      <c r="G19" s="383">
        <f>Weather_Site!G20</f>
        <v>45</v>
      </c>
      <c r="H19" s="419"/>
      <c r="I19" s="413">
        <f>IF(Weather_Site!M20&lt;180,Weather_Site!M20+180,Weather_Site!M20-180)</f>
        <v>112</v>
      </c>
      <c r="J19" s="414">
        <f>'Forest(McArthur)'!U17</f>
        <v>5.8266549758774397</v>
      </c>
      <c r="K19" s="414">
        <f>'Forest(VESTA)'!J22</f>
        <v>7.0145591821139677</v>
      </c>
      <c r="L19" s="414">
        <f t="shared" si="0"/>
        <v>5.77</v>
      </c>
      <c r="M19" s="420"/>
      <c r="N19" s="31">
        <f t="shared" si="1"/>
        <v>0</v>
      </c>
      <c r="O19" s="31">
        <f t="shared" si="2"/>
        <v>0.99911914562653581</v>
      </c>
      <c r="P19" s="31">
        <f t="shared" si="3"/>
        <v>0.99999999999999112</v>
      </c>
      <c r="Q19" s="415">
        <f t="shared" si="4"/>
        <v>0</v>
      </c>
      <c r="R19" s="415">
        <f t="shared" si="5"/>
        <v>1972.9428458006405</v>
      </c>
      <c r="S19" s="416">
        <f t="shared" si="6"/>
        <v>5150.4056837357148</v>
      </c>
      <c r="T19" s="416">
        <f t="shared" si="7"/>
        <v>5150.4056837356866</v>
      </c>
      <c r="U19" s="417">
        <f t="shared" si="8"/>
        <v>21288.343492774173</v>
      </c>
      <c r="V19" s="403">
        <f t="shared" si="9"/>
        <v>8.7264519222877546</v>
      </c>
      <c r="W19" s="404"/>
    </row>
    <row r="20" spans="1:23" x14ac:dyDescent="0.25">
      <c r="A20" s="383" t="str">
        <f>Weather_Site!A21</f>
        <v>Sun</v>
      </c>
      <c r="B20" s="384">
        <f>Weather_Site!B21</f>
        <v>44549</v>
      </c>
      <c r="C20" s="385">
        <f>Weather_Site!C21</f>
        <v>0.54166666666666663</v>
      </c>
      <c r="D20" s="383">
        <f>Weather_Site!D21</f>
        <v>29.1</v>
      </c>
      <c r="E20" s="383">
        <f>Weather_Site!E21</f>
        <v>38.200000000000003</v>
      </c>
      <c r="F20" s="383">
        <f>Weather_Site!F21</f>
        <v>285</v>
      </c>
      <c r="G20" s="383">
        <f>Weather_Site!G21</f>
        <v>40</v>
      </c>
      <c r="H20" s="419"/>
      <c r="I20" s="413">
        <f>IF(Weather_Site!M21&lt;180,Weather_Site!M21+180,Weather_Site!M21-180)</f>
        <v>105</v>
      </c>
      <c r="J20" s="414">
        <f>'Forest(McArthur)'!U18</f>
        <v>5.7491723558084828</v>
      </c>
      <c r="K20" s="414">
        <f>'Forest(VESTA)'!J23</f>
        <v>6.9102380152392788</v>
      </c>
      <c r="L20" s="414">
        <f t="shared" si="0"/>
        <v>5.7060000000000004</v>
      </c>
      <c r="M20" s="420"/>
      <c r="N20" s="31">
        <f t="shared" si="1"/>
        <v>0</v>
      </c>
      <c r="O20" s="31">
        <f t="shared" si="2"/>
        <v>0.99780754522643078</v>
      </c>
      <c r="P20" s="31">
        <f t="shared" si="3"/>
        <v>0.9999999999920175</v>
      </c>
      <c r="Q20" s="415">
        <f t="shared" si="4"/>
        <v>0</v>
      </c>
      <c r="R20" s="415">
        <f t="shared" si="5"/>
        <v>1765.876563466207</v>
      </c>
      <c r="S20" s="416">
        <f t="shared" si="6"/>
        <v>4631.03529742706</v>
      </c>
      <c r="T20" s="416">
        <f t="shared" si="7"/>
        <v>4631.0352974041889</v>
      </c>
      <c r="U20" s="417">
        <f t="shared" si="8"/>
        <v>19141.612562603979</v>
      </c>
      <c r="V20" s="403">
        <f t="shared" si="9"/>
        <v>8.1586124049375197</v>
      </c>
      <c r="W20" s="404"/>
    </row>
    <row r="21" spans="1:23" x14ac:dyDescent="0.25">
      <c r="A21" s="29" t="str">
        <f>Weather_Site!A22</f>
        <v>Sun</v>
      </c>
      <c r="B21" s="74">
        <f>Weather_Site!B22</f>
        <v>44549</v>
      </c>
      <c r="C21" s="75">
        <f>Weather_Site!C22</f>
        <v>0.58333333333333337</v>
      </c>
      <c r="D21" s="29">
        <f>Weather_Site!D22</f>
        <v>30.8</v>
      </c>
      <c r="E21" s="29">
        <f>Weather_Site!E22</f>
        <v>35.799999999999997</v>
      </c>
      <c r="F21" s="29">
        <f>Weather_Site!F22</f>
        <v>277</v>
      </c>
      <c r="G21" s="29">
        <f>Weather_Site!G22</f>
        <v>42</v>
      </c>
      <c r="H21" s="419"/>
      <c r="I21" s="27">
        <f>IF(Weather_Site!M22&lt;180,Weather_Site!M22+180,Weather_Site!M22-180)</f>
        <v>97</v>
      </c>
      <c r="J21" s="389">
        <f>'Forest(McArthur)'!U19</f>
        <v>5.4124818854769448</v>
      </c>
      <c r="K21" s="389">
        <f>'Forest(VESTA)'!J24</f>
        <v>6.5556846826282742</v>
      </c>
      <c r="L21" s="389">
        <f t="shared" si="0"/>
        <v>5.3440000000000012</v>
      </c>
      <c r="M21" s="420"/>
      <c r="N21" s="31">
        <f t="shared" si="1"/>
        <v>0</v>
      </c>
      <c r="O21" s="31">
        <f t="shared" si="2"/>
        <v>0.99926239659953942</v>
      </c>
      <c r="P21" s="31">
        <f t="shared" si="3"/>
        <v>0.99999999999986078</v>
      </c>
      <c r="Q21" s="399">
        <f t="shared" si="4"/>
        <v>0</v>
      </c>
      <c r="R21" s="399">
        <f t="shared" si="5"/>
        <v>1945.2201414956676</v>
      </c>
      <c r="S21" s="322">
        <f t="shared" si="6"/>
        <v>5189.0446943027982</v>
      </c>
      <c r="T21" s="322">
        <f t="shared" si="7"/>
        <v>5189.0446943023471</v>
      </c>
      <c r="U21" s="402">
        <f t="shared" si="8"/>
        <v>21448.051403116369</v>
      </c>
      <c r="V21" s="403">
        <f t="shared" si="9"/>
        <v>8.7678356613228576</v>
      </c>
      <c r="W21" s="404"/>
    </row>
    <row r="22" spans="1:23" x14ac:dyDescent="0.25">
      <c r="A22" s="29" t="str">
        <f>Weather_Site!A23</f>
        <v>Sun</v>
      </c>
      <c r="B22" s="74">
        <f>Weather_Site!B23</f>
        <v>44549</v>
      </c>
      <c r="C22" s="75">
        <f>Weather_Site!C23</f>
        <v>0.625</v>
      </c>
      <c r="D22" s="29">
        <f>Weather_Site!D23</f>
        <v>31.1</v>
      </c>
      <c r="E22" s="29">
        <f>Weather_Site!E23</f>
        <v>29.9</v>
      </c>
      <c r="F22" s="29">
        <f>Weather_Site!F23</f>
        <v>258</v>
      </c>
      <c r="G22" s="29">
        <f>Weather_Site!G23</f>
        <v>37</v>
      </c>
      <c r="H22" s="419"/>
      <c r="I22" s="27">
        <f>IF(Weather_Site!M23&lt;180,Weather_Site!M23+180,Weather_Site!M23-180)</f>
        <v>78</v>
      </c>
      <c r="J22" s="389">
        <f>'Forest(McArthur)'!U20</f>
        <v>4.9053623703167082</v>
      </c>
      <c r="K22" s="389">
        <f>'Forest(VESTA)'!J25</f>
        <v>5.7741302599704003</v>
      </c>
      <c r="L22" s="389">
        <f t="shared" si="0"/>
        <v>4.8419999999999996</v>
      </c>
      <c r="M22" s="420"/>
      <c r="N22" s="31">
        <f t="shared" si="1"/>
        <v>0</v>
      </c>
      <c r="O22" s="31">
        <f t="shared" si="2"/>
        <v>0.99919031899509736</v>
      </c>
      <c r="P22" s="31">
        <f t="shared" si="3"/>
        <v>0.99999999997186273</v>
      </c>
      <c r="Q22" s="399">
        <f t="shared" si="4"/>
        <v>0</v>
      </c>
      <c r="R22" s="399">
        <f t="shared" si="5"/>
        <v>1827.6081953384182</v>
      </c>
      <c r="S22" s="322">
        <f t="shared" si="6"/>
        <v>5002.3455277475105</v>
      </c>
      <c r="T22" s="322">
        <f t="shared" si="7"/>
        <v>5002.3455276581817</v>
      </c>
      <c r="U22" s="402">
        <f t="shared" si="8"/>
        <v>20676.361514320484</v>
      </c>
      <c r="V22" s="403">
        <f t="shared" si="9"/>
        <v>8.5668075990020576</v>
      </c>
      <c r="W22" s="404"/>
    </row>
    <row r="23" spans="1:23" x14ac:dyDescent="0.25">
      <c r="A23" s="29" t="str">
        <f>Weather_Site!A24</f>
        <v>Sun</v>
      </c>
      <c r="B23" s="74">
        <f>Weather_Site!B24</f>
        <v>44549</v>
      </c>
      <c r="C23" s="75">
        <f>Weather_Site!C24</f>
        <v>0.66666666666666663</v>
      </c>
      <c r="D23" s="29">
        <f>Weather_Site!D24</f>
        <v>32.4</v>
      </c>
      <c r="E23" s="29">
        <f>Weather_Site!E24</f>
        <v>25.1</v>
      </c>
      <c r="F23" s="29">
        <f>Weather_Site!F24</f>
        <v>261</v>
      </c>
      <c r="G23" s="29">
        <f>Weather_Site!G24</f>
        <v>37</v>
      </c>
      <c r="H23" s="419"/>
      <c r="I23" s="27">
        <f>IF(Weather_Site!M24&lt;180,Weather_Site!M24+180,Weather_Site!M24-180)</f>
        <v>81</v>
      </c>
      <c r="J23" s="389">
        <f>'Forest(McArthur)'!U21</f>
        <v>4.4923103973797289</v>
      </c>
      <c r="K23" s="389">
        <f>'Forest(VESTA)'!J26</f>
        <v>5.1204677117322985</v>
      </c>
      <c r="L23" s="389">
        <f t="shared" si="0"/>
        <v>4.3280000000000012</v>
      </c>
      <c r="M23" s="420"/>
      <c r="N23" s="31">
        <f t="shared" si="1"/>
        <v>0</v>
      </c>
      <c r="O23" s="31">
        <f t="shared" si="2"/>
        <v>0.99969049191889559</v>
      </c>
      <c r="P23" s="31">
        <f t="shared" si="3"/>
        <v>0.99999999999515321</v>
      </c>
      <c r="Q23" s="399">
        <f t="shared" si="4"/>
        <v>0</v>
      </c>
      <c r="R23" s="399">
        <f t="shared" si="5"/>
        <v>1953.2724937470225</v>
      </c>
      <c r="S23" s="322">
        <f t="shared" si="6"/>
        <v>5485.8382502671448</v>
      </c>
      <c r="T23" s="322">
        <f t="shared" si="7"/>
        <v>5485.8382502500226</v>
      </c>
      <c r="U23" s="402">
        <f t="shared" si="8"/>
        <v>22674.798101033426</v>
      </c>
      <c r="V23" s="403">
        <f t="shared" si="9"/>
        <v>9.0820290685922043</v>
      </c>
      <c r="W23" s="404"/>
    </row>
    <row r="24" spans="1:23" x14ac:dyDescent="0.25">
      <c r="A24" s="29" t="str">
        <f>Weather_Site!A25</f>
        <v>Sun</v>
      </c>
      <c r="B24" s="74">
        <f>Weather_Site!B25</f>
        <v>44549</v>
      </c>
      <c r="C24" s="75">
        <f>Weather_Site!C25</f>
        <v>0.70833333333333337</v>
      </c>
      <c r="D24" s="29">
        <f>Weather_Site!D25</f>
        <v>32.299999999999997</v>
      </c>
      <c r="E24" s="29">
        <f>Weather_Site!E25</f>
        <v>22.5</v>
      </c>
      <c r="F24" s="29">
        <f>Weather_Site!F25</f>
        <v>243</v>
      </c>
      <c r="G24" s="29">
        <f>Weather_Site!G25</f>
        <v>34</v>
      </c>
      <c r="H24" s="419"/>
      <c r="I24" s="27">
        <f>IF(Weather_Site!M25&lt;180,Weather_Site!M25+180,Weather_Site!M25-180)</f>
        <v>63</v>
      </c>
      <c r="J24" s="389">
        <f>'Forest(McArthur)'!U22</f>
        <v>4.3165265462780829</v>
      </c>
      <c r="K24" s="389">
        <f>'Forest(VESTA)'!J27</f>
        <v>4.7823629177094409</v>
      </c>
      <c r="L24" s="389">
        <f t="shared" si="0"/>
        <v>4.1300000000000008</v>
      </c>
      <c r="M24" s="420"/>
      <c r="N24" s="31">
        <f t="shared" si="1"/>
        <v>0</v>
      </c>
      <c r="O24" s="31">
        <f t="shared" si="2"/>
        <v>0.99960295070973115</v>
      </c>
      <c r="P24" s="31">
        <f t="shared" si="3"/>
        <v>0.99999999983315879</v>
      </c>
      <c r="Q24" s="399">
        <f t="shared" si="4"/>
        <v>0</v>
      </c>
      <c r="R24" s="399">
        <f t="shared" si="5"/>
        <v>1840.9549061119778</v>
      </c>
      <c r="S24" s="322">
        <f t="shared" si="6"/>
        <v>5223.4260601283577</v>
      </c>
      <c r="T24" s="322">
        <f t="shared" si="7"/>
        <v>5223.4260595640226</v>
      </c>
      <c r="U24" s="402">
        <f t="shared" si="8"/>
        <v>21590.161046197962</v>
      </c>
      <c r="V24" s="403">
        <f t="shared" si="9"/>
        <v>8.8045643192695984</v>
      </c>
      <c r="W24" s="404"/>
    </row>
    <row r="25" spans="1:23" x14ac:dyDescent="0.25">
      <c r="A25" s="29" t="str">
        <f>Weather_Site!A26</f>
        <v>Sun</v>
      </c>
      <c r="B25" s="74">
        <f>Weather_Site!B26</f>
        <v>44549</v>
      </c>
      <c r="C25" s="75">
        <f>Weather_Site!C26</f>
        <v>0.75</v>
      </c>
      <c r="D25" s="29">
        <f>Weather_Site!D26</f>
        <v>31.4</v>
      </c>
      <c r="E25" s="29">
        <f>Weather_Site!E26</f>
        <v>21.8</v>
      </c>
      <c r="F25" s="29">
        <f>Weather_Site!F26</f>
        <v>237</v>
      </c>
      <c r="G25" s="29">
        <f>Weather_Site!G26</f>
        <v>37</v>
      </c>
      <c r="H25" s="419"/>
      <c r="I25" s="27">
        <f>IF(Weather_Site!M26&lt;180,Weather_Site!M26+180,Weather_Site!M26-180)</f>
        <v>57</v>
      </c>
      <c r="J25" s="389">
        <f>'Forest(McArthur)'!U23</f>
        <v>4.2973046875931535</v>
      </c>
      <c r="K25" s="389">
        <f>'Forest(VESTA)'!J28</f>
        <v>4.7032818891591432</v>
      </c>
      <c r="L25" s="389">
        <f t="shared" si="0"/>
        <v>4.1640000000000006</v>
      </c>
      <c r="M25" s="420"/>
      <c r="N25" s="31">
        <f t="shared" si="1"/>
        <v>0</v>
      </c>
      <c r="O25" s="31">
        <f t="shared" si="2"/>
        <v>0.99977228965111509</v>
      </c>
      <c r="P25" s="31">
        <f t="shared" si="3"/>
        <v>0.99999999999723466</v>
      </c>
      <c r="Q25" s="399">
        <f t="shared" si="4"/>
        <v>0</v>
      </c>
      <c r="R25" s="399">
        <f t="shared" si="5"/>
        <v>1995.0030668317106</v>
      </c>
      <c r="S25" s="322">
        <f t="shared" si="6"/>
        <v>5649.7308563981514</v>
      </c>
      <c r="T25" s="322">
        <f t="shared" si="7"/>
        <v>5649.7308563880451</v>
      </c>
      <c r="U25" s="402">
        <f t="shared" si="8"/>
        <v>23352.220873070586</v>
      </c>
      <c r="V25" s="403">
        <f t="shared" si="9"/>
        <v>9.2528525461663556</v>
      </c>
      <c r="W25" s="404"/>
    </row>
    <row r="26" spans="1:23" x14ac:dyDescent="0.25">
      <c r="A26" s="383" t="str">
        <f>Weather_Site!A27</f>
        <v>Sun</v>
      </c>
      <c r="B26" s="384">
        <f>Weather_Site!B27</f>
        <v>44549</v>
      </c>
      <c r="C26" s="385">
        <f>Weather_Site!C27</f>
        <v>0.79166666666666663</v>
      </c>
      <c r="D26" s="383">
        <f>Weather_Site!D27</f>
        <v>30.1</v>
      </c>
      <c r="E26" s="383">
        <f>Weather_Site!E27</f>
        <v>21.8</v>
      </c>
      <c r="F26" s="383">
        <f>Weather_Site!F27</f>
        <v>226</v>
      </c>
      <c r="G26" s="383">
        <f>Weather_Site!G27</f>
        <v>37</v>
      </c>
      <c r="H26" s="419"/>
      <c r="I26" s="413">
        <f>IF(Weather_Site!M27&lt;180,Weather_Site!M27+180,Weather_Site!M27-180)</f>
        <v>46</v>
      </c>
      <c r="J26" s="414">
        <f>'Forest(McArthur)'!U24</f>
        <v>4.337890213221371</v>
      </c>
      <c r="K26" s="414">
        <f>'Forest(VESTA)'!J29</f>
        <v>4.7214236934112552</v>
      </c>
      <c r="L26" s="414">
        <f t="shared" si="0"/>
        <v>4.2940000000000005</v>
      </c>
      <c r="M26" s="420"/>
      <c r="N26" s="31">
        <f t="shared" si="1"/>
        <v>0</v>
      </c>
      <c r="O26" s="31">
        <f t="shared" si="2"/>
        <v>0.99970957113165437</v>
      </c>
      <c r="P26" s="31">
        <f t="shared" si="3"/>
        <v>0.99999999999568545</v>
      </c>
      <c r="Q26" s="415">
        <f t="shared" si="4"/>
        <v>0</v>
      </c>
      <c r="R26" s="415">
        <f t="shared" si="5"/>
        <v>1961.8557819853177</v>
      </c>
      <c r="S26" s="416">
        <f t="shared" si="6"/>
        <v>5519.4206936987111</v>
      </c>
      <c r="T26" s="416">
        <f t="shared" si="7"/>
        <v>5519.4206936833616</v>
      </c>
      <c r="U26" s="417">
        <f t="shared" si="8"/>
        <v>22813.60553389123</v>
      </c>
      <c r="V26" s="403">
        <f t="shared" si="9"/>
        <v>9.117182613058656</v>
      </c>
      <c r="W26" s="404"/>
    </row>
    <row r="27" spans="1:23" x14ac:dyDescent="0.25">
      <c r="A27" s="383" t="str">
        <f>Weather_Site!A28</f>
        <v>Sun</v>
      </c>
      <c r="B27" s="384">
        <f>Weather_Site!B28</f>
        <v>44549</v>
      </c>
      <c r="C27" s="385">
        <f>Weather_Site!C28</f>
        <v>0.83333333333333337</v>
      </c>
      <c r="D27" s="383">
        <f>Weather_Site!D28</f>
        <v>27.2</v>
      </c>
      <c r="E27" s="383">
        <f>Weather_Site!E28</f>
        <v>25.6</v>
      </c>
      <c r="F27" s="383">
        <f>Weather_Site!F28</f>
        <v>215</v>
      </c>
      <c r="G27" s="383">
        <f>Weather_Site!G28</f>
        <v>33</v>
      </c>
      <c r="H27" s="419"/>
      <c r="I27" s="413">
        <f>IF(Weather_Site!M28&lt;180,Weather_Site!M28+180,Weather_Site!M28-180)</f>
        <v>35</v>
      </c>
      <c r="J27" s="414">
        <f>'Forest(McArthur)'!U25</f>
        <v>4.7319690207042324</v>
      </c>
      <c r="K27" s="414">
        <f>'Forest(VESTA)'!J30</f>
        <v>5.2761077661898046</v>
      </c>
      <c r="L27" s="414">
        <f t="shared" si="0"/>
        <v>4.8880000000000008</v>
      </c>
      <c r="M27" s="420"/>
      <c r="N27" s="31">
        <f t="shared" si="1"/>
        <v>0</v>
      </c>
      <c r="O27" s="31">
        <f t="shared" si="2"/>
        <v>0.99798587205526157</v>
      </c>
      <c r="P27" s="31">
        <f t="shared" si="3"/>
        <v>0.99999999089944469</v>
      </c>
      <c r="Q27" s="415">
        <f t="shared" si="4"/>
        <v>0</v>
      </c>
      <c r="R27" s="415">
        <f t="shared" si="5"/>
        <v>1618.4764012903797</v>
      </c>
      <c r="S27" s="416">
        <f t="shared" si="6"/>
        <v>4424.8640587885011</v>
      </c>
      <c r="T27" s="416">
        <f t="shared" si="7"/>
        <v>4424.8640332488148</v>
      </c>
      <c r="U27" s="417">
        <f t="shared" si="8"/>
        <v>18289.4380040951</v>
      </c>
      <c r="V27" s="403">
        <f t="shared" si="9"/>
        <v>7.9267785508565378</v>
      </c>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13.849884251909952</v>
      </c>
      <c r="I5" s="33">
        <f>Grass!I9</f>
        <v>4.769183619837289</v>
      </c>
      <c r="J5" s="349">
        <f>'Forest(McArthur)'!O9</f>
        <v>249.29791653437914</v>
      </c>
      <c r="K5" s="349" t="e">
        <f>'Forest(McArthur)'!AB9</f>
        <v>#NUM!</v>
      </c>
      <c r="L5" s="349">
        <f>'Forest(VESTA)'!P14</f>
        <v>463.1295601681332</v>
      </c>
      <c r="M5" s="349">
        <f>'DryForest(VESTA)'!P14</f>
        <v>717.4158158944482</v>
      </c>
      <c r="N5" s="349">
        <f>'VESTA Mk2 Dry'!Y14</f>
        <v>544.6294204430111</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1523.051312924943</v>
      </c>
      <c r="X5" s="344" t="e">
        <f>'Forest(McArthur)'!AF9</f>
        <v>#NUM!</v>
      </c>
      <c r="Y5" s="344">
        <f>'Forest(VESTA)'!T14</f>
        <v>5503.5229399979826</v>
      </c>
      <c r="Z5" s="344">
        <f>'DryForest(VESTA)'!T14</f>
        <v>8525.2912788790254</v>
      </c>
      <c r="AA5" s="344">
        <f>'VESTA Mk2 Dry'!AB14</f>
        <v>6472.0129462644491</v>
      </c>
      <c r="AB5" s="344">
        <f>'VESTA Mk2 Wet'!AC14</f>
        <v>1031.7824791988223</v>
      </c>
      <c r="AC5" s="345">
        <f>Grass!Z9</f>
        <v>8869.8508704196865</v>
      </c>
      <c r="AD5" s="345">
        <f>Grass!AE9</f>
        <v>4973.1086278677385</v>
      </c>
      <c r="AE5" s="345">
        <f>Grass!AJ9</f>
        <v>931.37407327908272</v>
      </c>
      <c r="AF5" s="346">
        <f>'Forest(McArthur)'!Q9</f>
        <v>4.8408729149469281</v>
      </c>
      <c r="AG5" s="346" t="e">
        <f>'Forest(McArthur)'!AD9</f>
        <v>#NUM!</v>
      </c>
      <c r="AH5" s="346">
        <f>'Forest(VESTA)'!R14</f>
        <v>2.7240745726522704</v>
      </c>
      <c r="AI5" s="346">
        <f>'DryForest(VESTA)'!R14</f>
        <v>3.7379929525249893</v>
      </c>
      <c r="AJ5" s="346">
        <f>'VESTA Mk2 Dry'!Z14</f>
        <v>3.0627896971202886</v>
      </c>
      <c r="AK5" s="346">
        <f>'VESTA Mk2 Wet'!AA14</f>
        <v>1.3784908650771286</v>
      </c>
      <c r="AL5" s="346">
        <f>Grass!Y9</f>
        <v>2.4672513724423046</v>
      </c>
      <c r="AM5" s="346">
        <f>Grass!AD9</f>
        <v>1.0260268418921605</v>
      </c>
      <c r="AN5" s="346">
        <f>Grass!AI9</f>
        <v>0.29706655240431923</v>
      </c>
      <c r="AO5" s="347">
        <f>'Forest(McArthur)'!R9</f>
        <v>556.16984326384329</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12.692825027306988</v>
      </c>
      <c r="I6" s="33">
        <f>Grass!I10</f>
        <v>3.6549925669318051</v>
      </c>
      <c r="J6" s="349">
        <f>'Forest(McArthur)'!O10</f>
        <v>228.47085049152577</v>
      </c>
      <c r="K6" s="349" t="e">
        <f>'Forest(McArthur)'!AB10</f>
        <v>#NUM!</v>
      </c>
      <c r="L6" s="349">
        <f>'Forest(VESTA)'!P15</f>
        <v>351.13094012633343</v>
      </c>
      <c r="M6" s="349">
        <f>'DryForest(VESTA)'!P15</f>
        <v>546.92721532221162</v>
      </c>
      <c r="N6" s="349">
        <f>'VESTA Mk2 Dry'!Y15</f>
        <v>435.44892782579507</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1395.8112191371235</v>
      </c>
      <c r="X6" s="344" t="e">
        <f>'Forest(McArthur)'!AF10</f>
        <v>#NUM!</v>
      </c>
      <c r="Y6" s="344">
        <f>'Forest(VESTA)'!T15</f>
        <v>4172.6060051679287</v>
      </c>
      <c r="Z6" s="344">
        <f>'DryForest(VESTA)'!T15</f>
        <v>6499.3184087456148</v>
      </c>
      <c r="AA6" s="344">
        <f>'VESTA Mk2 Dry'!AB15</f>
        <v>5174.5847589965315</v>
      </c>
      <c r="AB6" s="344">
        <f>'VESTA Mk2 Wet'!AC15</f>
        <v>788.54291007801032</v>
      </c>
      <c r="AC6" s="345">
        <f>Grass!Z10</f>
        <v>7091.2559525808247</v>
      </c>
      <c r="AD6" s="345">
        <f>Grass!AE10</f>
        <v>3962.0851834328987</v>
      </c>
      <c r="AE6" s="345">
        <f>Grass!AJ10</f>
        <v>742.07026902534415</v>
      </c>
      <c r="AF6" s="346">
        <f>'Forest(McArthur)'!Q10</f>
        <v>4.5701210563898345</v>
      </c>
      <c r="AG6" s="346" t="e">
        <f>'Forest(McArthur)'!AD10</f>
        <v>#NUM!</v>
      </c>
      <c r="AH6" s="346">
        <f>'Forest(VESTA)'!R15</f>
        <v>2.2299249283226392</v>
      </c>
      <c r="AI6" s="346">
        <f>'DryForest(VESTA)'!R15</f>
        <v>3.0721268021188042</v>
      </c>
      <c r="AJ6" s="346">
        <f>'VESTA Mk2 Dry'!Z15</f>
        <v>2.6053597400460538</v>
      </c>
      <c r="AK6" s="346">
        <f>'VESTA Mk2 Wet'!AA15</f>
        <v>1.1349699822001236</v>
      </c>
      <c r="AL6" s="346">
        <f>Grass!Y10</f>
        <v>2.3025170469990059</v>
      </c>
      <c r="AM6" s="346">
        <f>Grass!AD10</f>
        <v>0.95600081965800343</v>
      </c>
      <c r="AN6" s="346">
        <f>Grass!AI10</f>
        <v>0.28051149831498062</v>
      </c>
      <c r="AO6" s="347">
        <f>'Forest(McArthur)'!R10</f>
        <v>479.63037555635714</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11.950425391220405</v>
      </c>
      <c r="I7" s="33">
        <f>Grass!I11</f>
        <v>4.312862654511739</v>
      </c>
      <c r="J7" s="349">
        <f>'Forest(McArthur)'!O11</f>
        <v>215.10765704196723</v>
      </c>
      <c r="K7" s="349" t="e">
        <f>'Forest(McArthur)'!AB11</f>
        <v>#NUM!</v>
      </c>
      <c r="L7" s="349">
        <f>'Forest(VESTA)'!P16</f>
        <v>420.38129080436005</v>
      </c>
      <c r="M7" s="349">
        <f>'DryForest(VESTA)'!P16</f>
        <v>647.7568275218058</v>
      </c>
      <c r="N7" s="349">
        <f>'VESTA Mk2 Dry'!Y16</f>
        <v>515.46026760781399</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1314.1706277870014</v>
      </c>
      <c r="X7" s="344" t="e">
        <f>'Forest(McArthur)'!AF11</f>
        <v>#NUM!</v>
      </c>
      <c r="Y7" s="344">
        <f>'Forest(VESTA)'!T16</f>
        <v>4995.5310057251454</v>
      </c>
      <c r="Z7" s="344">
        <f>'DryForest(VESTA)'!T16</f>
        <v>7697.5103003841268</v>
      </c>
      <c r="AA7" s="344">
        <f>'VESTA Mk2 Dry'!AB16</f>
        <v>6125.3861800728555</v>
      </c>
      <c r="AB7" s="344">
        <f>'VESTA Mk2 Wet'!AC16</f>
        <v>954.94615655200391</v>
      </c>
      <c r="AC7" s="345">
        <f>Grass!Z11</f>
        <v>8263.3089234510408</v>
      </c>
      <c r="AD7" s="345">
        <f>Grass!AE11</f>
        <v>4633.0353804478809</v>
      </c>
      <c r="AE7" s="345">
        <f>Grass!AJ11</f>
        <v>867.68445188457042</v>
      </c>
      <c r="AF7" s="346">
        <f>'Forest(McArthur)'!Q11</f>
        <v>4.3963995415455734</v>
      </c>
      <c r="AG7" s="346" t="e">
        <f>'Forest(McArthur)'!AD11</f>
        <v>#NUM!</v>
      </c>
      <c r="AH7" s="346">
        <f>'Forest(VESTA)'!R16</f>
        <v>2.5398627402827874</v>
      </c>
      <c r="AI7" s="346">
        <f>'DryForest(VESTA)'!R16</f>
        <v>3.4718980123016281</v>
      </c>
      <c r="AJ7" s="346">
        <f>'VESTA Mk2 Dry'!Z16</f>
        <v>2.9432910487849595</v>
      </c>
      <c r="AK7" s="346">
        <f>'VESTA Mk2 Wet'!AA16</f>
        <v>1.3034800687515604</v>
      </c>
      <c r="AL7" s="346">
        <f>Grass!Y11</f>
        <v>2.41390376506686</v>
      </c>
      <c r="AM7" s="346">
        <f>Grass!AD11</f>
        <v>1.0036729984187314</v>
      </c>
      <c r="AN7" s="346">
        <f>Grass!AI11</f>
        <v>0.29168757980767562</v>
      </c>
      <c r="AO7" s="347">
        <f>'Forest(McArthur)'!R11</f>
        <v>430.52063962922961</v>
      </c>
      <c r="AP7" s="348">
        <f>'Forest(VESTA)'!S16</f>
        <v>361.17563019175077</v>
      </c>
      <c r="AQ7" s="348">
        <f>'DryForest(VESTA)'!S16</f>
        <v>1052.6429518657378</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14.446567965867528</v>
      </c>
      <c r="I8" s="33">
        <f>Grass!I12</f>
        <v>8.1112405568192543</v>
      </c>
      <c r="J8" s="349">
        <f>'Forest(McArthur)'!O12</f>
        <v>260.03822338561548</v>
      </c>
      <c r="K8" s="349" t="e">
        <f>'Forest(McArthur)'!AB12</f>
        <v>#NUM!</v>
      </c>
      <c r="L8" s="349">
        <f>'Forest(VESTA)'!P17</f>
        <v>680.59063686396132</v>
      </c>
      <c r="M8" s="349">
        <f>'DryForest(VESTA)'!P17</f>
        <v>1032.675305292518</v>
      </c>
      <c r="N8" s="349">
        <f>'VESTA Mk2 Dry'!Y17</f>
        <v>788.06251496184984</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1588.6677395617712</v>
      </c>
      <c r="X8" s="344" t="e">
        <f>'Forest(McArthur)'!AF12</f>
        <v>#NUM!</v>
      </c>
      <c r="Y8" s="344">
        <f>'Forest(VESTA)'!T17</f>
        <v>8087.6854014000737</v>
      </c>
      <c r="Z8" s="344">
        <f>'DryForest(VESTA)'!T17</f>
        <v>12271.624877892757</v>
      </c>
      <c r="AA8" s="344">
        <f>'VESTA Mk2 Dry'!AB17</f>
        <v>9364.8095527966489</v>
      </c>
      <c r="AB8" s="344">
        <f>'VESTA Mk2 Wet'!AC17</f>
        <v>1533.2549326982758</v>
      </c>
      <c r="AC8" s="345">
        <f>Grass!Z12</f>
        <v>12619.230723362605</v>
      </c>
      <c r="AD8" s="345">
        <f>Grass!AE12</f>
        <v>7111.2047071812012</v>
      </c>
      <c r="AE8" s="345">
        <f>Grass!AJ12</f>
        <v>1331.6899354857085</v>
      </c>
      <c r="AF8" s="346">
        <f>'Forest(McArthur)'!Q12</f>
        <v>4.9804969040130009</v>
      </c>
      <c r="AG8" s="346" t="e">
        <f>'Forest(McArthur)'!AD12</f>
        <v>#NUM!</v>
      </c>
      <c r="AH8" s="346">
        <f>'Forest(VESTA)'!R17</f>
        <v>3.5982608207942595</v>
      </c>
      <c r="AI8" s="346">
        <f>'DryForest(VESTA)'!R17</f>
        <v>4.864205395745727</v>
      </c>
      <c r="AJ8" s="346">
        <f>'VESTA Mk2 Dry'!Z17</f>
        <v>4.0006397742455952</v>
      </c>
      <c r="AK8" s="346">
        <f>'VESTA Mk2 Wet'!AA17</f>
        <v>1.8356033888599901</v>
      </c>
      <c r="AL8" s="346">
        <f>Grass!Y12</f>
        <v>2.7503693593038165</v>
      </c>
      <c r="AM8" s="346">
        <f>Grass!AD12</f>
        <v>1.1466568155726009</v>
      </c>
      <c r="AN8" s="346">
        <f>Grass!AI12</f>
        <v>0.32777160953832835</v>
      </c>
      <c r="AO8" s="347">
        <f>'Forest(McArthur)'!R12</f>
        <v>595.64047094213686</v>
      </c>
      <c r="AP8" s="348">
        <f>'Forest(VESTA)'!S17</f>
        <v>939.73565231013936</v>
      </c>
      <c r="AQ8" s="348">
        <f>'DryForest(VESTA)'!S17</f>
        <v>1787.8333538704592</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19.8439043699466</v>
      </c>
      <c r="I9" s="33">
        <f>Grass!I13</f>
        <v>13.808538065479651</v>
      </c>
      <c r="J9" s="349">
        <f>'Forest(McArthur)'!O13</f>
        <v>357.19027865903877</v>
      </c>
      <c r="K9" s="349" t="e">
        <f>'Forest(McArthur)'!AB13</f>
        <v>#NUM!</v>
      </c>
      <c r="L9" s="349">
        <f>'Forest(VESTA)'!P18</f>
        <v>974.71340734836269</v>
      </c>
      <c r="M9" s="349">
        <f>'DryForest(VESTA)'!P18</f>
        <v>1467.6770928443459</v>
      </c>
      <c r="N9" s="349">
        <f>'VESTA Mk2 Dry'!Y18</f>
        <v>1219.2833276841027</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2182.2048512814299</v>
      </c>
      <c r="X9" s="344" t="e">
        <f>'Forest(McArthur)'!AF13</f>
        <v>#NUM!</v>
      </c>
      <c r="Y9" s="344">
        <f>'Forest(VESTA)'!T18</f>
        <v>11582.844323989711</v>
      </c>
      <c r="Z9" s="344">
        <f>'DryForest(VESTA)'!T18</f>
        <v>17440.896119966979</v>
      </c>
      <c r="AA9" s="344">
        <f>'VESTA Mk2 Dry'!AB18</f>
        <v>14489.150210646087</v>
      </c>
      <c r="AB9" s="344">
        <f>'VESTA Mk2 Wet'!AC18</f>
        <v>2096.9622263374613</v>
      </c>
      <c r="AC9" s="345">
        <f>Grass!Z13</f>
        <v>17163.879297537791</v>
      </c>
      <c r="AD9" s="345">
        <f>Grass!AE13</f>
        <v>9690.633881783504</v>
      </c>
      <c r="AE9" s="345">
        <f>Grass!AJ13</f>
        <v>1814.6736761859634</v>
      </c>
      <c r="AF9" s="346">
        <f>'Forest(McArthur)'!Q13</f>
        <v>6.2434736225675032</v>
      </c>
      <c r="AG9" s="346" t="e">
        <f>'Forest(McArthur)'!AD13</f>
        <v>#NUM!</v>
      </c>
      <c r="AH9" s="346">
        <f>'Forest(VESTA)'!R18</f>
        <v>4.6652412961187704</v>
      </c>
      <c r="AI9" s="346">
        <f>'DryForest(VESTA)'!R18</f>
        <v>6.2717674488781272</v>
      </c>
      <c r="AJ9" s="346">
        <f>'VESTA Mk2 Dry'!Z18</f>
        <v>5.4849128962583649</v>
      </c>
      <c r="AK9" s="346">
        <f>'VESTA Mk2 Wet'!AA18</f>
        <v>2.3019170517696916</v>
      </c>
      <c r="AL9" s="346">
        <f>Grass!Y13</f>
        <v>3.0230061909644168</v>
      </c>
      <c r="AM9" s="346">
        <f>Grass!AD13</f>
        <v>1.2623290948568198</v>
      </c>
      <c r="AN9" s="346">
        <f>Grass!AI13</f>
        <v>0.36032713021757734</v>
      </c>
      <c r="AO9" s="347">
        <f>'Forest(McArthur)'!R13</f>
        <v>952.67427407196726</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321.62575988172722</v>
      </c>
      <c r="K10" s="349" t="e">
        <f>'Forest(McArthur)'!AB14</f>
        <v>#NUM!</v>
      </c>
      <c r="L10" s="349">
        <f>'Forest(VESTA)'!P19</f>
        <v>773.01797396322934</v>
      </c>
      <c r="M10" s="349">
        <f>'DryForest(VESTA)'!P19</f>
        <v>1176.6577084672501</v>
      </c>
      <c r="N10" s="349">
        <f>'VESTA Mk2 Dry'!Y19</f>
        <v>886.11546881082404</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1964.9283181666483</v>
      </c>
      <c r="X10" s="344" t="e">
        <f>'Forest(McArthur)'!AF14</f>
        <v>#NUM!</v>
      </c>
      <c r="Y10" s="344">
        <f>'Forest(VESTA)'!T19</f>
        <v>9186.0302572630426</v>
      </c>
      <c r="Z10" s="344">
        <f>'DryForest(VESTA)'!T19</f>
        <v>13982.615768952488</v>
      </c>
      <c r="AA10" s="344">
        <f>'VESTA Mk2 Dry'!AB19</f>
        <v>10530.005487701959</v>
      </c>
      <c r="AB10" s="344">
        <f>'VESTA Mk2 Wet'!AC19</f>
        <v>1713.6556623751781</v>
      </c>
      <c r="AC10" s="345">
        <f>Grass!Z14</f>
        <v>15015.406337194523</v>
      </c>
      <c r="AD10" s="345">
        <f>Grass!AE14</f>
        <v>8466.9710627627646</v>
      </c>
      <c r="AE10" s="345">
        <f>Grass!AJ14</f>
        <v>1585.5626104724254</v>
      </c>
      <c r="AF10" s="346">
        <f>'Forest(McArthur)'!Q14</f>
        <v>5.7811348784624537</v>
      </c>
      <c r="AG10" s="346" t="e">
        <f>'Forest(McArthur)'!AD14</f>
        <v>#NUM!</v>
      </c>
      <c r="AH10" s="346">
        <f>'Forest(VESTA)'!R19</f>
        <v>3.9452738947483224</v>
      </c>
      <c r="AI10" s="346">
        <f>'DryForest(VESTA)'!R19</f>
        <v>5.3455960583364801</v>
      </c>
      <c r="AJ10" s="346">
        <f>'VESTA Mk2 Dry'!Z19</f>
        <v>4.3546332436573856</v>
      </c>
      <c r="AK10" s="346">
        <f>'VESTA Mk2 Wet'!AA19</f>
        <v>1.9893279981726248</v>
      </c>
      <c r="AL10" s="346">
        <f>Grass!Y14</f>
        <v>2.9013881088448858</v>
      </c>
      <c r="AM10" s="346">
        <f>Grass!AD14</f>
        <v>1.2105205090095963</v>
      </c>
      <c r="AN10" s="346">
        <f>Grass!AI14</f>
        <v>0.34532905558922061</v>
      </c>
      <c r="AO10" s="347">
        <f>'Forest(McArthur)'!R14</f>
        <v>821.97466756534732</v>
      </c>
      <c r="AP10" s="348">
        <f>'Forest(VESTA)'!S19</f>
        <v>1139.1679900951203</v>
      </c>
      <c r="AQ10" s="348">
        <f>'DryForest(VESTA)'!S19</f>
        <v>2051.5393149911479</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22.939764599240398</v>
      </c>
      <c r="J11" s="349">
        <f>'Forest(McArthur)'!O15</f>
        <v>415.88078024234972</v>
      </c>
      <c r="K11" s="349" t="e">
        <f>'Forest(McArthur)'!AB15</f>
        <v>#NUM!</v>
      </c>
      <c r="L11" s="349">
        <f>'Forest(VESTA)'!P20</f>
        <v>1078.1500078294589</v>
      </c>
      <c r="M11" s="349">
        <f>'DryForest(VESTA)'!P20</f>
        <v>1611.497651670154</v>
      </c>
      <c r="N11" s="349">
        <f>'VESTA Mk2 Dry'!Y20</f>
        <v>1724.8975861921947</v>
      </c>
      <c r="O11" s="349"/>
      <c r="P11" s="349">
        <f>RedBook!AA20</f>
        <v>0</v>
      </c>
      <c r="Q11" s="350">
        <f>Grass!W15</f>
        <v>6993.8280042580236</v>
      </c>
      <c r="R11" s="350">
        <f>Grass!AB15</f>
        <v>5932.594438488115</v>
      </c>
      <c r="S11" s="350">
        <f>Grass!AG15</f>
        <v>2962.4309224688081</v>
      </c>
      <c r="T11" s="350">
        <f>Heath!L15</f>
        <v>3545.9807110964321</v>
      </c>
      <c r="U11" s="351">
        <f>Buttongrass!M19</f>
        <v>0</v>
      </c>
      <c r="V11" s="352">
        <f>'WA Mallee'!J15</f>
        <v>0</v>
      </c>
      <c r="W11" s="344">
        <f>'Forest(McArthur)'!S15</f>
        <v>2540.7663937737361</v>
      </c>
      <c r="X11" s="344" t="e">
        <f>'Forest(McArthur)'!AF15</f>
        <v>#NUM!</v>
      </c>
      <c r="Y11" s="344">
        <f>'Forest(VESTA)'!T20</f>
        <v>12812.015926373404</v>
      </c>
      <c r="Z11" s="344">
        <f>'DryForest(VESTA)'!T20</f>
        <v>19149.96376068033</v>
      </c>
      <c r="AA11" s="344">
        <f>'VESTA Mk2 Dry'!AB20</f>
        <v>20497.532982583914</v>
      </c>
      <c r="AB11" s="344">
        <f>'VESTA Mk2 Wet'!AC20</f>
        <v>0</v>
      </c>
      <c r="AC11" s="345">
        <f>Grass!Z15</f>
        <v>21682.265578800725</v>
      </c>
      <c r="AD11" s="345">
        <f>Grass!AE15</f>
        <v>12261.486185467238</v>
      </c>
      <c r="AE11" s="345">
        <f>Grass!AJ15</f>
        <v>2296.0320864594501</v>
      </c>
      <c r="AF11" s="346">
        <f>'Forest(McArthur)'!Q15</f>
        <v>7.0064501431505448</v>
      </c>
      <c r="AG11" s="346" t="e">
        <f>'Forest(McArthur)'!AD15</f>
        <v>#NUM!</v>
      </c>
      <c r="AH11" s="346">
        <f>'Forest(VESTA)'!R20</f>
        <v>5.0181442169673023</v>
      </c>
      <c r="AI11" s="346">
        <f>'DryForest(VESTA)'!R20</f>
        <v>6.7103185941568677</v>
      </c>
      <c r="AJ11" s="346">
        <f>'VESTA Mk2 Dry'!Z20</f>
        <v>7.0484879251214956</v>
      </c>
      <c r="AK11" s="346">
        <f>'VESTA Mk2 Wet'!AA20</f>
        <v>2.5422483513383467</v>
      </c>
      <c r="AL11" s="346">
        <f>Grass!Y15</f>
        <v>3.2474995342591457</v>
      </c>
      <c r="AM11" s="346">
        <f>Grass!AD15</f>
        <v>1.3579401020921935</v>
      </c>
      <c r="AN11" s="346">
        <f>Grass!AI15</f>
        <v>0.39001839089235585</v>
      </c>
      <c r="AO11" s="347">
        <f>'Forest(McArthur)'!R15</f>
        <v>1168.3618673906353</v>
      </c>
      <c r="AP11" s="348">
        <f>'Forest(VESTA)'!S20</f>
        <v>1593.836456605839</v>
      </c>
      <c r="AQ11" s="348">
        <f>'DryForest(VESTA)'!S20</f>
        <v>2579.1449551337455</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22.798168900370868</v>
      </c>
      <c r="J12" s="349">
        <f>'Forest(McArthur)'!O16</f>
        <v>383.81421992222585</v>
      </c>
      <c r="K12" s="349" t="e">
        <f>'Forest(McArthur)'!AB16</f>
        <v>#NUM!</v>
      </c>
      <c r="L12" s="349">
        <f>'Forest(VESTA)'!P21</f>
        <v>999.48803340111181</v>
      </c>
      <c r="M12" s="349">
        <f>'DryForest(VESTA)'!P21</f>
        <v>1491.4048806809806</v>
      </c>
      <c r="N12" s="349">
        <f>'VESTA Mk2 Dry'!Y21</f>
        <v>1370.0442967925171</v>
      </c>
      <c r="O12" s="349"/>
      <c r="P12" s="349">
        <f>RedBook!AA21</f>
        <v>0</v>
      </c>
      <c r="Q12" s="350">
        <f>Grass!W16</f>
        <v>6843.3331011456867</v>
      </c>
      <c r="R12" s="350">
        <f>Grass!AB16</f>
        <v>5805.6365844019656</v>
      </c>
      <c r="S12" s="350">
        <f>Grass!AG16</f>
        <v>2899.0289941776086</v>
      </c>
      <c r="T12" s="350">
        <f>Heath!L16</f>
        <v>3488.9203067517901</v>
      </c>
      <c r="U12" s="351">
        <f>Buttongrass!M20</f>
        <v>0</v>
      </c>
      <c r="V12" s="352">
        <f>'WA Mallee'!J16</f>
        <v>0</v>
      </c>
      <c r="W12" s="344">
        <f>'Forest(McArthur)'!S16</f>
        <v>2344.8601564674314</v>
      </c>
      <c r="X12" s="344" t="e">
        <f>'Forest(McArthur)'!AF16</f>
        <v>#NUM!</v>
      </c>
      <c r="Y12" s="344">
        <f>'Forest(VESTA)'!T21</f>
        <v>11877.249463583212</v>
      </c>
      <c r="Z12" s="344">
        <f>'DryForest(VESTA)'!T21</f>
        <v>17722.861332092321</v>
      </c>
      <c r="AA12" s="344">
        <f>'VESTA Mk2 Dry'!AB21</f>
        <v>16280.693060217745</v>
      </c>
      <c r="AB12" s="344">
        <f>'VESTA Mk2 Wet'!AC21</f>
        <v>0</v>
      </c>
      <c r="AC12" s="345">
        <f>Grass!Z16</f>
        <v>21215.701280171859</v>
      </c>
      <c r="AD12" s="345">
        <f>Grass!AE16</f>
        <v>11999.089692641983</v>
      </c>
      <c r="AE12" s="345">
        <f>Grass!AJ16</f>
        <v>2246.8924219373557</v>
      </c>
      <c r="AF12" s="346">
        <f>'Forest(McArthur)'!Q16</f>
        <v>6.5895848589889354</v>
      </c>
      <c r="AG12" s="346" t="e">
        <f>'Forest(McArthur)'!AD16</f>
        <v>#NUM!</v>
      </c>
      <c r="AH12" s="346">
        <f>'Forest(VESTA)'!R21</f>
        <v>4.7506746379179878</v>
      </c>
      <c r="AI12" s="346">
        <f>'DryForest(VESTA)'!R21</f>
        <v>6.3449130306733759</v>
      </c>
      <c r="AJ12" s="346">
        <f>'VESTA Mk2 Dry'!Z21</f>
        <v>5.9672633694155426</v>
      </c>
      <c r="AK12" s="346">
        <f>'VESTA Mk2 Wet'!AA21</f>
        <v>2.4275537848896489</v>
      </c>
      <c r="AL12" s="346">
        <f>Grass!Y16</f>
        <v>3.2259386616416998</v>
      </c>
      <c r="AM12" s="346">
        <f>Grass!AD16</f>
        <v>1.3488590715041422</v>
      </c>
      <c r="AN12" s="346">
        <f>Grass!AI16</f>
        <v>0.38707621140828802</v>
      </c>
      <c r="AO12" s="347">
        <f>'Forest(McArthur)'!R16</f>
        <v>1050.5172582141799</v>
      </c>
      <c r="AP12" s="348">
        <f>'Forest(VESTA)'!S21</f>
        <v>1419.7016330805827</v>
      </c>
      <c r="AQ12" s="348">
        <f>'DryForest(VESTA)'!S21</f>
        <v>2356.5667344091971</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23.402204417910319</v>
      </c>
      <c r="J13" s="349">
        <f>'Forest(McArthur)'!O17</f>
        <v>351.56992803122</v>
      </c>
      <c r="K13" s="349" t="e">
        <f>'Forest(McArthur)'!AB17</f>
        <v>#NUM!</v>
      </c>
      <c r="L13" s="349">
        <f>'Forest(VESTA)'!P22</f>
        <v>932.78850678541573</v>
      </c>
      <c r="M13" s="349">
        <f>'DryForest(VESTA)'!P22</f>
        <v>1387.8695646466012</v>
      </c>
      <c r="N13" s="349">
        <f>'VESTA Mk2 Dry'!Y22</f>
        <v>1173.3767141842807</v>
      </c>
      <c r="O13" s="349"/>
      <c r="P13" s="349">
        <f>RedBook!AA22</f>
        <v>0</v>
      </c>
      <c r="Q13" s="350">
        <f>Grass!W17</f>
        <v>6728.8088511100887</v>
      </c>
      <c r="R13" s="350">
        <f>Grass!AB17</f>
        <v>5709.7675786421732</v>
      </c>
      <c r="S13" s="350">
        <f>Grass!AG17</f>
        <v>2851.1465110769082</v>
      </c>
      <c r="T13" s="350">
        <f>Heath!L17</f>
        <v>3755.6849588859359</v>
      </c>
      <c r="U13" s="351">
        <f>Buttongrass!M21</f>
        <v>0</v>
      </c>
      <c r="V13" s="352">
        <f>'WA Mallee'!J17</f>
        <v>0</v>
      </c>
      <c r="W13" s="344">
        <f>'Forest(McArthur)'!S17</f>
        <v>2147.8680925880722</v>
      </c>
      <c r="X13" s="344" t="e">
        <f>'Forest(McArthur)'!AF17</f>
        <v>#NUM!</v>
      </c>
      <c r="Y13" s="344">
        <f>'Forest(VESTA)'!T22</f>
        <v>11084.636755633357</v>
      </c>
      <c r="Z13" s="344">
        <f>'DryForest(VESTA)'!T22</f>
        <v>16492.516659883775</v>
      </c>
      <c r="AA13" s="344">
        <f>'VESTA Mk2 Dry'!AB22</f>
        <v>13943.626620223202</v>
      </c>
      <c r="AB13" s="344">
        <f>'VESTA Mk2 Wet'!AC22</f>
        <v>0</v>
      </c>
      <c r="AC13" s="345">
        <f>Grass!Z17</f>
        <v>20860.653200211498</v>
      </c>
      <c r="AD13" s="345">
        <f>Grass!AE17</f>
        <v>11800.947631537645</v>
      </c>
      <c r="AE13" s="345">
        <f>Grass!AJ17</f>
        <v>2209.7811034101578</v>
      </c>
      <c r="AF13" s="346">
        <f>'Forest(McArthur)'!Q17</f>
        <v>6.1704090644058596</v>
      </c>
      <c r="AG13" s="346" t="e">
        <f>'Forest(McArthur)'!AD17</f>
        <v>#NUM!</v>
      </c>
      <c r="AH13" s="346">
        <f>'Forest(VESTA)'!R22</f>
        <v>4.5192808098662489</v>
      </c>
      <c r="AI13" s="346">
        <f>'DryForest(VESTA)'!R22</f>
        <v>6.0232953495920283</v>
      </c>
      <c r="AJ13" s="346">
        <f>'VESTA Mk2 Dry'!Z22</f>
        <v>5.3348150929073395</v>
      </c>
      <c r="AK13" s="346">
        <f>'VESTA Mk2 Wet'!AA22</f>
        <v>2.3036968046162927</v>
      </c>
      <c r="AL13" s="346">
        <f>Grass!Y17</f>
        <v>3.2093065870073976</v>
      </c>
      <c r="AM13" s="346">
        <f>Grass!AD17</f>
        <v>1.341910125340072</v>
      </c>
      <c r="AN13" s="346">
        <f>Grass!AI17</f>
        <v>0.38484257577304909</v>
      </c>
      <c r="AO13" s="347">
        <f>'Forest(McArthur)'!R17</f>
        <v>932.01948551473356</v>
      </c>
      <c r="AP13" s="348">
        <f>'Forest(VESTA)'!S22</f>
        <v>1256.2631446499208</v>
      </c>
      <c r="AQ13" s="348">
        <f>'DryForest(VESTA)'!S22</f>
        <v>2143.8662817965887</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18.553384465980137</v>
      </c>
      <c r="J14" s="349">
        <f>'Forest(McArthur)'!O18</f>
        <v>321.50356531141085</v>
      </c>
      <c r="K14" s="349" t="e">
        <f>'Forest(McArthur)'!AB18</f>
        <v>#NUM!</v>
      </c>
      <c r="L14" s="349">
        <f>'Forest(VESTA)'!P23</f>
        <v>1212.3986994342588</v>
      </c>
      <c r="M14" s="349">
        <f>'DryForest(VESTA)'!P23</f>
        <v>1787.983891377351</v>
      </c>
      <c r="N14" s="349">
        <f>'VESTA Mk2 Dry'!Y23</f>
        <v>2370.6503160694629</v>
      </c>
      <c r="O14" s="349"/>
      <c r="P14" s="349">
        <f>RedBook!AA23</f>
        <v>0</v>
      </c>
      <c r="Q14" s="350">
        <f>Grass!W18</f>
        <v>6132.6445932014431</v>
      </c>
      <c r="R14" s="350">
        <f>Grass!AB18</f>
        <v>5200.7371044183674</v>
      </c>
      <c r="S14" s="350">
        <f>Grass!AG18</f>
        <v>2596.9902511128194</v>
      </c>
      <c r="T14" s="350">
        <f>Heath!L18</f>
        <v>3401.5639753909522</v>
      </c>
      <c r="U14" s="351">
        <f>Buttongrass!M22</f>
        <v>0</v>
      </c>
      <c r="V14" s="352">
        <f>'WA Mallee'!J18</f>
        <v>0</v>
      </c>
      <c r="W14" s="344">
        <f>'Forest(McArthur)'!S18</f>
        <v>1964.1817872556007</v>
      </c>
      <c r="X14" s="344" t="e">
        <f>'Forest(McArthur)'!AF18</f>
        <v>#NUM!</v>
      </c>
      <c r="Y14" s="344">
        <f>'Forest(VESTA)'!T23</f>
        <v>14407.337878277109</v>
      </c>
      <c r="Z14" s="344">
        <f>'DryForest(VESTA)'!T23</f>
        <v>21247.20857586752</v>
      </c>
      <c r="AA14" s="344">
        <f>'VESTA Mk2 Dry'!AB23</f>
        <v>28171.22792262545</v>
      </c>
      <c r="AB14" s="344">
        <f>'VESTA Mk2 Wet'!AC23</f>
        <v>0</v>
      </c>
      <c r="AC14" s="345">
        <f>Grass!Z18</f>
        <v>19012.424767843113</v>
      </c>
      <c r="AD14" s="345">
        <f>Grass!AE18</f>
        <v>10748.883447411881</v>
      </c>
      <c r="AE14" s="345">
        <f>Grass!AJ18</f>
        <v>2012.7972941249907</v>
      </c>
      <c r="AF14" s="346">
        <f>'Forest(McArthur)'!Q18</f>
        <v>5.7795463490483403</v>
      </c>
      <c r="AG14" s="346" t="e">
        <f>'Forest(McArthur)'!AD18</f>
        <v>#NUM!</v>
      </c>
      <c r="AH14" s="346">
        <f>'Forest(VESTA)'!R23</f>
        <v>5.4625038068054943</v>
      </c>
      <c r="AI14" s="346">
        <f>'DryForest(VESTA)'!R23</f>
        <v>7.2339410911965567</v>
      </c>
      <c r="AJ14" s="346">
        <f>'VESTA Mk2 Dry'!Z23</f>
        <v>8.8704424930246724</v>
      </c>
      <c r="AK14" s="346">
        <f>'VESTA Mk2 Wet'!AA23</f>
        <v>2.2043621527058503</v>
      </c>
      <c r="AL14" s="346">
        <f>Grass!Y18</f>
        <v>3.1193523241623327</v>
      </c>
      <c r="AM14" s="346">
        <f>Grass!AD18</f>
        <v>1.3035919957248376</v>
      </c>
      <c r="AN14" s="346">
        <f>Grass!AI18</f>
        <v>0.37280199513096268</v>
      </c>
      <c r="AO14" s="347">
        <f>'Forest(McArthur)'!R18</f>
        <v>821.52560251943476</v>
      </c>
      <c r="AP14" s="348">
        <f>'Forest(VESTA)'!S23</f>
        <v>1887.6534288214252</v>
      </c>
      <c r="AQ14" s="348">
        <f>'DryForest(VESTA)'!S23</f>
        <v>2906.3555289186479</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22.454124206506382</v>
      </c>
      <c r="J15" s="349">
        <f>'Forest(McArthur)'!O19</f>
        <v>387.63672808622044</v>
      </c>
      <c r="K15" s="349" t="e">
        <f>'Forest(McArthur)'!AB19</f>
        <v>#NUM!</v>
      </c>
      <c r="L15" s="349">
        <f>'Forest(VESTA)'!P24</f>
        <v>1377.5996878610422</v>
      </c>
      <c r="M15" s="349">
        <f>'DryForest(VESTA)'!P24</f>
        <v>2014.8365710314999</v>
      </c>
      <c r="N15" s="349">
        <f>'VESTA Mk2 Dry'!Y24</f>
        <v>3208.1983458097311</v>
      </c>
      <c r="O15" s="349"/>
      <c r="P15" s="349">
        <f>RedBook!AA24</f>
        <v>0</v>
      </c>
      <c r="Q15" s="350">
        <f>Grass!W19</f>
        <v>6877.0090508397307</v>
      </c>
      <c r="R15" s="350">
        <f>Grass!AB19</f>
        <v>5833.5014277738928</v>
      </c>
      <c r="S15" s="350">
        <f>Grass!AG19</f>
        <v>2912.9489964440186</v>
      </c>
      <c r="T15" s="350">
        <f>Heath!L19</f>
        <v>3691.3637437014868</v>
      </c>
      <c r="U15" s="351">
        <f>Buttongrass!M23</f>
        <v>0</v>
      </c>
      <c r="V15" s="352">
        <f>'WA Mallee'!J19</f>
        <v>0</v>
      </c>
      <c r="W15" s="344">
        <f>'Forest(McArthur)'!S19</f>
        <v>2368.2132440454229</v>
      </c>
      <c r="X15" s="344" t="e">
        <f>'Forest(McArthur)'!AF19</f>
        <v>#NUM!</v>
      </c>
      <c r="Y15" s="344">
        <f>'Forest(VESTA)'!T24</f>
        <v>16370.476290748717</v>
      </c>
      <c r="Z15" s="344">
        <f>'DryForest(VESTA)'!T24</f>
        <v>23942.974585757656</v>
      </c>
      <c r="AA15" s="344">
        <f>'VESTA Mk2 Dry'!AB24</f>
        <v>38124.09034270564</v>
      </c>
      <c r="AB15" s="344">
        <f>'VESTA Mk2 Wet'!AC24</f>
        <v>0</v>
      </c>
      <c r="AC15" s="345">
        <f>Grass!Z19</f>
        <v>21320.103459413334</v>
      </c>
      <c r="AD15" s="345">
        <f>Grass!AE19</f>
        <v>12056.680750923082</v>
      </c>
      <c r="AE15" s="345">
        <f>Grass!AJ19</f>
        <v>2257.6811196939366</v>
      </c>
      <c r="AF15" s="346">
        <f>'Forest(McArthur)'!Q19</f>
        <v>6.6392774651208661</v>
      </c>
      <c r="AG15" s="346" t="e">
        <f>'Forest(McArthur)'!AD19</f>
        <v>#NUM!</v>
      </c>
      <c r="AH15" s="346">
        <f>'Forest(VESTA)'!R24</f>
        <v>5.9910375076969613</v>
      </c>
      <c r="AI15" s="346">
        <f>'DryForest(VESTA)'!R24</f>
        <v>7.8864486023379436</v>
      </c>
      <c r="AJ15" s="346">
        <f>'VESTA Mk2 Dry'!Z24</f>
        <v>11.039335668960675</v>
      </c>
      <c r="AK15" s="346">
        <f>'VESTA Mk2 Wet'!AA24</f>
        <v>2.4186534694841493</v>
      </c>
      <c r="AL15" s="346">
        <f>Grass!Y19</f>
        <v>3.230792051596747</v>
      </c>
      <c r="AM15" s="346">
        <f>Grass!AD19</f>
        <v>1.3508638885841509</v>
      </c>
      <c r="AN15" s="346">
        <f>Grass!AI19</f>
        <v>0.38772365261692887</v>
      </c>
      <c r="AO15" s="347">
        <f>'Forest(McArthur)'!R19</f>
        <v>1064.5649757168601</v>
      </c>
      <c r="AP15" s="348">
        <f>'Forest(VESTA)'!S24</f>
        <v>2168.4375212724772</v>
      </c>
      <c r="AQ15" s="348">
        <f>'DryForest(VESTA)'!S24</f>
        <v>3226.9482363906654</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19.644714103211694</v>
      </c>
      <c r="J16" s="349">
        <f>'Forest(McArthur)'!O20</f>
        <v>426.98916287886709</v>
      </c>
      <c r="K16" s="349" t="e">
        <f>'Forest(McArthur)'!AB20</f>
        <v>#NUM!</v>
      </c>
      <c r="L16" s="349">
        <f>'Forest(VESTA)'!P25</f>
        <v>1465.5714589928746</v>
      </c>
      <c r="M16" s="349">
        <f>'DryForest(VESTA)'!P25</f>
        <v>2126.612674674373</v>
      </c>
      <c r="N16" s="349">
        <f>'VESTA Mk2 Dry'!Y25</f>
        <v>3020.4338366322309</v>
      </c>
      <c r="O16" s="349"/>
      <c r="P16" s="349">
        <f>RedBook!AA25</f>
        <v>0</v>
      </c>
      <c r="Q16" s="350">
        <f>Grass!W20</f>
        <v>6739.23378609664</v>
      </c>
      <c r="R16" s="350">
        <f>Grass!AB20</f>
        <v>5712.6326456293718</v>
      </c>
      <c r="S16" s="350">
        <f>Grass!AG20</f>
        <v>2852.6261173906023</v>
      </c>
      <c r="T16" s="350">
        <f>Heath!L20</f>
        <v>3500.8910292546816</v>
      </c>
      <c r="U16" s="351">
        <f>Buttongrass!M24</f>
        <v>0</v>
      </c>
      <c r="V16" s="352">
        <f>'WA Mallee'!J20</f>
        <v>0</v>
      </c>
      <c r="W16" s="344">
        <f>'Forest(McArthur)'!S20</f>
        <v>2608.6315287665002</v>
      </c>
      <c r="X16" s="344" t="e">
        <f>'Forest(McArthur)'!AF20</f>
        <v>#NUM!</v>
      </c>
      <c r="Y16" s="344">
        <f>'Forest(VESTA)'!T25</f>
        <v>17415.874171031996</v>
      </c>
      <c r="Z16" s="344">
        <f>'DryForest(VESTA)'!T25</f>
        <v>25271.247284047135</v>
      </c>
      <c r="AA16" s="344">
        <f>'VESTA Mk2 Dry'!AB25</f>
        <v>35892.82209197968</v>
      </c>
      <c r="AB16" s="344">
        <f>'VESTA Mk2 Wet'!AC25</f>
        <v>0</v>
      </c>
      <c r="AC16" s="345">
        <f>Grass!Z20</f>
        <v>20892.972583656803</v>
      </c>
      <c r="AD16" s="345">
        <f>Grass!AE20</f>
        <v>11806.869151986788</v>
      </c>
      <c r="AE16" s="345">
        <f>Grass!AJ20</f>
        <v>2210.9278722835866</v>
      </c>
      <c r="AF16" s="346">
        <f>'Forest(McArthur)'!Q20</f>
        <v>7.1508591174252718</v>
      </c>
      <c r="AG16" s="346" t="e">
        <f>'Forest(McArthur)'!AD20</f>
        <v>#NUM!</v>
      </c>
      <c r="AH16" s="346">
        <f>'Forest(VESTA)'!R25</f>
        <v>6.2652606569173619</v>
      </c>
      <c r="AI16" s="346">
        <f>'DryForest(VESTA)'!R25</f>
        <v>8.2003954399925636</v>
      </c>
      <c r="AJ16" s="346">
        <f>'VESTA Mk2 Dry'!Z25</f>
        <v>10.56832613625566</v>
      </c>
      <c r="AK16" s="346">
        <f>'VESTA Mk2 Wet'!AA25</f>
        <v>2.4866724260060824</v>
      </c>
      <c r="AL16" s="346">
        <f>Grass!Y20</f>
        <v>3.2108287754585452</v>
      </c>
      <c r="AM16" s="346">
        <f>Grass!AD20</f>
        <v>1.3421189638475157</v>
      </c>
      <c r="AN16" s="346">
        <f>Grass!AI20</f>
        <v>0.38491175112268866</v>
      </c>
      <c r="AO16" s="347">
        <f>'Forest(McArthur)'!R20</f>
        <v>1209.1851735798364</v>
      </c>
      <c r="AP16" s="348">
        <f>'Forest(VESTA)'!S25</f>
        <v>2409.3359994443363</v>
      </c>
      <c r="AQ16" s="348">
        <f>'DryForest(VESTA)'!S25</f>
        <v>3496.3080960821799</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22.528427338252285</v>
      </c>
      <c r="J17" s="349">
        <f>'Forest(McArthur)'!O21</f>
        <v>526.52490491181743</v>
      </c>
      <c r="K17" s="349" t="e">
        <f>'Forest(McArthur)'!AB21</f>
        <v>#NUM!</v>
      </c>
      <c r="L17" s="349">
        <f>'Forest(VESTA)'!P26</f>
        <v>1753.9270727136477</v>
      </c>
      <c r="M17" s="349">
        <f>'DryForest(VESTA)'!P26</f>
        <v>2511.2792287596294</v>
      </c>
      <c r="N17" s="349">
        <f>'VESTA Mk2 Dry'!Y26</f>
        <v>3402.0201243299498</v>
      </c>
      <c r="O17" s="349"/>
      <c r="P17" s="349">
        <f>RedBook!AA26</f>
        <v>0</v>
      </c>
      <c r="Q17" s="350">
        <f>Grass!W21</f>
        <v>7431.9983304935522</v>
      </c>
      <c r="R17" s="350">
        <f>Grass!AB21</f>
        <v>6299.8669630114</v>
      </c>
      <c r="S17" s="350">
        <f>Grass!AG21</f>
        <v>3145.8639386731684</v>
      </c>
      <c r="T17" s="350">
        <f>Heath!L21</f>
        <v>3712.7792341362006</v>
      </c>
      <c r="U17" s="351">
        <f>Buttongrass!M25</f>
        <v>0</v>
      </c>
      <c r="V17" s="352">
        <f>'WA Mallee'!J21</f>
        <v>0</v>
      </c>
      <c r="W17" s="344">
        <f>'Forest(McArthur)'!S21</f>
        <v>3216.7314467027877</v>
      </c>
      <c r="X17" s="344" t="e">
        <f>'Forest(McArthur)'!AF21</f>
        <v>#NUM!</v>
      </c>
      <c r="Y17" s="344">
        <f>'Forest(VESTA)'!T26</f>
        <v>20842.500047413843</v>
      </c>
      <c r="Z17" s="344">
        <f>'DryForest(VESTA)'!T26</f>
        <v>29842.368168426932</v>
      </c>
      <c r="AA17" s="344">
        <f>'VESTA Mk2 Dry'!AB26</f>
        <v>40427.339144120902</v>
      </c>
      <c r="AB17" s="344">
        <f>'VESTA Mk2 Wet'!AC26</f>
        <v>0</v>
      </c>
      <c r="AC17" s="345">
        <f>Grass!Z21</f>
        <v>23040.681224196112</v>
      </c>
      <c r="AD17" s="345">
        <f>Grass!AE21</f>
        <v>13020.565039151963</v>
      </c>
      <c r="AE17" s="345">
        <f>Grass!AJ21</f>
        <v>2438.2018456686396</v>
      </c>
      <c r="AF17" s="346">
        <f>'Forest(McArthur)'!Q21</f>
        <v>8.444823763853627</v>
      </c>
      <c r="AG17" s="346" t="e">
        <f>'Forest(McArthur)'!AD21</f>
        <v>#NUM!</v>
      </c>
      <c r="AH17" s="346">
        <f>'Forest(VESTA)'!R26</f>
        <v>7.1340544734320277</v>
      </c>
      <c r="AI17" s="346">
        <f>'DryForest(VESTA)'!R26</f>
        <v>9.2478371201138501</v>
      </c>
      <c r="AJ17" s="346">
        <f>'VESTA Mk2 Dry'!Z26</f>
        <v>11.517596157693175</v>
      </c>
      <c r="AK17" s="346">
        <f>'VESTA Mk2 Wet'!AA26</f>
        <v>2.7032298866939897</v>
      </c>
      <c r="AL17" s="346">
        <f>Grass!Y21</f>
        <v>3.3084706959328507</v>
      </c>
      <c r="AM17" s="346">
        <f>Grass!AD21</f>
        <v>1.3834738544677607</v>
      </c>
      <c r="AN17" s="346">
        <f>Grass!AI21</f>
        <v>0.39843884916335182</v>
      </c>
      <c r="AO17" s="347">
        <f>'Forest(McArthur)'!R21</f>
        <v>1574.9790255509292</v>
      </c>
      <c r="AP17" s="348">
        <f>'Forest(VESTA)'!S26</f>
        <v>2907.108215455617</v>
      </c>
      <c r="AQ17" s="348">
        <f>'DryForest(VESTA)'!S26</f>
        <v>4054.393592231263</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20.268874624641931</v>
      </c>
      <c r="J18" s="349">
        <f>'Forest(McArthur)'!O22</f>
        <v>535.08126536102645</v>
      </c>
      <c r="K18" s="349" t="e">
        <f>'Forest(McArthur)'!AB22</f>
        <v>#NUM!</v>
      </c>
      <c r="L18" s="349">
        <f>'Forest(VESTA)'!P27</f>
        <v>1781.6338277088746</v>
      </c>
      <c r="M18" s="349">
        <f>'DryForest(VESTA)'!P27</f>
        <v>2539.116290400556</v>
      </c>
      <c r="N18" s="349">
        <f>'VESTA Mk2 Dry'!Y27</f>
        <v>3122.3274221173142</v>
      </c>
      <c r="O18" s="349"/>
      <c r="P18" s="349">
        <f>RedBook!AA27</f>
        <v>0</v>
      </c>
      <c r="Q18" s="350">
        <f>Grass!W22</f>
        <v>7140.411951927048</v>
      </c>
      <c r="R18" s="350">
        <f>Grass!AB22</f>
        <v>6049.5678526352403</v>
      </c>
      <c r="S18" s="350">
        <f>Grass!AG22</f>
        <v>3020.9017176902867</v>
      </c>
      <c r="T18" s="350">
        <f>Heath!L22</f>
        <v>3368.2115049054505</v>
      </c>
      <c r="U18" s="351">
        <f>Buttongrass!M26</f>
        <v>0</v>
      </c>
      <c r="V18" s="352">
        <f>'WA Mallee'!J22</f>
        <v>0</v>
      </c>
      <c r="W18" s="344">
        <f>'Forest(McArthur)'!S22</f>
        <v>3269.0053533490541</v>
      </c>
      <c r="X18" s="344" t="e">
        <f>'Forest(McArthur)'!AF22</f>
        <v>#NUM!</v>
      </c>
      <c r="Y18" s="344">
        <f>'Forest(VESTA)'!T27</f>
        <v>21171.748652607126</v>
      </c>
      <c r="Z18" s="344">
        <f>'DryForest(VESTA)'!T27</f>
        <v>30173.165250926606</v>
      </c>
      <c r="AA18" s="344">
        <f>'VESTA Mk2 Dry'!AB27</f>
        <v>37103.657532827419</v>
      </c>
      <c r="AB18" s="344">
        <f>'VESTA Mk2 Wet'!AC27</f>
        <v>0</v>
      </c>
      <c r="AC18" s="345">
        <f>Grass!Z22</f>
        <v>22136.705133364238</v>
      </c>
      <c r="AD18" s="345">
        <f>Grass!AE22</f>
        <v>12503.246837826517</v>
      </c>
      <c r="AE18" s="345">
        <f>Grass!AJ22</f>
        <v>2341.349876295857</v>
      </c>
      <c r="AF18" s="346">
        <f>'Forest(McArthur)'!Q22</f>
        <v>8.5560564496933438</v>
      </c>
      <c r="AG18" s="346" t="e">
        <f>'Forest(McArthur)'!AD22</f>
        <v>#NUM!</v>
      </c>
      <c r="AH18" s="346">
        <f>'Forest(VESTA)'!R27</f>
        <v>7.2153569867646858</v>
      </c>
      <c r="AI18" s="346">
        <f>'DryForest(VESTA)'!R27</f>
        <v>9.3218389954275267</v>
      </c>
      <c r="AJ18" s="346">
        <f>'VESTA Mk2 Dry'!Z27</f>
        <v>10.824902622148311</v>
      </c>
      <c r="AK18" s="346">
        <f>'VESTA Mk2 Wet'!AA27</f>
        <v>2.6437402573213742</v>
      </c>
      <c r="AL18" s="346">
        <f>Grass!Y22</f>
        <v>3.2681884948950488</v>
      </c>
      <c r="AM18" s="346">
        <f>Grass!AD22</f>
        <v>1.3661884909586672</v>
      </c>
      <c r="AN18" s="346">
        <f>Grass!AI22</f>
        <v>0.39271683707877209</v>
      </c>
      <c r="AO18" s="347">
        <f>'Forest(McArthur)'!R22</f>
        <v>1606.4236502017718</v>
      </c>
      <c r="AP18" s="348">
        <f>'Forest(VESTA)'!S27</f>
        <v>3015.1305214114973</v>
      </c>
      <c r="AQ18" s="348">
        <f>'DryForest(VESTA)'!S27</f>
        <v>4167.9822094774117</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23.625063662615517</v>
      </c>
      <c r="J19" s="349">
        <f>'Forest(McArthur)'!O23</f>
        <v>570.40613989375788</v>
      </c>
      <c r="K19" s="349" t="e">
        <f>'Forest(McArthur)'!AB23</f>
        <v>#NUM!</v>
      </c>
      <c r="L19" s="349">
        <f>'Forest(VESTA)'!P28</f>
        <v>1405.5824091035629</v>
      </c>
      <c r="M19" s="349">
        <f>'DryForest(VESTA)'!P28</f>
        <v>2134.6482165622951</v>
      </c>
      <c r="N19" s="349">
        <f>'VESTA Mk2 Dry'!Y28</f>
        <v>3032.5883385422653</v>
      </c>
      <c r="O19" s="349"/>
      <c r="P19" s="349">
        <f>RedBook!AA28</f>
        <v>0</v>
      </c>
      <c r="Q19" s="350">
        <f>Grass!W23</f>
        <v>7636.4101482903388</v>
      </c>
      <c r="R19" s="350">
        <f>Grass!AB23</f>
        <v>6473.1403143391808</v>
      </c>
      <c r="S19" s="350">
        <f>Grass!AG23</f>
        <v>3232.3886844615381</v>
      </c>
      <c r="T19" s="350">
        <f>Heath!L23</f>
        <v>3643.8991955448214</v>
      </c>
      <c r="U19" s="351">
        <f>Buttongrass!M27</f>
        <v>0</v>
      </c>
      <c r="V19" s="352">
        <f>'WA Mallee'!J23</f>
        <v>0</v>
      </c>
      <c r="W19" s="344">
        <f>'Forest(McArthur)'!S23</f>
        <v>3484.8178129311864</v>
      </c>
      <c r="X19" s="344" t="e">
        <f>'Forest(McArthur)'!AF23</f>
        <v>#NUM!</v>
      </c>
      <c r="Y19" s="344">
        <f>'Forest(VESTA)'!T28</f>
        <v>16703.004294847338</v>
      </c>
      <c r="Z19" s="344">
        <f>'DryForest(VESTA)'!T28</f>
        <v>25366.736306815274</v>
      </c>
      <c r="AA19" s="344">
        <f>'VESTA Mk2 Dry'!AB28</f>
        <v>36037.258089677256</v>
      </c>
      <c r="AB19" s="344">
        <f>'VESTA Mk2 Wet'!AC28</f>
        <v>0</v>
      </c>
      <c r="AC19" s="345">
        <f>Grass!Z23</f>
        <v>23674.39874172971</v>
      </c>
      <c r="AD19" s="345">
        <f>Grass!AE23</f>
        <v>13378.686401676221</v>
      </c>
      <c r="AE19" s="345">
        <f>Grass!AJ23</f>
        <v>2505.2628498919153</v>
      </c>
      <c r="AF19" s="346">
        <f>'Forest(McArthur)'!Q23</f>
        <v>9.0152798186188505</v>
      </c>
      <c r="AG19" s="346" t="e">
        <f>'Forest(McArthur)'!AD23</f>
        <v>#NUM!</v>
      </c>
      <c r="AH19" s="346">
        <f>'Forest(VESTA)'!R28</f>
        <v>6.0787768137098732</v>
      </c>
      <c r="AI19" s="346">
        <f>'DryForest(VESTA)'!R28</f>
        <v>8.2227864090507179</v>
      </c>
      <c r="AJ19" s="346">
        <f>'VESTA Mk2 Dry'!Z28</f>
        <v>10.599056708104918</v>
      </c>
      <c r="AK19" s="346">
        <f>'VESTA Mk2 Wet'!AA28</f>
        <v>2.8217090332739967</v>
      </c>
      <c r="AL19" s="346">
        <f>Grass!Y23</f>
        <v>3.3360510574520825</v>
      </c>
      <c r="AM19" s="346">
        <f>Grass!AD23</f>
        <v>1.395162861734617</v>
      </c>
      <c r="AN19" s="346">
        <f>Grass!AI23</f>
        <v>0.40236722102661743</v>
      </c>
      <c r="AO19" s="347">
        <f>'Forest(McArthur)'!R23</f>
        <v>1736.2425641095601</v>
      </c>
      <c r="AP19" s="348">
        <f>'Forest(VESTA)'!S28</f>
        <v>2300.2414147807585</v>
      </c>
      <c r="AQ19" s="348">
        <f>'DryForest(VESTA)'!S28</f>
        <v>3508.442871700051</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22.790821908265293</v>
      </c>
      <c r="J20" s="349">
        <f>'Forest(McArthur)'!O24</f>
        <v>545.88516506558653</v>
      </c>
      <c r="K20" s="349" t="e">
        <f>'Forest(McArthur)'!AB24</f>
        <v>#NUM!</v>
      </c>
      <c r="L20" s="349">
        <f>'Forest(VESTA)'!P29</f>
        <v>1389.3002807193109</v>
      </c>
      <c r="M20" s="349">
        <f>'DryForest(VESTA)'!P29</f>
        <v>2103.2411661563037</v>
      </c>
      <c r="N20" s="349">
        <f>'VESTA Mk2 Dry'!Y29</f>
        <v>2983.5806985600857</v>
      </c>
      <c r="O20" s="349"/>
      <c r="P20" s="349">
        <f>RedBook!AA29</f>
        <v>0</v>
      </c>
      <c r="Q20" s="350">
        <f>Grass!W24</f>
        <v>7428.8726435476747</v>
      </c>
      <c r="R20" s="350">
        <f>Grass!AB24</f>
        <v>6297.217418292551</v>
      </c>
      <c r="S20" s="350">
        <f>Grass!AG24</f>
        <v>3144.5408778476194</v>
      </c>
      <c r="T20" s="350">
        <f>Heath!L24</f>
        <v>3608.0747357390674</v>
      </c>
      <c r="U20" s="351">
        <f>Buttongrass!M28</f>
        <v>0</v>
      </c>
      <c r="V20" s="352">
        <f>'WA Mallee'!J24</f>
        <v>0</v>
      </c>
      <c r="W20" s="344">
        <f>'Forest(McArthur)'!S24</f>
        <v>3335.0102917716758</v>
      </c>
      <c r="X20" s="344" t="e">
        <f>'Forest(McArthur)'!AF24</f>
        <v>#NUM!</v>
      </c>
      <c r="Y20" s="344">
        <f>'Forest(VESTA)'!T29</f>
        <v>16509.518335881145</v>
      </c>
      <c r="Z20" s="344">
        <f>'DryForest(VESTA)'!T29</f>
        <v>24993.515857824077</v>
      </c>
      <c r="AA20" s="344">
        <f>'VESTA Mk2 Dry'!AB29</f>
        <v>35454.883967889022</v>
      </c>
      <c r="AB20" s="344">
        <f>'VESTA Mk2 Wet'!AC29</f>
        <v>0</v>
      </c>
      <c r="AC20" s="345">
        <f>Grass!Z24</f>
        <v>23030.990969526501</v>
      </c>
      <c r="AD20" s="345">
        <f>Grass!AE24</f>
        <v>13015.088960127046</v>
      </c>
      <c r="AE20" s="345">
        <f>Grass!AJ24</f>
        <v>2437.1764073757977</v>
      </c>
      <c r="AF20" s="346">
        <f>'Forest(McArthur)'!Q24</f>
        <v>8.6965071458526246</v>
      </c>
      <c r="AG20" s="346" t="e">
        <f>'Forest(McArthur)'!AD24</f>
        <v>#NUM!</v>
      </c>
      <c r="AH20" s="346">
        <f>'Forest(VESTA)'!R29</f>
        <v>6.0277839947723484</v>
      </c>
      <c r="AI20" s="346">
        <f>'DryForest(VESTA)'!R29</f>
        <v>8.1351372398628374</v>
      </c>
      <c r="AJ20" s="346">
        <f>'VESTA Mk2 Dry'!Z29</f>
        <v>10.474939062285246</v>
      </c>
      <c r="AK20" s="346">
        <f>'VESTA Mk2 Wet'!AA29</f>
        <v>2.8098913115529696</v>
      </c>
      <c r="AL20" s="346">
        <f>Grass!Y24</f>
        <v>3.3080448385473602</v>
      </c>
      <c r="AM20" s="346">
        <f>Grass!AD24</f>
        <v>1.3832933959154881</v>
      </c>
      <c r="AN20" s="346">
        <f>Grass!AI24</f>
        <v>0.39837857318312275</v>
      </c>
      <c r="AO20" s="347">
        <f>'Forest(McArthur)'!R24</f>
        <v>1646.1279816160306</v>
      </c>
      <c r="AP20" s="348">
        <f>'Forest(VESTA)'!S29</f>
        <v>2270.2665282171492</v>
      </c>
      <c r="AQ20" s="348">
        <f>'DryForest(VESTA)'!S29</f>
        <v>3460.8880710881831</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15.531004366847183</v>
      </c>
      <c r="J21" s="349">
        <f>'Forest(McArthur)'!O25</f>
        <v>395.31726033270098</v>
      </c>
      <c r="K21" s="349" t="e">
        <f>'Forest(McArthur)'!AB25</f>
        <v>#NUM!</v>
      </c>
      <c r="L21" s="349">
        <f>'Forest(VESTA)'!P30</f>
        <v>1005.3647858542707</v>
      </c>
      <c r="M21" s="349">
        <f>'DryForest(VESTA)'!P30</f>
        <v>1519.9911160561326</v>
      </c>
      <c r="N21" s="349">
        <f>'VESTA Mk2 Dry'!Y30</f>
        <v>1340.3812445423453</v>
      </c>
      <c r="O21" s="349"/>
      <c r="P21" s="349">
        <f>RedBook!AA30</f>
        <v>0</v>
      </c>
      <c r="Q21" s="350">
        <f>Grass!W25</f>
        <v>5961.5158751640392</v>
      </c>
      <c r="R21" s="350">
        <f>Grass!AB25</f>
        <v>5049.7963495459053</v>
      </c>
      <c r="S21" s="350">
        <f>Grass!AG25</f>
        <v>2521.6655521297466</v>
      </c>
      <c r="T21" s="350">
        <f>Heath!L25</f>
        <v>3035.9491072826108</v>
      </c>
      <c r="U21" s="351">
        <f>Buttongrass!M29</f>
        <v>0</v>
      </c>
      <c r="V21" s="352">
        <f>'WA Mallee'!J25</f>
        <v>0</v>
      </c>
      <c r="W21" s="344">
        <f>'Forest(McArthur)'!S25</f>
        <v>2415.1363988177627</v>
      </c>
      <c r="X21" s="344" t="e">
        <f>'Forest(McArthur)'!AF25</f>
        <v>#NUM!</v>
      </c>
      <c r="Y21" s="344">
        <f>'Forest(VESTA)'!T30</f>
        <v>11947.084871901581</v>
      </c>
      <c r="Z21" s="344">
        <f>'DryForest(VESTA)'!T30</f>
        <v>18062.561095800374</v>
      </c>
      <c r="AA21" s="344">
        <f>'VESTA Mk2 Dry'!AB30</f>
        <v>15928.19712264487</v>
      </c>
      <c r="AB21" s="344">
        <f>'VESTA Mk2 Wet'!AC30</f>
        <v>0</v>
      </c>
      <c r="AC21" s="345">
        <f>Grass!Z25</f>
        <v>18481.891516183554</v>
      </c>
      <c r="AD21" s="345">
        <f>Grass!AE25</f>
        <v>10436.919095241477</v>
      </c>
      <c r="AE21" s="345">
        <f>Grass!AJ25</f>
        <v>1954.4168861781604</v>
      </c>
      <c r="AF21" s="346">
        <f>'Forest(McArthur)'!Q25</f>
        <v>6.7391243843251125</v>
      </c>
      <c r="AG21" s="346" t="e">
        <f>'Forest(McArthur)'!AD25</f>
        <v>#NUM!</v>
      </c>
      <c r="AH21" s="346">
        <f>'Forest(VESTA)'!R30</f>
        <v>4.7708536758094517</v>
      </c>
      <c r="AI21" s="346">
        <f>'DryForest(VESTA)'!R30</f>
        <v>6.4326091272017569</v>
      </c>
      <c r="AJ21" s="346">
        <f>'VESTA Mk2 Dry'!Z30</f>
        <v>5.8735703551771268</v>
      </c>
      <c r="AK21" s="346">
        <f>'VESTA Mk2 Wet'!AA30</f>
        <v>2.4290007520756891</v>
      </c>
      <c r="AL21" s="346">
        <f>Grass!Y25</f>
        <v>3.0924004536395322</v>
      </c>
      <c r="AM21" s="346">
        <f>Grass!AD25</f>
        <v>1.2917321884439521</v>
      </c>
      <c r="AN21" s="346">
        <f>Grass!AI25</f>
        <v>0.36916752877443787</v>
      </c>
      <c r="AO21" s="347">
        <f>'Forest(McArthur)'!R25</f>
        <v>1092.7909317226759</v>
      </c>
      <c r="AP21" s="348">
        <f>'Forest(VESTA)'!S30</f>
        <v>1572.9118804898944</v>
      </c>
      <c r="AQ21" s="348">
        <f>'DryForest(VESTA)'!S30</f>
        <v>2584.1488026141633</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20.449059175359459</v>
      </c>
      <c r="I22" s="33">
        <f>Grass!I26</f>
        <v>0</v>
      </c>
      <c r="J22" s="349">
        <f>'Forest(McArthur)'!O26</f>
        <v>368.08306515647024</v>
      </c>
      <c r="K22" s="349" t="e">
        <f>'Forest(McArthur)'!AB26</f>
        <v>#NUM!</v>
      </c>
      <c r="L22" s="349">
        <f>'Forest(VESTA)'!P31</f>
        <v>1003.5237845702427</v>
      </c>
      <c r="M22" s="349">
        <f>'DryForest(VESTA)'!P31</f>
        <v>1510.5990298521394</v>
      </c>
      <c r="N22" s="349">
        <f>'VESTA Mk2 Dry'!Y31</f>
        <v>0</v>
      </c>
      <c r="O22" s="349"/>
      <c r="P22" s="349">
        <f>RedBook!AA31</f>
        <v>0</v>
      </c>
      <c r="Q22" s="350">
        <f>Grass!W26</f>
        <v>0</v>
      </c>
      <c r="R22" s="350">
        <f>Grass!AB26</f>
        <v>0</v>
      </c>
      <c r="S22" s="350">
        <f>Grass!AG26</f>
        <v>0</v>
      </c>
      <c r="T22" s="350">
        <f>Heath!L26</f>
        <v>0</v>
      </c>
      <c r="U22" s="351">
        <f>Buttongrass!M30</f>
        <v>0</v>
      </c>
      <c r="V22" s="352">
        <f>'WA Mallee'!J26</f>
        <v>0</v>
      </c>
      <c r="W22" s="344">
        <f>'Forest(McArthur)'!S26</f>
        <v>2248.7528313325838</v>
      </c>
      <c r="X22" s="344" t="e">
        <f>'Forest(McArthur)'!AF26</f>
        <v>#NUM!</v>
      </c>
      <c r="Y22" s="344">
        <f>'Forest(VESTA)'!T31</f>
        <v>11925.207639976385</v>
      </c>
      <c r="Z22" s="344">
        <f>'DryForest(VESTA)'!T31</f>
        <v>17950.951804742923</v>
      </c>
      <c r="AA22" s="344">
        <f>'VESTA Mk2 Dry'!AB31</f>
        <v>0</v>
      </c>
      <c r="AB22" s="344">
        <f>'VESTA Mk2 Wet'!AC31</f>
        <v>0</v>
      </c>
      <c r="AC22" s="345">
        <f>Grass!Z26</f>
        <v>0</v>
      </c>
      <c r="AD22" s="345">
        <f>Grass!AE26</f>
        <v>0</v>
      </c>
      <c r="AE22" s="345">
        <f>Grass!AJ26</f>
        <v>0</v>
      </c>
      <c r="AF22" s="346">
        <f>'Forest(McArthur)'!Q26</f>
        <v>6.3850798470341132</v>
      </c>
      <c r="AG22" s="346" t="e">
        <f>'Forest(McArthur)'!AD26</f>
        <v>#NUM!</v>
      </c>
      <c r="AH22" s="346">
        <f>'Forest(VESTA)'!R31</f>
        <v>4.764535742563953</v>
      </c>
      <c r="AI22" s="346">
        <f>'DryForest(VESTA)'!R31</f>
        <v>6.4038471346484318</v>
      </c>
      <c r="AJ22" s="346">
        <f>'VESTA Mk2 Dry'!Z31</f>
        <v>0</v>
      </c>
      <c r="AK22" s="346">
        <f>'VESTA Mk2 Wet'!AA31</f>
        <v>0</v>
      </c>
      <c r="AL22" s="346">
        <f>Grass!Y26</f>
        <v>0</v>
      </c>
      <c r="AM22" s="346">
        <f>Grass!AD26</f>
        <v>0</v>
      </c>
      <c r="AN22" s="346">
        <f>Grass!AI26</f>
        <v>0</v>
      </c>
      <c r="AO22" s="347">
        <f>'Forest(McArthur)'!R26</f>
        <v>992.70526445002815</v>
      </c>
      <c r="AP22" s="348">
        <f>'Forest(VESTA)'!S31</f>
        <v>1552.7731056094135</v>
      </c>
      <c r="AQ22" s="348">
        <f>'DryForest(VESTA)'!S31</f>
        <v>2546.9330837573871</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16.384354332055356</v>
      </c>
      <c r="I23" s="33">
        <f>Grass!I27</f>
        <v>0</v>
      </c>
      <c r="J23" s="349">
        <f>'Forest(McArthur)'!O27</f>
        <v>294.9183779769964</v>
      </c>
      <c r="K23" s="349" t="e">
        <f>'Forest(McArthur)'!AB27</f>
        <v>#NUM!</v>
      </c>
      <c r="L23" s="349">
        <f>'Forest(VESTA)'!P32</f>
        <v>839.26543867492614</v>
      </c>
      <c r="M23" s="349">
        <f>'DryForest(VESTA)'!P32</f>
        <v>1261.0714522634407</v>
      </c>
      <c r="N23" s="349">
        <f>'VESTA Mk2 Dry'!Y32</f>
        <v>0</v>
      </c>
      <c r="O23" s="349"/>
      <c r="P23" s="349">
        <f>RedBook!AA32</f>
        <v>0</v>
      </c>
      <c r="Q23" s="350">
        <f>Grass!W27</f>
        <v>0</v>
      </c>
      <c r="R23" s="350">
        <f>Grass!AB27</f>
        <v>0</v>
      </c>
      <c r="S23" s="350">
        <f>Grass!AG27</f>
        <v>0</v>
      </c>
      <c r="T23" s="350">
        <f>Heath!L27</f>
        <v>0</v>
      </c>
      <c r="U23" s="351">
        <f>Buttongrass!M31</f>
        <v>0</v>
      </c>
      <c r="V23" s="352">
        <f>'WA Mallee'!J27</f>
        <v>0</v>
      </c>
      <c r="W23" s="344">
        <f>'Forest(McArthur)'!S27</f>
        <v>1801.7632438641574</v>
      </c>
      <c r="X23" s="344" t="e">
        <f>'Forest(McArthur)'!AF27</f>
        <v>#NUM!</v>
      </c>
      <c r="Y23" s="344">
        <f>'Forest(VESTA)'!T32</f>
        <v>9973.2709629203728</v>
      </c>
      <c r="Z23" s="344">
        <f>'DryForest(VESTA)'!T32</f>
        <v>14985.73242439722</v>
      </c>
      <c r="AA23" s="344">
        <f>'VESTA Mk2 Dry'!AB32</f>
        <v>0</v>
      </c>
      <c r="AB23" s="344">
        <f>'VESTA Mk2 Wet'!AC32</f>
        <v>0</v>
      </c>
      <c r="AC23" s="345">
        <f>Grass!Z27</f>
        <v>0</v>
      </c>
      <c r="AD23" s="345">
        <f>Grass!AE27</f>
        <v>0</v>
      </c>
      <c r="AE23" s="345">
        <f>Grass!AJ27</f>
        <v>0</v>
      </c>
      <c r="AF23" s="346">
        <f>'Forest(McArthur)'!Q27</f>
        <v>5.4339389137009526</v>
      </c>
      <c r="AG23" s="346" t="e">
        <f>'Forest(McArthur)'!AD27</f>
        <v>#NUM!</v>
      </c>
      <c r="AH23" s="346">
        <f>'Forest(VESTA)'!R32</f>
        <v>4.1869261991625626</v>
      </c>
      <c r="AI23" s="346">
        <f>'DryForest(VESTA)'!R32</f>
        <v>5.6201885105531284</v>
      </c>
      <c r="AJ23" s="346">
        <f>'VESTA Mk2 Dry'!Z32</f>
        <v>0</v>
      </c>
      <c r="AK23" s="346">
        <f>'VESTA Mk2 Wet'!AA32</f>
        <v>0</v>
      </c>
      <c r="AL23" s="346">
        <f>Grass!Y27</f>
        <v>0</v>
      </c>
      <c r="AM23" s="346">
        <f>Grass!AD27</f>
        <v>0</v>
      </c>
      <c r="AN23" s="346">
        <f>Grass!AI27</f>
        <v>0</v>
      </c>
      <c r="AO23" s="347">
        <f>'Forest(McArthur)'!R27</f>
        <v>723.82503906546162</v>
      </c>
      <c r="AP23" s="348">
        <f>'Forest(VESTA)'!S32</f>
        <v>1201.006804265272</v>
      </c>
      <c r="AQ23" s="348">
        <f>'DryForest(VESTA)'!S32</f>
        <v>2098.5098838652375</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12.662778651012133</v>
      </c>
      <c r="I24" s="33">
        <f>Grass!I28</f>
        <v>0</v>
      </c>
      <c r="J24" s="349">
        <f>'Forest(McArthur)'!O28</f>
        <v>227.93001571821836</v>
      </c>
      <c r="K24" s="349" t="e">
        <f>'Forest(McArthur)'!AB28</f>
        <v>#NUM!</v>
      </c>
      <c r="L24" s="349">
        <f>'Forest(VESTA)'!P33</f>
        <v>654.66666712554775</v>
      </c>
      <c r="M24" s="349">
        <f>'DryForest(VESTA)'!P33</f>
        <v>987.34461663706895</v>
      </c>
      <c r="N24" s="349">
        <f>'VESTA Mk2 Dry'!Y33</f>
        <v>0</v>
      </c>
      <c r="O24" s="349"/>
      <c r="P24" s="349">
        <f>RedBook!AA33</f>
        <v>0</v>
      </c>
      <c r="Q24" s="350">
        <f>Grass!W28</f>
        <v>0</v>
      </c>
      <c r="R24" s="350">
        <f>Grass!AB28</f>
        <v>0</v>
      </c>
      <c r="S24" s="350">
        <f>Grass!AG28</f>
        <v>0</v>
      </c>
      <c r="T24" s="350">
        <f>Heath!L28</f>
        <v>0</v>
      </c>
      <c r="U24" s="351">
        <f>Buttongrass!M32</f>
        <v>0</v>
      </c>
      <c r="V24" s="352">
        <f>'WA Mallee'!J28</f>
        <v>0</v>
      </c>
      <c r="W24" s="344">
        <f>'Forest(McArthur)'!S28</f>
        <v>1392.5070635187685</v>
      </c>
      <c r="X24" s="344" t="e">
        <f>'Forest(McArthur)'!AF28</f>
        <v>#NUM!</v>
      </c>
      <c r="Y24" s="344">
        <f>'Forest(VESTA)'!T33</f>
        <v>7779.6222276752596</v>
      </c>
      <c r="Z24" s="344">
        <f>'DryForest(VESTA)'!T33</f>
        <v>11732.945194370503</v>
      </c>
      <c r="AA24" s="344">
        <f>'VESTA Mk2 Dry'!AB33</f>
        <v>0</v>
      </c>
      <c r="AB24" s="344">
        <f>'VESTA Mk2 Wet'!AC33</f>
        <v>0</v>
      </c>
      <c r="AC24" s="345">
        <f>Grass!Z28</f>
        <v>0</v>
      </c>
      <c r="AD24" s="345">
        <f>Grass!AE28</f>
        <v>0</v>
      </c>
      <c r="AE24" s="345">
        <f>Grass!AJ28</f>
        <v>0</v>
      </c>
      <c r="AF24" s="346">
        <f>'Forest(McArthur)'!Q28</f>
        <v>4.563090204336838</v>
      </c>
      <c r="AG24" s="346" t="e">
        <f>'Forest(McArthur)'!AD28</f>
        <v>#NUM!</v>
      </c>
      <c r="AH24" s="346">
        <f>'Forest(VESTA)'!R33</f>
        <v>3.4986355870289079</v>
      </c>
      <c r="AI24" s="346">
        <f>'DryForest(VESTA)'!R33</f>
        <v>4.7088732338264467</v>
      </c>
      <c r="AJ24" s="346">
        <f>'VESTA Mk2 Dry'!Z33</f>
        <v>0</v>
      </c>
      <c r="AK24" s="346">
        <f>'VESTA Mk2 Wet'!AA33</f>
        <v>0</v>
      </c>
      <c r="AL24" s="346">
        <f>Grass!Y28</f>
        <v>0</v>
      </c>
      <c r="AM24" s="346">
        <f>Grass!AD28</f>
        <v>0</v>
      </c>
      <c r="AN24" s="346">
        <f>Grass!AI28</f>
        <v>0</v>
      </c>
      <c r="AO24" s="347">
        <f>'Forest(McArthur)'!R28</f>
        <v>477.64280776445247</v>
      </c>
      <c r="AP24" s="348">
        <f>'Forest(VESTA)'!S33</f>
        <v>807.93719470391261</v>
      </c>
      <c r="AQ24" s="348">
        <f>'DryForest(VESTA)'!S33</f>
        <v>1603.9218652288646</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7.882539682539683</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7.882539682539683</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7.882539682539683</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7.882539682539683</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7.882539682539683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7.882539682539683</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7.882539682539683</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7.882539682539683</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7.882539682539683</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7.882539682539683</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7.882539682539683</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7.882539682539683</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7.882539682539683</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7.882539682539683</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7.882539682539683</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7.882539682539683</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7.882539682539683</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7.882539682539683</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7.882539682539683</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7.882539682539683</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7.882539682539683</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7.882539682539683</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7.882539682539683</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7.882539682539683</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7.882539682539683</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7.882539682539683</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7.882539682539683</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7.882539682539683</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7.882539682539683</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7.882539682539683</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7.882539682539683</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7.882539682539683</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7.882539682539683</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7.882539682539683</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7.882539682539683</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7.882539682539683</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7.882539682539683</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7.882539682539683</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7.882539682539683</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7.882539682539683</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7.882539682539683</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7.882539682539683</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7.882539682539683</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7.882539682539683</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7.882539682539683</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7.882539682539683</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7.882539682539683</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7.882539682539683</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7.882539682539683</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7.882539682539683</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7.882539682539683</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7.882539682539683</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7.882539682539683</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7.882539682539683</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7.882539682539683</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7.882539682539683</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7.882539682539683</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7.882539682539683</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7.882539682539683</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7.882539682539683</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7.882539682539683</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7.882539682539683</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7.882539682539683</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7.882539682539683</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7.882539682539683</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7.882539682539683</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7.882539682539683</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7.882539682539683</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7.882539682539683</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7.882539682539683</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7.882539682539683</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7.882539682539683</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7.882539682539683</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7.882539682539683</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7.882539682539683</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7.882539682539683</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7.882539682539683</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7.882539682539683</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7.882539682539683</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7.882539682539683</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7.882539682539683</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7.882539682539683</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7.882539682539683</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7.882539682539683</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7.882539682539683</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7.882539682539683</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7.882539682539683</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7.882539682539683</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7.882539682539683</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7.882539682539683</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7.882539682539683</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7.882539682539683</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7.882539682539683</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7.882539682539683</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7.882539682539683</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7.882539682539683</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7.882539682539683</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7.882539682539683</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7.882539682539683</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7.882539682539683</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7.882539682539683</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7.882539682539683</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7.882539682539683</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7.882539682539683</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7.882539682539683</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7.882539682539683</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7.882539682539683</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7.882539682539683</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7.882539682539683</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7.882539682539683</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7.882539682539683</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7.882539682539683</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7.882539682539683</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7.882539682539683</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7.882539682539683</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7.882539682539683</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7.882539682539683</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7.882539682539683</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7.882539682539683</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7.882539682539683</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7.882539682539683</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7.882539682539683</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7.882539682539683</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7.882539682539683</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7.882539682539683</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7.882539682539683</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7.882539682539683</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7.882539682539683</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7.882539682539683</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7.882539682539683</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7.882539682539683</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7.882539682539683</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7.882539682539683</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7.882539682539683</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7.882539682539683</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7.882539682539683</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7.882539682539683</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7.882539682539683</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7.882539682539683</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7.882539682539683</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7.882539682539683</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7.882539682539683</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7.882539682539683</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7.882539682539683</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7.882539682539683</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7.882539682539683</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7.882539682539683</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7.882539682539683</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7.882539682539683</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7.882539682539683</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7.882539682539683</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7.882539682539683</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7.882539682539683</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7.882539682539683</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2022-02-15T00:53:57Z</dcterms:modified>
</cp:coreProperties>
</file>