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PyroPy\tests\.data\"/>
    </mc:Choice>
  </mc:AlternateContent>
  <bookViews>
    <workbookView xWindow="0" yWindow="0" windowWidth="30720" windowHeight="13512"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31" l="1"/>
  <c r="U15" i="31"/>
  <c r="U16" i="31"/>
  <c r="U17" i="31"/>
  <c r="U18" i="31"/>
  <c r="U19" i="31"/>
  <c r="U20" i="31"/>
  <c r="U21" i="31"/>
  <c r="U22" i="31"/>
  <c r="U23" i="31"/>
  <c r="U24" i="31"/>
  <c r="U25" i="31"/>
  <c r="U26" i="31"/>
  <c r="U27" i="31"/>
  <c r="U28" i="31"/>
  <c r="U29" i="31"/>
  <c r="U30" i="31"/>
  <c r="U31" i="31"/>
  <c r="U32" i="31"/>
  <c r="U33" i="31"/>
  <c r="U34" i="31"/>
  <c r="U35" i="31"/>
  <c r="U36" i="31"/>
  <c r="U37" i="31"/>
  <c r="U38" i="31"/>
  <c r="U39" i="31"/>
  <c r="U40" i="31"/>
  <c r="U41" i="31"/>
  <c r="U42" i="31"/>
  <c r="U43" i="31"/>
  <c r="U44" i="31"/>
  <c r="U45" i="31"/>
  <c r="U46" i="31"/>
  <c r="U47" i="31"/>
  <c r="U48" i="31"/>
  <c r="U49" i="31"/>
  <c r="U50" i="31"/>
  <c r="U51" i="31"/>
  <c r="U52" i="31"/>
  <c r="U53" i="31"/>
  <c r="U54" i="31"/>
  <c r="U55" i="31"/>
  <c r="U56" i="31"/>
  <c r="U57" i="31"/>
  <c r="U58" i="31"/>
  <c r="U59" i="31"/>
  <c r="U60" i="31"/>
  <c r="U61" i="31"/>
  <c r="U62" i="31"/>
  <c r="U63" i="31"/>
  <c r="U64" i="31"/>
  <c r="U65" i="31"/>
  <c r="U66" i="31"/>
  <c r="U67" i="31"/>
  <c r="U68" i="31"/>
  <c r="U69" i="31"/>
  <c r="U70" i="31"/>
  <c r="U71" i="31"/>
  <c r="U72" i="31"/>
  <c r="U73" i="31"/>
  <c r="U74" i="31"/>
  <c r="U75" i="31"/>
  <c r="U76" i="31"/>
  <c r="U77" i="31"/>
  <c r="U78" i="31"/>
  <c r="U79" i="31"/>
  <c r="U80" i="31"/>
  <c r="U81" i="31"/>
  <c r="U82" i="31"/>
  <c r="U83" i="31"/>
  <c r="U84" i="31"/>
  <c r="U85" i="31"/>
  <c r="U86" i="31"/>
  <c r="U87" i="31"/>
  <c r="U88" i="31"/>
  <c r="U89" i="31"/>
  <c r="U90" i="31"/>
  <c r="U91" i="31"/>
  <c r="U92" i="31"/>
  <c r="U93" i="31"/>
  <c r="U94" i="31"/>
  <c r="U95" i="31"/>
  <c r="U96" i="31"/>
  <c r="U97" i="31"/>
  <c r="U98" i="31"/>
  <c r="U99" i="31"/>
  <c r="U100" i="31"/>
  <c r="U101" i="31"/>
  <c r="U102" i="31"/>
  <c r="U103" i="31"/>
  <c r="U104" i="31"/>
  <c r="U105" i="31"/>
  <c r="U106" i="31"/>
  <c r="U107" i="31"/>
  <c r="U108" i="31"/>
  <c r="U109" i="31"/>
  <c r="U110" i="31"/>
  <c r="U111" i="31"/>
  <c r="U112" i="31"/>
  <c r="U113" i="31"/>
  <c r="U114" i="31"/>
  <c r="U115" i="31"/>
  <c r="U116" i="31"/>
  <c r="U117" i="31"/>
  <c r="U118" i="31"/>
  <c r="U119" i="31"/>
  <c r="U120" i="31"/>
  <c r="U121" i="31"/>
  <c r="U122" i="31"/>
  <c r="U123" i="31"/>
  <c r="U124" i="31"/>
  <c r="U125" i="31"/>
  <c r="U126" i="31"/>
  <c r="U127" i="31"/>
  <c r="U128" i="31"/>
  <c r="U129" i="31"/>
  <c r="U130" i="31"/>
  <c r="U131" i="31"/>
  <c r="U132" i="31"/>
  <c r="U133" i="31"/>
  <c r="U134" i="31"/>
  <c r="U135" i="31"/>
  <c r="U136" i="31"/>
  <c r="U137" i="31"/>
  <c r="U138" i="31"/>
  <c r="U139" i="31"/>
  <c r="U140" i="31"/>
  <c r="U141" i="31"/>
  <c r="U142" i="31"/>
  <c r="U143" i="31"/>
  <c r="U144" i="31"/>
  <c r="U145" i="31"/>
  <c r="U146" i="31"/>
  <c r="U147" i="31"/>
  <c r="U148" i="31"/>
  <c r="U149" i="31"/>
  <c r="U150" i="31"/>
  <c r="U151" i="31"/>
  <c r="U152" i="31"/>
  <c r="U153" i="31"/>
  <c r="U154" i="31"/>
  <c r="U155" i="31"/>
  <c r="U156" i="31"/>
  <c r="U157" i="31"/>
  <c r="U158" i="31"/>
  <c r="U159" i="31"/>
  <c r="U160" i="31"/>
  <c r="U161" i="31"/>
  <c r="U162" i="31"/>
  <c r="U163" i="31"/>
  <c r="U164" i="31"/>
  <c r="U165" i="31"/>
  <c r="U166" i="31"/>
  <c r="U167" i="31"/>
  <c r="U168" i="31"/>
  <c r="U169" i="31"/>
  <c r="U170" i="31"/>
  <c r="U171" i="31"/>
  <c r="U172" i="31"/>
  <c r="U173" i="31"/>
  <c r="U174" i="31"/>
  <c r="U175" i="31"/>
  <c r="U176" i="31"/>
  <c r="U177" i="31"/>
  <c r="U178" i="31"/>
  <c r="U179" i="31"/>
  <c r="U14" i="31"/>
  <c r="J15" i="31" l="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S24" i="31"/>
  <c r="J25" i="31"/>
  <c r="P25" i="31"/>
  <c r="Q25" i="31" s="1"/>
  <c r="S25" i="3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S36" i="31"/>
  <c r="J37" i="31"/>
  <c r="P37" i="31"/>
  <c r="Q37" i="31" s="1"/>
  <c r="S37" i="3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c r="S57" i="31"/>
  <c r="J58" i="31"/>
  <c r="P58" i="31"/>
  <c r="Q58" i="31" s="1"/>
  <c r="S58" i="31"/>
  <c r="J59" i="31"/>
  <c r="P59" i="31"/>
  <c r="Q59" i="31" s="1"/>
  <c r="S59" i="31"/>
  <c r="J60" i="31"/>
  <c r="P60" i="31"/>
  <c r="Q60" i="31" s="1"/>
  <c r="S60" i="31"/>
  <c r="J61" i="31"/>
  <c r="P61" i="31"/>
  <c r="Q61" i="31" s="1"/>
  <c r="S61" i="31"/>
  <c r="J62" i="31"/>
  <c r="P62" i="31"/>
  <c r="Q62" i="31" s="1"/>
  <c r="S62" i="31"/>
  <c r="J63" i="31"/>
  <c r="P63" i="31"/>
  <c r="Q63" i="31" s="1"/>
  <c r="S63" i="31"/>
  <c r="J64" i="31"/>
  <c r="P64" i="31"/>
  <c r="Q64" i="31"/>
  <c r="S64" i="31"/>
  <c r="J65" i="31"/>
  <c r="P65" i="31"/>
  <c r="Q65" i="31" s="1"/>
  <c r="S65" i="31"/>
  <c r="J66" i="31"/>
  <c r="P66" i="31"/>
  <c r="Q66" i="31"/>
  <c r="S66" i="31"/>
  <c r="J67" i="31"/>
  <c r="P67" i="31"/>
  <c r="Q67" i="31" s="1"/>
  <c r="S67" i="31"/>
  <c r="J68" i="31"/>
  <c r="P68" i="31"/>
  <c r="Q68" i="31" s="1"/>
  <c r="S68" i="31"/>
  <c r="J69" i="31"/>
  <c r="P69" i="31"/>
  <c r="Q69" i="31"/>
  <c r="S69" i="31"/>
  <c r="J70" i="31"/>
  <c r="P70" i="31"/>
  <c r="Q70" i="31" s="1"/>
  <c r="S70" i="31"/>
  <c r="J71" i="31"/>
  <c r="P71" i="31"/>
  <c r="Q71" i="31" s="1"/>
  <c r="S71" i="31"/>
  <c r="J72" i="31"/>
  <c r="P72" i="31"/>
  <c r="Q72" i="31" s="1"/>
  <c r="S72" i="31"/>
  <c r="J73" i="31"/>
  <c r="P73" i="31"/>
  <c r="Q73" i="31" s="1"/>
  <c r="S73" i="31"/>
  <c r="J74" i="31"/>
  <c r="P74" i="31"/>
  <c r="Q74" i="31" s="1"/>
  <c r="S74" i="31"/>
  <c r="J75" i="31"/>
  <c r="P75" i="31"/>
  <c r="Q75" i="31" s="1"/>
  <c r="S75" i="31"/>
  <c r="J76" i="31"/>
  <c r="P76" i="31"/>
  <c r="Q76" i="31" s="1"/>
  <c r="S76" i="31"/>
  <c r="J77" i="31"/>
  <c r="P77" i="31"/>
  <c r="Q77" i="31" s="1"/>
  <c r="S77" i="31"/>
  <c r="J78" i="31"/>
  <c r="P78" i="31"/>
  <c r="Q78" i="31"/>
  <c r="S78" i="31"/>
  <c r="J79" i="31"/>
  <c r="P79" i="31"/>
  <c r="Q79" i="31" s="1"/>
  <c r="S79" i="31"/>
  <c r="J80" i="31"/>
  <c r="P80" i="31"/>
  <c r="Q80" i="31" s="1"/>
  <c r="S80" i="31"/>
  <c r="J81" i="31"/>
  <c r="P81" i="31"/>
  <c r="Q81" i="31" s="1"/>
  <c r="S81" i="31"/>
  <c r="J82" i="31"/>
  <c r="P82" i="31"/>
  <c r="Q82" i="31" s="1"/>
  <c r="S82" i="31"/>
  <c r="J83" i="31"/>
  <c r="P83" i="31"/>
  <c r="Q83" i="31" s="1"/>
  <c r="S83" i="31"/>
  <c r="J84" i="31"/>
  <c r="P84" i="31"/>
  <c r="Q84" i="31" s="1"/>
  <c r="S84" i="31"/>
  <c r="J85" i="31"/>
  <c r="P85" i="31"/>
  <c r="Q85" i="31" s="1"/>
  <c r="S85" i="31"/>
  <c r="J86" i="31"/>
  <c r="P86" i="31"/>
  <c r="Q86" i="31" s="1"/>
  <c r="S86" i="31"/>
  <c r="J87" i="31"/>
  <c r="P87" i="31"/>
  <c r="Q87" i="31" s="1"/>
  <c r="S87" i="31"/>
  <c r="I88" i="31"/>
  <c r="J88" i="31"/>
  <c r="P88" i="31"/>
  <c r="Q88" i="31" s="1"/>
  <c r="S88" i="31"/>
  <c r="J89" i="31"/>
  <c r="P89" i="31"/>
  <c r="Q89" i="31" s="1"/>
  <c r="S89" i="31"/>
  <c r="J90" i="31"/>
  <c r="P90" i="31"/>
  <c r="Q90" i="31"/>
  <c r="S90" i="31"/>
  <c r="J91" i="31"/>
  <c r="P91" i="31"/>
  <c r="Q91" i="31" s="1"/>
  <c r="S91" i="31"/>
  <c r="J92" i="31"/>
  <c r="P92" i="31"/>
  <c r="Q92" i="31" s="1"/>
  <c r="S92" i="31"/>
  <c r="J93" i="31"/>
  <c r="P93" i="31"/>
  <c r="Q93" i="31"/>
  <c r="S93" i="31"/>
  <c r="J94" i="31"/>
  <c r="P94" i="31"/>
  <c r="Q94" i="31" s="1"/>
  <c r="S94" i="31"/>
  <c r="J95" i="31"/>
  <c r="P95" i="31"/>
  <c r="Q95" i="31" s="1"/>
  <c r="S95" i="31"/>
  <c r="J96" i="31"/>
  <c r="P96" i="31"/>
  <c r="Q96" i="31"/>
  <c r="S96" i="31"/>
  <c r="J97" i="31"/>
  <c r="P97" i="31"/>
  <c r="Q97" i="31"/>
  <c r="S97" i="31"/>
  <c r="J98" i="31"/>
  <c r="P98" i="31"/>
  <c r="Q98" i="31" s="1"/>
  <c r="S98" i="31"/>
  <c r="J99" i="31"/>
  <c r="M99" i="31"/>
  <c r="P99" i="31"/>
  <c r="Q99" i="31"/>
  <c r="S99" i="31"/>
  <c r="J100" i="31"/>
  <c r="P100" i="31"/>
  <c r="Q100" i="31" s="1"/>
  <c r="S100" i="31"/>
  <c r="J101" i="31"/>
  <c r="P101" i="31"/>
  <c r="Q101" i="31" s="1"/>
  <c r="S101" i="31"/>
  <c r="J102" i="31"/>
  <c r="P102" i="31"/>
  <c r="Q102" i="31"/>
  <c r="S102" i="31"/>
  <c r="J103" i="31"/>
  <c r="P103" i="31"/>
  <c r="Q103" i="31"/>
  <c r="S103" i="31"/>
  <c r="J104" i="31"/>
  <c r="P104" i="31"/>
  <c r="Q104" i="31" s="1"/>
  <c r="S104" i="31"/>
  <c r="J105" i="31"/>
  <c r="P105" i="31"/>
  <c r="Q105" i="31"/>
  <c r="S105" i="31"/>
  <c r="J106" i="31"/>
  <c r="P106" i="31"/>
  <c r="Q106" i="31" s="1"/>
  <c r="S106" i="31"/>
  <c r="J107" i="31"/>
  <c r="P107" i="31"/>
  <c r="Q107" i="31" s="1"/>
  <c r="S107" i="31"/>
  <c r="J108" i="31"/>
  <c r="P108" i="31"/>
  <c r="Q108" i="31"/>
  <c r="S108" i="31"/>
  <c r="J109" i="31"/>
  <c r="P109" i="31"/>
  <c r="Q109" i="31"/>
  <c r="S109" i="31"/>
  <c r="J110" i="31"/>
  <c r="P110" i="31"/>
  <c r="Q110" i="31" s="1"/>
  <c r="S110" i="31"/>
  <c r="J111" i="31"/>
  <c r="P111" i="31"/>
  <c r="Q111" i="31"/>
  <c r="S111" i="31"/>
  <c r="J112" i="31"/>
  <c r="P112" i="31"/>
  <c r="Q112" i="31" s="1"/>
  <c r="S112" i="31"/>
  <c r="J113" i="31"/>
  <c r="P113" i="31"/>
  <c r="Q113" i="31" s="1"/>
  <c r="S113" i="31"/>
  <c r="J114" i="31"/>
  <c r="P114" i="31"/>
  <c r="Q114" i="31"/>
  <c r="S114" i="31"/>
  <c r="J115" i="31"/>
  <c r="P115" i="31"/>
  <c r="Q115" i="31"/>
  <c r="S115" i="31"/>
  <c r="J116" i="31"/>
  <c r="P116" i="31"/>
  <c r="Q116" i="31" s="1"/>
  <c r="S116" i="31"/>
  <c r="J117" i="31"/>
  <c r="P117" i="31"/>
  <c r="Q117" i="31"/>
  <c r="S117" i="31"/>
  <c r="J118" i="31"/>
  <c r="P118" i="31"/>
  <c r="Q118" i="31"/>
  <c r="S118" i="31"/>
  <c r="J119" i="31"/>
  <c r="P119" i="31"/>
  <c r="Q119" i="31" s="1"/>
  <c r="S119" i="31"/>
  <c r="J120" i="31"/>
  <c r="P120" i="31"/>
  <c r="Q120" i="31"/>
  <c r="S120" i="31"/>
  <c r="J121" i="31"/>
  <c r="P121" i="31"/>
  <c r="Q121" i="31" s="1"/>
  <c r="S121" i="31"/>
  <c r="J122" i="31"/>
  <c r="P122" i="31"/>
  <c r="Q122" i="31" s="1"/>
  <c r="S122" i="31"/>
  <c r="J123" i="31"/>
  <c r="P123" i="31"/>
  <c r="Q123" i="31"/>
  <c r="S123" i="31"/>
  <c r="J124" i="31"/>
  <c r="P124" i="31"/>
  <c r="Q124" i="31"/>
  <c r="S124" i="31"/>
  <c r="J125" i="31"/>
  <c r="P125" i="31"/>
  <c r="Q125" i="31" s="1"/>
  <c r="S125" i="31"/>
  <c r="J126" i="31"/>
  <c r="P126" i="31"/>
  <c r="Q126" i="31"/>
  <c r="S126" i="31"/>
  <c r="J127" i="31"/>
  <c r="P127" i="31"/>
  <c r="Q127" i="31"/>
  <c r="S127" i="31"/>
  <c r="J128" i="31"/>
  <c r="P128" i="31"/>
  <c r="Q128" i="31" s="1"/>
  <c r="S128" i="31"/>
  <c r="J129" i="31"/>
  <c r="P129" i="31"/>
  <c r="Q129" i="31" s="1"/>
  <c r="S129" i="31"/>
  <c r="J130" i="31"/>
  <c r="P130" i="31"/>
  <c r="Q130" i="31"/>
  <c r="S130" i="31"/>
  <c r="J131" i="31"/>
  <c r="P131" i="31"/>
  <c r="Q131" i="31" s="1"/>
  <c r="S131" i="31"/>
  <c r="J132" i="31"/>
  <c r="P132" i="31"/>
  <c r="Q132" i="31"/>
  <c r="S132" i="31"/>
  <c r="J133" i="31"/>
  <c r="P133" i="31"/>
  <c r="Q133" i="31"/>
  <c r="S133" i="31"/>
  <c r="J134" i="31"/>
  <c r="P134" i="31"/>
  <c r="Q134" i="31" s="1"/>
  <c r="S134" i="31"/>
  <c r="J135" i="31"/>
  <c r="P135" i="31"/>
  <c r="Q135" i="31" s="1"/>
  <c r="S135" i="31"/>
  <c r="J136" i="31"/>
  <c r="P136" i="31"/>
  <c r="Q136" i="31"/>
  <c r="S136" i="31"/>
  <c r="J137" i="31"/>
  <c r="P137" i="31"/>
  <c r="Q137" i="31" s="1"/>
  <c r="S137" i="31"/>
  <c r="J138" i="31"/>
  <c r="M138" i="31"/>
  <c r="P138" i="31"/>
  <c r="Q138" i="31" s="1"/>
  <c r="S138" i="31"/>
  <c r="J139" i="31"/>
  <c r="P139" i="31"/>
  <c r="Q139" i="31"/>
  <c r="S139" i="31"/>
  <c r="J140" i="31"/>
  <c r="P140" i="31"/>
  <c r="Q140" i="31" s="1"/>
  <c r="S140" i="31"/>
  <c r="J141" i="31"/>
  <c r="M141" i="31"/>
  <c r="P141" i="31"/>
  <c r="Q141" i="31" s="1"/>
  <c r="S141" i="31"/>
  <c r="J142" i="31"/>
  <c r="P142" i="31"/>
  <c r="Q142" i="31"/>
  <c r="S142" i="31"/>
  <c r="I143" i="31"/>
  <c r="J143" i="31"/>
  <c r="P143" i="31"/>
  <c r="Q143" i="31" s="1"/>
  <c r="S143" i="31"/>
  <c r="J144" i="31"/>
  <c r="P144" i="31"/>
  <c r="Q144" i="31" s="1"/>
  <c r="S144" i="31"/>
  <c r="J145" i="31"/>
  <c r="P145" i="31"/>
  <c r="Q145" i="31"/>
  <c r="S145" i="31"/>
  <c r="J146" i="31"/>
  <c r="K146" i="31"/>
  <c r="P146" i="31"/>
  <c r="Q146" i="31" s="1"/>
  <c r="S146" i="31"/>
  <c r="J147" i="31"/>
  <c r="P147" i="31"/>
  <c r="Q147" i="31" s="1"/>
  <c r="S147" i="31"/>
  <c r="J148" i="31"/>
  <c r="P148" i="31"/>
  <c r="Q148" i="31"/>
  <c r="S148" i="31"/>
  <c r="J149" i="31"/>
  <c r="P149" i="31"/>
  <c r="Q149" i="31" s="1"/>
  <c r="S149" i="31"/>
  <c r="J150" i="31"/>
  <c r="P150" i="31"/>
  <c r="Q150" i="31" s="1"/>
  <c r="S150" i="31"/>
  <c r="J151" i="31"/>
  <c r="P151" i="31"/>
  <c r="Q151" i="31"/>
  <c r="S151" i="31"/>
  <c r="J152" i="31"/>
  <c r="K152" i="31"/>
  <c r="P152" i="31"/>
  <c r="Q152" i="31" s="1"/>
  <c r="S152" i="31"/>
  <c r="J153" i="31"/>
  <c r="P153" i="31"/>
  <c r="Q153" i="31" s="1"/>
  <c r="S153" i="31"/>
  <c r="J154" i="31"/>
  <c r="P154" i="31"/>
  <c r="Q154" i="31" s="1"/>
  <c r="S154" i="31"/>
  <c r="I155" i="31"/>
  <c r="J155" i="31"/>
  <c r="K155" i="31"/>
  <c r="P155" i="31"/>
  <c r="Q155" i="31" s="1"/>
  <c r="S155" i="31"/>
  <c r="J156" i="31"/>
  <c r="P156" i="31"/>
  <c r="Q156" i="31" s="1"/>
  <c r="S156" i="31"/>
  <c r="J157" i="31"/>
  <c r="K157" i="31"/>
  <c r="P157" i="31"/>
  <c r="Q157" i="31" s="1"/>
  <c r="S157" i="31"/>
  <c r="J158" i="31"/>
  <c r="P158" i="31"/>
  <c r="Q158" i="31" s="1"/>
  <c r="S158" i="31"/>
  <c r="J159" i="31"/>
  <c r="L159" i="31"/>
  <c r="M159" i="31"/>
  <c r="N159" i="31"/>
  <c r="O159" i="31" s="1"/>
  <c r="R159" i="31" s="1"/>
  <c r="P159" i="31"/>
  <c r="Q159" i="31" s="1"/>
  <c r="S159" i="31"/>
  <c r="J160" i="31"/>
  <c r="K160" i="31"/>
  <c r="P160" i="31"/>
  <c r="Q160" i="31"/>
  <c r="S160" i="31"/>
  <c r="I161" i="31"/>
  <c r="J161" i="31"/>
  <c r="P161" i="31"/>
  <c r="Q161" i="31" s="1"/>
  <c r="S161" i="31"/>
  <c r="J162" i="31"/>
  <c r="P162" i="31"/>
  <c r="Q162" i="31" s="1"/>
  <c r="S162" i="31"/>
  <c r="J163" i="31"/>
  <c r="P163" i="31"/>
  <c r="Q163" i="31" s="1"/>
  <c r="S163" i="31"/>
  <c r="I164" i="31"/>
  <c r="J164" i="31"/>
  <c r="P164" i="31"/>
  <c r="Q164" i="31" s="1"/>
  <c r="S164" i="31"/>
  <c r="J165" i="31"/>
  <c r="P165" i="31"/>
  <c r="Q165" i="31" s="1"/>
  <c r="S165" i="31"/>
  <c r="J166" i="31"/>
  <c r="P166" i="31"/>
  <c r="Q166" i="31" s="1"/>
  <c r="S166" i="31"/>
  <c r="J167" i="31"/>
  <c r="K167" i="31"/>
  <c r="L167" i="31"/>
  <c r="P167" i="31"/>
  <c r="Q167" i="31"/>
  <c r="S167" i="31"/>
  <c r="J168" i="31"/>
  <c r="P168" i="31"/>
  <c r="Q168" i="31" s="1"/>
  <c r="S168" i="31"/>
  <c r="J169" i="31"/>
  <c r="P169" i="31"/>
  <c r="Q169" i="31" s="1"/>
  <c r="S169" i="31"/>
  <c r="J170" i="31"/>
  <c r="K170" i="31"/>
  <c r="L170" i="31"/>
  <c r="P170" i="31"/>
  <c r="Q170" i="31"/>
  <c r="S170" i="31"/>
  <c r="J171" i="31"/>
  <c r="P171" i="31"/>
  <c r="Q171" i="31" s="1"/>
  <c r="S171" i="31"/>
  <c r="J172" i="31"/>
  <c r="P172" i="31"/>
  <c r="Q172" i="31" s="1"/>
  <c r="S172" i="31"/>
  <c r="J173" i="31"/>
  <c r="L173" i="31"/>
  <c r="P173" i="31"/>
  <c r="Q173" i="31"/>
  <c r="S173" i="31"/>
  <c r="J174" i="31"/>
  <c r="P174" i="31"/>
  <c r="Q174" i="31" s="1"/>
  <c r="S174" i="31"/>
  <c r="J175" i="31"/>
  <c r="P175" i="31"/>
  <c r="Q175" i="31" s="1"/>
  <c r="S175" i="31"/>
  <c r="J176" i="31"/>
  <c r="K176" i="31"/>
  <c r="L176" i="31"/>
  <c r="P176" i="31"/>
  <c r="Q176" i="31"/>
  <c r="S176" i="31"/>
  <c r="J177" i="31"/>
  <c r="P177" i="31"/>
  <c r="Q177" i="31" s="1"/>
  <c r="S177" i="31"/>
  <c r="J178" i="31"/>
  <c r="P178" i="31"/>
  <c r="Q178" i="31" s="1"/>
  <c r="S178" i="31"/>
  <c r="J179" i="31"/>
  <c r="K179" i="31"/>
  <c r="L179" i="31"/>
  <c r="P179" i="31"/>
  <c r="Q179" i="3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M71" i="31" s="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M83" i="31" s="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L90" i="31" s="1"/>
  <c r="F90" i="31"/>
  <c r="G90" i="31"/>
  <c r="A91" i="31"/>
  <c r="B91" i="31"/>
  <c r="C91" i="31"/>
  <c r="D91" i="31"/>
  <c r="E91" i="3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I101" i="31" s="1"/>
  <c r="A102" i="31"/>
  <c r="B102" i="31"/>
  <c r="C102" i="31"/>
  <c r="D102" i="31"/>
  <c r="E102" i="31"/>
  <c r="F102" i="31"/>
  <c r="G102" i="31"/>
  <c r="A103" i="31"/>
  <c r="B103" i="31"/>
  <c r="C103" i="31"/>
  <c r="D103" i="31"/>
  <c r="E103" i="31"/>
  <c r="F103" i="31"/>
  <c r="G103" i="31"/>
  <c r="A104" i="31"/>
  <c r="B104" i="31"/>
  <c r="C104" i="31"/>
  <c r="D104" i="31"/>
  <c r="E104" i="31"/>
  <c r="F104" i="31"/>
  <c r="G104" i="31"/>
  <c r="I104" i="31" s="1"/>
  <c r="A105" i="31"/>
  <c r="B105" i="31"/>
  <c r="C105" i="31"/>
  <c r="D105" i="31"/>
  <c r="E105" i="31"/>
  <c r="F105" i="31"/>
  <c r="G105" i="31"/>
  <c r="A106" i="31"/>
  <c r="B106" i="31"/>
  <c r="C106" i="31"/>
  <c r="D106" i="31"/>
  <c r="E106" i="31"/>
  <c r="F106" i="31"/>
  <c r="G106" i="31"/>
  <c r="A107" i="31"/>
  <c r="B107" i="31"/>
  <c r="C107" i="31"/>
  <c r="D107" i="31"/>
  <c r="E107" i="31"/>
  <c r="F107" i="31"/>
  <c r="G107" i="31"/>
  <c r="I107" i="31" s="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F113" i="31"/>
  <c r="G113" i="31"/>
  <c r="A114" i="31"/>
  <c r="B114" i="31"/>
  <c r="C114" i="31"/>
  <c r="D114" i="31"/>
  <c r="E114" i="31"/>
  <c r="F114" i="31"/>
  <c r="G114" i="31"/>
  <c r="A115" i="31"/>
  <c r="B115" i="31"/>
  <c r="C115" i="31"/>
  <c r="D115" i="31"/>
  <c r="E115" i="31"/>
  <c r="F115" i="31"/>
  <c r="G115" i="31"/>
  <c r="A116" i="31"/>
  <c r="B116" i="31"/>
  <c r="C116" i="31"/>
  <c r="D116" i="31"/>
  <c r="E116" i="31"/>
  <c r="F116" i="31"/>
  <c r="G116" i="31"/>
  <c r="A117" i="31"/>
  <c r="B117" i="31"/>
  <c r="C117" i="31"/>
  <c r="D117" i="31"/>
  <c r="E117" i="31"/>
  <c r="F117" i="31"/>
  <c r="G117" i="31"/>
  <c r="A118" i="31"/>
  <c r="B118" i="31"/>
  <c r="C118" i="31"/>
  <c r="D118" i="31"/>
  <c r="E118" i="31"/>
  <c r="F118" i="31"/>
  <c r="G118" i="31"/>
  <c r="A119" i="31"/>
  <c r="B119" i="31"/>
  <c r="C119" i="31"/>
  <c r="D119" i="31"/>
  <c r="E119" i="31"/>
  <c r="F119" i="31"/>
  <c r="G119" i="31"/>
  <c r="A120" i="31"/>
  <c r="B120" i="31"/>
  <c r="C120" i="31"/>
  <c r="D120" i="31"/>
  <c r="E120" i="31"/>
  <c r="F120" i="31"/>
  <c r="G120" i="31"/>
  <c r="A121" i="31"/>
  <c r="B121" i="31"/>
  <c r="C121" i="31"/>
  <c r="D121" i="31"/>
  <c r="E121" i="31"/>
  <c r="F121" i="31"/>
  <c r="G121" i="31"/>
  <c r="A122" i="31"/>
  <c r="B122" i="31"/>
  <c r="C122" i="31"/>
  <c r="D122" i="31"/>
  <c r="E122" i="31"/>
  <c r="K122" i="31" s="1"/>
  <c r="F122" i="31"/>
  <c r="G122" i="31"/>
  <c r="I122" i="31" s="1"/>
  <c r="A123" i="31"/>
  <c r="B123" i="31"/>
  <c r="C123" i="31"/>
  <c r="D123" i="31"/>
  <c r="E123" i="31"/>
  <c r="F123" i="31"/>
  <c r="G123" i="31"/>
  <c r="A124" i="31"/>
  <c r="B124" i="31"/>
  <c r="C124" i="31"/>
  <c r="D124" i="31"/>
  <c r="E124" i="31"/>
  <c r="F124" i="31"/>
  <c r="G124" i="31"/>
  <c r="A125" i="31"/>
  <c r="B125" i="31"/>
  <c r="C125" i="31"/>
  <c r="D125" i="31"/>
  <c r="E125" i="31"/>
  <c r="F125" i="31"/>
  <c r="G125" i="31"/>
  <c r="A126" i="31"/>
  <c r="B126" i="31"/>
  <c r="C126" i="31"/>
  <c r="D126" i="31"/>
  <c r="E126" i="31"/>
  <c r="M126" i="31" s="1"/>
  <c r="F126" i="31"/>
  <c r="G126" i="31"/>
  <c r="A127" i="31"/>
  <c r="B127" i="31"/>
  <c r="C127" i="31"/>
  <c r="D127" i="31"/>
  <c r="E127" i="31"/>
  <c r="F127" i="31"/>
  <c r="G127" i="31"/>
  <c r="A128" i="31"/>
  <c r="B128" i="31"/>
  <c r="C128" i="31"/>
  <c r="D128" i="31"/>
  <c r="E128" i="31"/>
  <c r="F128" i="31"/>
  <c r="G128" i="31"/>
  <c r="A129" i="31"/>
  <c r="B129" i="31"/>
  <c r="C129" i="31"/>
  <c r="D129" i="31"/>
  <c r="E129" i="31"/>
  <c r="K129" i="31" s="1"/>
  <c r="F129" i="31"/>
  <c r="G129" i="31"/>
  <c r="A130" i="31"/>
  <c r="B130" i="31"/>
  <c r="C130" i="31"/>
  <c r="D130" i="31"/>
  <c r="E130" i="31"/>
  <c r="F130" i="31"/>
  <c r="G130" i="31"/>
  <c r="A131" i="31"/>
  <c r="B131" i="31"/>
  <c r="C131" i="31"/>
  <c r="D131" i="31"/>
  <c r="E131" i="31"/>
  <c r="K131" i="31" s="1"/>
  <c r="F131" i="31"/>
  <c r="G131" i="31"/>
  <c r="A132" i="31"/>
  <c r="B132" i="31"/>
  <c r="C132" i="31"/>
  <c r="D132" i="31"/>
  <c r="E132" i="31"/>
  <c r="F132" i="31"/>
  <c r="G132" i="31"/>
  <c r="A133" i="31"/>
  <c r="B133" i="31"/>
  <c r="C133" i="31"/>
  <c r="D133" i="31"/>
  <c r="E133" i="31"/>
  <c r="F133" i="31"/>
  <c r="G133" i="31"/>
  <c r="A134" i="31"/>
  <c r="B134" i="31"/>
  <c r="C134" i="31"/>
  <c r="D134" i="31"/>
  <c r="E134" i="31"/>
  <c r="K134" i="31" s="1"/>
  <c r="F134" i="31"/>
  <c r="G134" i="31"/>
  <c r="I134" i="31" s="1"/>
  <c r="A135" i="31"/>
  <c r="B135" i="31"/>
  <c r="C135" i="31"/>
  <c r="D135" i="31"/>
  <c r="E135" i="31"/>
  <c r="F135" i="31"/>
  <c r="G135" i="31"/>
  <c r="A136" i="31"/>
  <c r="B136" i="31"/>
  <c r="C136" i="31"/>
  <c r="D136" i="31"/>
  <c r="E136" i="31"/>
  <c r="F136" i="31"/>
  <c r="G136" i="31"/>
  <c r="A137" i="31"/>
  <c r="B137" i="31"/>
  <c r="C137" i="31"/>
  <c r="D137" i="31"/>
  <c r="E137" i="31"/>
  <c r="K137" i="31" s="1"/>
  <c r="F137" i="31"/>
  <c r="G137" i="31"/>
  <c r="I137" i="31" s="1"/>
  <c r="A138" i="31"/>
  <c r="B138" i="31"/>
  <c r="C138" i="31"/>
  <c r="D138" i="31"/>
  <c r="E138" i="31"/>
  <c r="F138" i="31"/>
  <c r="G138" i="31"/>
  <c r="A139" i="31"/>
  <c r="B139" i="31"/>
  <c r="C139" i="31"/>
  <c r="D139" i="31"/>
  <c r="E139" i="31"/>
  <c r="F139" i="31"/>
  <c r="G139" i="31"/>
  <c r="A140" i="31"/>
  <c r="B140" i="31"/>
  <c r="C140" i="31"/>
  <c r="D140" i="31"/>
  <c r="E140" i="31"/>
  <c r="F140" i="31"/>
  <c r="G140" i="31"/>
  <c r="A141" i="31"/>
  <c r="B141" i="31"/>
  <c r="C141" i="31"/>
  <c r="D141" i="31"/>
  <c r="E141" i="31"/>
  <c r="F141" i="31"/>
  <c r="G141" i="31"/>
  <c r="A142" i="31"/>
  <c r="B142" i="31"/>
  <c r="C142" i="31"/>
  <c r="D142" i="31"/>
  <c r="E142" i="31"/>
  <c r="F142" i="31"/>
  <c r="G142" i="31"/>
  <c r="A143" i="31"/>
  <c r="B143" i="31"/>
  <c r="C143" i="31"/>
  <c r="D143" i="31"/>
  <c r="E143" i="31"/>
  <c r="F143" i="31"/>
  <c r="G143" i="31"/>
  <c r="A144" i="31"/>
  <c r="B144" i="31"/>
  <c r="C144" i="31"/>
  <c r="D144" i="31"/>
  <c r="E144" i="31"/>
  <c r="F144" i="31"/>
  <c r="G144" i="31"/>
  <c r="A145" i="31"/>
  <c r="B145" i="31"/>
  <c r="C145" i="31"/>
  <c r="D145" i="31"/>
  <c r="E145" i="31"/>
  <c r="F145" i="31"/>
  <c r="G145" i="31"/>
  <c r="A146" i="31"/>
  <c r="B146" i="31"/>
  <c r="C146" i="31"/>
  <c r="D146" i="31"/>
  <c r="E146" i="31"/>
  <c r="F146" i="31"/>
  <c r="G146" i="31"/>
  <c r="I146" i="31" s="1"/>
  <c r="A147" i="31"/>
  <c r="B147" i="31"/>
  <c r="C147" i="31"/>
  <c r="D147" i="31"/>
  <c r="E147" i="31"/>
  <c r="F147" i="31"/>
  <c r="G147" i="31"/>
  <c r="A148" i="31"/>
  <c r="B148" i="31"/>
  <c r="C148" i="31"/>
  <c r="D148" i="31"/>
  <c r="E148" i="31"/>
  <c r="F148" i="31"/>
  <c r="G148" i="31"/>
  <c r="A149" i="31"/>
  <c r="B149" i="31"/>
  <c r="C149" i="31"/>
  <c r="D149" i="31"/>
  <c r="E149" i="31"/>
  <c r="F149" i="31"/>
  <c r="G149" i="31"/>
  <c r="I149" i="31" s="1"/>
  <c r="A150" i="31"/>
  <c r="B150" i="31"/>
  <c r="C150" i="31"/>
  <c r="D150" i="31"/>
  <c r="E150" i="31"/>
  <c r="K150" i="31" s="1"/>
  <c r="F150" i="31"/>
  <c r="G150" i="31"/>
  <c r="A151" i="31"/>
  <c r="B151" i="31"/>
  <c r="C151" i="31"/>
  <c r="D151" i="31"/>
  <c r="E151" i="31"/>
  <c r="F151" i="31"/>
  <c r="G151" i="31"/>
  <c r="A152" i="31"/>
  <c r="B152" i="31"/>
  <c r="C152" i="31"/>
  <c r="D152" i="31"/>
  <c r="E152" i="31"/>
  <c r="F152" i="31"/>
  <c r="G152" i="31"/>
  <c r="I152" i="31" s="1"/>
  <c r="A153" i="31"/>
  <c r="B153" i="31"/>
  <c r="C153" i="31"/>
  <c r="D153" i="31"/>
  <c r="E153" i="31"/>
  <c r="K153" i="31" s="1"/>
  <c r="F153" i="31"/>
  <c r="G153" i="31"/>
  <c r="A154" i="31"/>
  <c r="B154" i="31"/>
  <c r="C154" i="31"/>
  <c r="D154" i="31"/>
  <c r="E154" i="31"/>
  <c r="F154" i="31"/>
  <c r="G154" i="31"/>
  <c r="A155" i="31"/>
  <c r="B155" i="31"/>
  <c r="C155" i="31"/>
  <c r="D155" i="31"/>
  <c r="E155" i="31"/>
  <c r="F155" i="31"/>
  <c r="G155" i="31"/>
  <c r="A156" i="31"/>
  <c r="B156" i="31"/>
  <c r="C156" i="31"/>
  <c r="D156" i="31"/>
  <c r="E156" i="31"/>
  <c r="F156" i="31"/>
  <c r="G156" i="31"/>
  <c r="A157" i="31"/>
  <c r="B157" i="31"/>
  <c r="C157" i="31"/>
  <c r="D157" i="31"/>
  <c r="E157" i="31"/>
  <c r="F157" i="31"/>
  <c r="G157" i="31"/>
  <c r="A158" i="31"/>
  <c r="B158" i="31"/>
  <c r="C158" i="31"/>
  <c r="D158" i="31"/>
  <c r="E158" i="31"/>
  <c r="K158" i="31" s="1"/>
  <c r="F158" i="31"/>
  <c r="G158" i="31"/>
  <c r="A159" i="31"/>
  <c r="B159" i="31"/>
  <c r="C159" i="31"/>
  <c r="D159" i="31"/>
  <c r="E159" i="31"/>
  <c r="K159" i="31" s="1"/>
  <c r="F159" i="31"/>
  <c r="G159" i="31"/>
  <c r="A160" i="31"/>
  <c r="B160" i="31"/>
  <c r="C160" i="31"/>
  <c r="D160" i="31"/>
  <c r="E160" i="31"/>
  <c r="F160" i="31"/>
  <c r="G160" i="31"/>
  <c r="I160" i="31" s="1"/>
  <c r="A161" i="31"/>
  <c r="B161" i="31"/>
  <c r="C161" i="31"/>
  <c r="D161" i="31"/>
  <c r="E161" i="31"/>
  <c r="F161" i="31"/>
  <c r="G161" i="31"/>
  <c r="A162" i="31"/>
  <c r="B162" i="31"/>
  <c r="C162" i="31"/>
  <c r="D162" i="31"/>
  <c r="E162" i="31"/>
  <c r="K162" i="31" s="1"/>
  <c r="F162" i="31"/>
  <c r="G162" i="31"/>
  <c r="I162" i="31" s="1"/>
  <c r="A163" i="31"/>
  <c r="B163" i="31"/>
  <c r="C163" i="31"/>
  <c r="D163" i="31"/>
  <c r="E163" i="31"/>
  <c r="F163" i="31"/>
  <c r="G163" i="31"/>
  <c r="I163" i="31" s="1"/>
  <c r="A164" i="31"/>
  <c r="B164" i="31"/>
  <c r="C164" i="31"/>
  <c r="D164" i="31"/>
  <c r="E164" i="31"/>
  <c r="M164" i="31" s="1"/>
  <c r="F164" i="31"/>
  <c r="G164" i="31"/>
  <c r="A165" i="31"/>
  <c r="B165" i="31"/>
  <c r="C165" i="31"/>
  <c r="D165" i="31"/>
  <c r="E165" i="31"/>
  <c r="K165" i="31" s="1"/>
  <c r="F165" i="31"/>
  <c r="G165" i="31"/>
  <c r="I165" i="31" s="1"/>
  <c r="A166" i="31"/>
  <c r="B166" i="31"/>
  <c r="C166" i="31"/>
  <c r="D166" i="31"/>
  <c r="E166" i="31"/>
  <c r="K166" i="31" s="1"/>
  <c r="F166" i="31"/>
  <c r="G166" i="31"/>
  <c r="A167" i="31"/>
  <c r="B167" i="31"/>
  <c r="N167" i="31" s="1"/>
  <c r="O167" i="31" s="1"/>
  <c r="R167" i="31" s="1"/>
  <c r="V167" i="31" s="1"/>
  <c r="C167" i="31"/>
  <c r="D167" i="31"/>
  <c r="E167" i="31"/>
  <c r="M167" i="31" s="1"/>
  <c r="F167" i="31"/>
  <c r="G167" i="31"/>
  <c r="A168" i="31"/>
  <c r="B168" i="31"/>
  <c r="C168" i="31"/>
  <c r="D168" i="31"/>
  <c r="E168" i="31"/>
  <c r="F168" i="31"/>
  <c r="G168" i="31"/>
  <c r="I168" i="31" s="1"/>
  <c r="A169" i="31"/>
  <c r="B169" i="31"/>
  <c r="N169" i="31" s="1"/>
  <c r="O169" i="31" s="1"/>
  <c r="R169" i="31" s="1"/>
  <c r="C169" i="31"/>
  <c r="D169" i="31"/>
  <c r="E169" i="31"/>
  <c r="K169" i="31" s="1"/>
  <c r="F169" i="31"/>
  <c r="G169" i="31"/>
  <c r="I169" i="31" s="1"/>
  <c r="T169" i="31" s="1"/>
  <c r="A170" i="31"/>
  <c r="B170" i="31"/>
  <c r="C170" i="31"/>
  <c r="D170" i="31"/>
  <c r="E170" i="31"/>
  <c r="M170" i="31" s="1"/>
  <c r="F170" i="31"/>
  <c r="G170" i="31"/>
  <c r="A171" i="31"/>
  <c r="B171" i="31"/>
  <c r="C171" i="31"/>
  <c r="D171" i="31"/>
  <c r="E171" i="31"/>
  <c r="K171" i="31" s="1"/>
  <c r="N171" i="31" s="1"/>
  <c r="O171" i="31" s="1"/>
  <c r="R171" i="31" s="1"/>
  <c r="F171" i="31"/>
  <c r="G171" i="31"/>
  <c r="A172" i="31"/>
  <c r="B172" i="31"/>
  <c r="C172" i="31"/>
  <c r="D172" i="31"/>
  <c r="E172" i="31"/>
  <c r="K172" i="31" s="1"/>
  <c r="F172" i="31"/>
  <c r="G172" i="31"/>
  <c r="I172" i="31" s="1"/>
  <c r="A173" i="31"/>
  <c r="B173" i="31"/>
  <c r="C173" i="31"/>
  <c r="D173" i="31"/>
  <c r="E173" i="31"/>
  <c r="M173" i="31" s="1"/>
  <c r="F173" i="31"/>
  <c r="G173" i="31"/>
  <c r="A174" i="31"/>
  <c r="B174" i="31"/>
  <c r="C174" i="31"/>
  <c r="D174" i="31"/>
  <c r="E174" i="31"/>
  <c r="K174" i="31" s="1"/>
  <c r="F174" i="31"/>
  <c r="G174" i="31"/>
  <c r="I174" i="31" s="1"/>
  <c r="A175" i="31"/>
  <c r="B175" i="31"/>
  <c r="C175" i="31"/>
  <c r="D175" i="31"/>
  <c r="E175" i="31"/>
  <c r="F175" i="31"/>
  <c r="G175" i="31"/>
  <c r="I175" i="31" s="1"/>
  <c r="A176" i="31"/>
  <c r="B176" i="31"/>
  <c r="N176" i="31" s="1"/>
  <c r="O176" i="31" s="1"/>
  <c r="R176" i="31" s="1"/>
  <c r="C176" i="31"/>
  <c r="D176" i="31"/>
  <c r="E176" i="31"/>
  <c r="M176" i="31" s="1"/>
  <c r="F176" i="31"/>
  <c r="G176" i="31"/>
  <c r="A177" i="31"/>
  <c r="B177" i="31"/>
  <c r="C177" i="31"/>
  <c r="D177" i="31"/>
  <c r="E177" i="31"/>
  <c r="K177" i="31" s="1"/>
  <c r="F177" i="31"/>
  <c r="G177" i="31"/>
  <c r="I177" i="31" s="1"/>
  <c r="A178" i="31"/>
  <c r="B178" i="31"/>
  <c r="C178" i="31"/>
  <c r="D178" i="31"/>
  <c r="E178" i="31"/>
  <c r="K178" i="31" s="1"/>
  <c r="F178" i="31"/>
  <c r="G178" i="31"/>
  <c r="A179" i="31"/>
  <c r="B179" i="31"/>
  <c r="C179" i="31"/>
  <c r="D179" i="31"/>
  <c r="E179" i="31"/>
  <c r="M179" i="31" s="1"/>
  <c r="F179" i="31"/>
  <c r="G179" i="31"/>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O102" i="8"/>
  <c r="I103" i="8"/>
  <c r="O103" i="8"/>
  <c r="I104" i="8"/>
  <c r="O104" i="8"/>
  <c r="I105" i="8"/>
  <c r="O105" i="8"/>
  <c r="I106" i="8"/>
  <c r="O106" i="8"/>
  <c r="I107" i="8"/>
  <c r="O107" i="8"/>
  <c r="I108" i="8"/>
  <c r="O108" i="8"/>
  <c r="I109" i="8"/>
  <c r="O109" i="8"/>
  <c r="I110" i="8"/>
  <c r="O110" i="8"/>
  <c r="I111" i="8"/>
  <c r="O111" i="8"/>
  <c r="I112" i="8"/>
  <c r="O112" i="8"/>
  <c r="I113" i="8"/>
  <c r="O113" i="8"/>
  <c r="I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O128" i="8"/>
  <c r="I129" i="8"/>
  <c r="O129" i="8"/>
  <c r="I130" i="8"/>
  <c r="O130" i="8"/>
  <c r="I131" i="8"/>
  <c r="O131" i="8"/>
  <c r="I132" i="8"/>
  <c r="O132" i="8"/>
  <c r="I133" i="8"/>
  <c r="O133" i="8"/>
  <c r="I134" i="8"/>
  <c r="O134" i="8"/>
  <c r="I135" i="8"/>
  <c r="O135" i="8"/>
  <c r="I136" i="8"/>
  <c r="O136" i="8"/>
  <c r="I137" i="8"/>
  <c r="O137" i="8"/>
  <c r="I138" i="8"/>
  <c r="O138" i="8"/>
  <c r="I139" i="8"/>
  <c r="O139" i="8"/>
  <c r="I140" i="8"/>
  <c r="O140" i="8"/>
  <c r="I141" i="8"/>
  <c r="O141" i="8"/>
  <c r="I142" i="8"/>
  <c r="O142" i="8"/>
  <c r="I143" i="8"/>
  <c r="O143" i="8"/>
  <c r="I144" i="8"/>
  <c r="O144" i="8"/>
  <c r="I145" i="8"/>
  <c r="O145" i="8"/>
  <c r="I146" i="8"/>
  <c r="O146" i="8"/>
  <c r="I147" i="8"/>
  <c r="O147" i="8"/>
  <c r="I148" i="8"/>
  <c r="O148" i="8"/>
  <c r="I149" i="8"/>
  <c r="O149" i="8"/>
  <c r="I150" i="8"/>
  <c r="O150" i="8"/>
  <c r="I151" i="8"/>
  <c r="O151" i="8"/>
  <c r="I152" i="8"/>
  <c r="O152" i="8"/>
  <c r="I153" i="8"/>
  <c r="O153" i="8"/>
  <c r="I154" i="8"/>
  <c r="O154" i="8"/>
  <c r="I155" i="8"/>
  <c r="L155" i="8"/>
  <c r="O155" i="8"/>
  <c r="I156" i="8"/>
  <c r="O156" i="8"/>
  <c r="I157" i="8"/>
  <c r="O157" i="8"/>
  <c r="I158" i="8"/>
  <c r="O158" i="8"/>
  <c r="I159" i="8"/>
  <c r="O159" i="8"/>
  <c r="I160" i="8"/>
  <c r="K160" i="8"/>
  <c r="O160" i="8"/>
  <c r="I161" i="8"/>
  <c r="O161" i="8"/>
  <c r="I162" i="8"/>
  <c r="O162" i="8"/>
  <c r="I163" i="8"/>
  <c r="O163" i="8"/>
  <c r="I164" i="8"/>
  <c r="O164" i="8"/>
  <c r="I165" i="8"/>
  <c r="J165" i="8"/>
  <c r="O165" i="8"/>
  <c r="I166" i="8"/>
  <c r="O166" i="8"/>
  <c r="I167" i="8"/>
  <c r="L167" i="8"/>
  <c r="O167" i="8"/>
  <c r="I168" i="8"/>
  <c r="O168" i="8"/>
  <c r="I169" i="8"/>
  <c r="O169" i="8"/>
  <c r="I170" i="8"/>
  <c r="O170" i="8"/>
  <c r="I171" i="8"/>
  <c r="O171" i="8"/>
  <c r="I172" i="8"/>
  <c r="K172" i="8"/>
  <c r="O172" i="8"/>
  <c r="I173" i="8"/>
  <c r="O173" i="8"/>
  <c r="I174" i="8"/>
  <c r="O174" i="8"/>
  <c r="I175" i="8"/>
  <c r="O175" i="8"/>
  <c r="I176" i="8"/>
  <c r="O176" i="8"/>
  <c r="I177" i="8"/>
  <c r="O177" i="8"/>
  <c r="I178" i="8"/>
  <c r="J178" i="8"/>
  <c r="O178" i="8"/>
  <c r="I179" i="8"/>
  <c r="J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J86" i="8" s="1"/>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E100" i="8"/>
  <c r="F100" i="8"/>
  <c r="G100" i="8"/>
  <c r="A101" i="8"/>
  <c r="B101" i="8"/>
  <c r="C101" i="8"/>
  <c r="D101" i="8"/>
  <c r="E101" i="8"/>
  <c r="F101" i="8"/>
  <c r="G101" i="8"/>
  <c r="A102" i="8"/>
  <c r="B102" i="8"/>
  <c r="C102" i="8"/>
  <c r="D102" i="8"/>
  <c r="E102" i="8"/>
  <c r="F102" i="8"/>
  <c r="G102" i="8"/>
  <c r="A103" i="8"/>
  <c r="B103" i="8"/>
  <c r="C103" i="8"/>
  <c r="D103" i="8"/>
  <c r="E103" i="8"/>
  <c r="F103" i="8"/>
  <c r="G103" i="8"/>
  <c r="A104" i="8"/>
  <c r="B104" i="8"/>
  <c r="C104" i="8"/>
  <c r="D104" i="8"/>
  <c r="E104" i="8"/>
  <c r="F104" i="8"/>
  <c r="G104" i="8"/>
  <c r="A105" i="8"/>
  <c r="B105" i="8"/>
  <c r="C105" i="8"/>
  <c r="D105" i="8"/>
  <c r="E105" i="8"/>
  <c r="F105" i="8"/>
  <c r="G105" i="8"/>
  <c r="A106" i="8"/>
  <c r="B106" i="8"/>
  <c r="C106" i="8"/>
  <c r="D106" i="8"/>
  <c r="E106" i="8"/>
  <c r="F106" i="8"/>
  <c r="G106" i="8"/>
  <c r="A107" i="8"/>
  <c r="B107" i="8"/>
  <c r="C107" i="8"/>
  <c r="D107" i="8"/>
  <c r="E107" i="8"/>
  <c r="F107" i="8"/>
  <c r="G107" i="8"/>
  <c r="A108" i="8"/>
  <c r="B108" i="8"/>
  <c r="C108" i="8"/>
  <c r="D108" i="8"/>
  <c r="E108" i="8"/>
  <c r="F108" i="8"/>
  <c r="G108" i="8"/>
  <c r="A109" i="8"/>
  <c r="B109" i="8"/>
  <c r="C109" i="8"/>
  <c r="D109" i="8"/>
  <c r="E109" i="8"/>
  <c r="F109" i="8"/>
  <c r="G109" i="8"/>
  <c r="A110" i="8"/>
  <c r="B110" i="8"/>
  <c r="C110" i="8"/>
  <c r="D110" i="8"/>
  <c r="E110" i="8"/>
  <c r="F110" i="8"/>
  <c r="G110" i="8"/>
  <c r="A111" i="8"/>
  <c r="B111" i="8"/>
  <c r="C111" i="8"/>
  <c r="D111" i="8"/>
  <c r="K111" i="8" s="1"/>
  <c r="E111" i="8"/>
  <c r="F111" i="8"/>
  <c r="G111" i="8"/>
  <c r="A112" i="8"/>
  <c r="B112" i="8"/>
  <c r="C112" i="8"/>
  <c r="D112" i="8"/>
  <c r="E112" i="8"/>
  <c r="F112" i="8"/>
  <c r="G112" i="8"/>
  <c r="A113" i="8"/>
  <c r="B113" i="8"/>
  <c r="C113" i="8"/>
  <c r="D113" i="8"/>
  <c r="E113" i="8"/>
  <c r="F113" i="8"/>
  <c r="G113" i="8"/>
  <c r="A114" i="8"/>
  <c r="B114" i="8"/>
  <c r="C114" i="8"/>
  <c r="D114" i="8"/>
  <c r="E114" i="8"/>
  <c r="F114" i="8"/>
  <c r="G114" i="8"/>
  <c r="A115" i="8"/>
  <c r="B115" i="8"/>
  <c r="C115" i="8"/>
  <c r="D115" i="8"/>
  <c r="E115" i="8"/>
  <c r="F115" i="8"/>
  <c r="G115" i="8"/>
  <c r="A116" i="8"/>
  <c r="B116" i="8"/>
  <c r="C116" i="8"/>
  <c r="D116" i="8"/>
  <c r="E116" i="8"/>
  <c r="F116" i="8"/>
  <c r="G116" i="8"/>
  <c r="A117" i="8"/>
  <c r="B117" i="8"/>
  <c r="C117" i="8"/>
  <c r="D117" i="8"/>
  <c r="E117" i="8"/>
  <c r="F117" i="8"/>
  <c r="G117" i="8"/>
  <c r="A118" i="8"/>
  <c r="B118" i="8"/>
  <c r="C118" i="8"/>
  <c r="D118" i="8"/>
  <c r="L118" i="8" s="1"/>
  <c r="E118" i="8"/>
  <c r="F118" i="8"/>
  <c r="G118" i="8"/>
  <c r="A119" i="8"/>
  <c r="B119" i="8"/>
  <c r="C119" i="8"/>
  <c r="D119" i="8"/>
  <c r="E119" i="8"/>
  <c r="F119" i="8"/>
  <c r="G119" i="8"/>
  <c r="A120" i="8"/>
  <c r="B120" i="8"/>
  <c r="C120" i="8"/>
  <c r="D120" i="8"/>
  <c r="L120" i="8" s="1"/>
  <c r="E120" i="8"/>
  <c r="F120" i="8"/>
  <c r="G120" i="8"/>
  <c r="A121" i="8"/>
  <c r="B121" i="8"/>
  <c r="C121" i="8"/>
  <c r="D121" i="8"/>
  <c r="E121" i="8"/>
  <c r="F121" i="8"/>
  <c r="G121" i="8"/>
  <c r="A122" i="8"/>
  <c r="B122" i="8"/>
  <c r="C122" i="8"/>
  <c r="D122" i="8"/>
  <c r="E122" i="8"/>
  <c r="F122" i="8"/>
  <c r="G122" i="8"/>
  <c r="A123" i="8"/>
  <c r="B123" i="8"/>
  <c r="C123" i="8"/>
  <c r="D123" i="8"/>
  <c r="L123" i="8" s="1"/>
  <c r="E123" i="8"/>
  <c r="F123" i="8"/>
  <c r="G123" i="8"/>
  <c r="A124" i="8"/>
  <c r="B124" i="8"/>
  <c r="C124" i="8"/>
  <c r="D124" i="8"/>
  <c r="L124" i="8" s="1"/>
  <c r="E124" i="8"/>
  <c r="F124" i="8"/>
  <c r="G124" i="8"/>
  <c r="A125" i="8"/>
  <c r="B125" i="8"/>
  <c r="C125" i="8"/>
  <c r="D125" i="8"/>
  <c r="E125" i="8"/>
  <c r="F125" i="8"/>
  <c r="G125" i="8"/>
  <c r="A126" i="8"/>
  <c r="B126" i="8"/>
  <c r="C126" i="8"/>
  <c r="D126" i="8"/>
  <c r="E126" i="8"/>
  <c r="F126" i="8"/>
  <c r="G126" i="8"/>
  <c r="A127" i="8"/>
  <c r="B127" i="8"/>
  <c r="C127" i="8"/>
  <c r="D127" i="8"/>
  <c r="L127" i="8" s="1"/>
  <c r="E127" i="8"/>
  <c r="F127" i="8"/>
  <c r="G127" i="8"/>
  <c r="A128" i="8"/>
  <c r="B128" i="8"/>
  <c r="C128" i="8"/>
  <c r="D128" i="8"/>
  <c r="L128" i="8" s="1"/>
  <c r="E128" i="8"/>
  <c r="F128" i="8"/>
  <c r="G128" i="8"/>
  <c r="A129" i="8"/>
  <c r="B129" i="8"/>
  <c r="C129" i="8"/>
  <c r="D129" i="8"/>
  <c r="E129" i="8"/>
  <c r="F129" i="8"/>
  <c r="G129" i="8"/>
  <c r="A130" i="8"/>
  <c r="B130" i="8"/>
  <c r="C130" i="8"/>
  <c r="D130" i="8"/>
  <c r="L130" i="8" s="1"/>
  <c r="E130" i="8"/>
  <c r="F130" i="8"/>
  <c r="G130" i="8"/>
  <c r="A131" i="8"/>
  <c r="B131" i="8"/>
  <c r="C131" i="8"/>
  <c r="D131" i="8"/>
  <c r="E131" i="8"/>
  <c r="F131" i="8"/>
  <c r="G131" i="8"/>
  <c r="A132" i="8"/>
  <c r="B132" i="8"/>
  <c r="C132" i="8"/>
  <c r="D132" i="8"/>
  <c r="L132" i="8" s="1"/>
  <c r="E132" i="8"/>
  <c r="F132" i="8"/>
  <c r="G132" i="8"/>
  <c r="A133" i="8"/>
  <c r="B133" i="8"/>
  <c r="C133" i="8"/>
  <c r="D133" i="8"/>
  <c r="E133" i="8"/>
  <c r="F133" i="8"/>
  <c r="G133" i="8"/>
  <c r="A134" i="8"/>
  <c r="B134" i="8"/>
  <c r="C134" i="8"/>
  <c r="D134" i="8"/>
  <c r="E134" i="8"/>
  <c r="F134" i="8"/>
  <c r="G134" i="8"/>
  <c r="A135" i="8"/>
  <c r="B135" i="8"/>
  <c r="C135" i="8"/>
  <c r="D135" i="8"/>
  <c r="L135" i="8" s="1"/>
  <c r="E135" i="8"/>
  <c r="F135" i="8"/>
  <c r="G135" i="8"/>
  <c r="A136" i="8"/>
  <c r="B136" i="8"/>
  <c r="C136" i="8"/>
  <c r="D136" i="8"/>
  <c r="L136" i="8" s="1"/>
  <c r="E136" i="8"/>
  <c r="F136" i="8"/>
  <c r="G136" i="8"/>
  <c r="A137" i="8"/>
  <c r="B137" i="8"/>
  <c r="C137" i="8"/>
  <c r="D137" i="8"/>
  <c r="E137" i="8"/>
  <c r="F137" i="8"/>
  <c r="G137" i="8"/>
  <c r="A138" i="8"/>
  <c r="B138" i="8"/>
  <c r="C138" i="8"/>
  <c r="D138" i="8"/>
  <c r="E138" i="8"/>
  <c r="F138" i="8"/>
  <c r="G138" i="8"/>
  <c r="A139" i="8"/>
  <c r="B139" i="8"/>
  <c r="C139" i="8"/>
  <c r="D139" i="8"/>
  <c r="L139" i="8" s="1"/>
  <c r="E139" i="8"/>
  <c r="F139" i="8"/>
  <c r="G139" i="8"/>
  <c r="A140" i="8"/>
  <c r="B140" i="8"/>
  <c r="C140" i="8"/>
  <c r="D140" i="8"/>
  <c r="L140" i="8" s="1"/>
  <c r="E140" i="8"/>
  <c r="F140" i="8"/>
  <c r="G140" i="8"/>
  <c r="A141" i="8"/>
  <c r="B141" i="8"/>
  <c r="C141" i="8"/>
  <c r="D141" i="8"/>
  <c r="E141" i="8"/>
  <c r="F141" i="8"/>
  <c r="G141" i="8"/>
  <c r="A142" i="8"/>
  <c r="B142" i="8"/>
  <c r="C142" i="8"/>
  <c r="D142" i="8"/>
  <c r="L142" i="8" s="1"/>
  <c r="E142" i="8"/>
  <c r="F142" i="8"/>
  <c r="G142" i="8"/>
  <c r="A143" i="8"/>
  <c r="B143" i="8"/>
  <c r="C143" i="8"/>
  <c r="D143" i="8"/>
  <c r="E143" i="8"/>
  <c r="F143" i="8"/>
  <c r="G143" i="8"/>
  <c r="A144" i="8"/>
  <c r="B144" i="8"/>
  <c r="C144" i="8"/>
  <c r="D144" i="8"/>
  <c r="L144" i="8" s="1"/>
  <c r="E144" i="8"/>
  <c r="F144" i="8"/>
  <c r="G144" i="8"/>
  <c r="A145" i="8"/>
  <c r="B145" i="8"/>
  <c r="C145" i="8"/>
  <c r="D145" i="8"/>
  <c r="E145" i="8"/>
  <c r="F145" i="8"/>
  <c r="G145" i="8"/>
  <c r="A146" i="8"/>
  <c r="B146" i="8"/>
  <c r="C146" i="8"/>
  <c r="D146" i="8"/>
  <c r="E146" i="8"/>
  <c r="F146" i="8"/>
  <c r="G146" i="8"/>
  <c r="A147" i="8"/>
  <c r="B147" i="8"/>
  <c r="C147" i="8"/>
  <c r="D147" i="8"/>
  <c r="L147" i="8" s="1"/>
  <c r="E147" i="8"/>
  <c r="F147" i="8"/>
  <c r="G147" i="8"/>
  <c r="A148" i="8"/>
  <c r="B148" i="8"/>
  <c r="C148" i="8"/>
  <c r="D148" i="8"/>
  <c r="L148" i="8" s="1"/>
  <c r="E148" i="8"/>
  <c r="F148" i="8"/>
  <c r="G148" i="8"/>
  <c r="A149" i="8"/>
  <c r="B149" i="8"/>
  <c r="C149" i="8"/>
  <c r="D149" i="8"/>
  <c r="E149" i="8"/>
  <c r="F149" i="8"/>
  <c r="G149" i="8"/>
  <c r="A150" i="8"/>
  <c r="B150" i="8"/>
  <c r="C150" i="8"/>
  <c r="D150" i="8"/>
  <c r="E150" i="8"/>
  <c r="F150" i="8"/>
  <c r="G150" i="8"/>
  <c r="A151" i="8"/>
  <c r="B151" i="8"/>
  <c r="C151" i="8"/>
  <c r="D151" i="8"/>
  <c r="L151" i="8" s="1"/>
  <c r="E151" i="8"/>
  <c r="F151" i="8"/>
  <c r="G151" i="8"/>
  <c r="A152" i="8"/>
  <c r="B152" i="8"/>
  <c r="C152" i="8"/>
  <c r="D152" i="8"/>
  <c r="J152" i="8" s="1"/>
  <c r="E152" i="8"/>
  <c r="F152" i="8"/>
  <c r="G152" i="8"/>
  <c r="A153" i="8"/>
  <c r="B153" i="8"/>
  <c r="C153" i="8"/>
  <c r="D153" i="8"/>
  <c r="J153" i="8" s="1"/>
  <c r="E153" i="8"/>
  <c r="F153" i="8"/>
  <c r="G153" i="8"/>
  <c r="A154" i="8"/>
  <c r="B154" i="8"/>
  <c r="C154" i="8"/>
  <c r="D154" i="8"/>
  <c r="J154" i="8" s="1"/>
  <c r="E154" i="8"/>
  <c r="F154" i="8"/>
  <c r="G154" i="8"/>
  <c r="A155" i="8"/>
  <c r="B155" i="8"/>
  <c r="C155" i="8"/>
  <c r="D155" i="8"/>
  <c r="J155" i="8" s="1"/>
  <c r="E155" i="8"/>
  <c r="F155" i="8"/>
  <c r="G155" i="8"/>
  <c r="A156" i="8"/>
  <c r="B156" i="8"/>
  <c r="C156" i="8"/>
  <c r="D156" i="8"/>
  <c r="J156" i="8" s="1"/>
  <c r="E156" i="8"/>
  <c r="F156" i="8"/>
  <c r="G156" i="8"/>
  <c r="A157" i="8"/>
  <c r="B157" i="8"/>
  <c r="C157" i="8"/>
  <c r="D157" i="8"/>
  <c r="J157" i="8" s="1"/>
  <c r="E157" i="8"/>
  <c r="F157" i="8"/>
  <c r="G157" i="8"/>
  <c r="A158" i="8"/>
  <c r="B158" i="8"/>
  <c r="C158" i="8"/>
  <c r="D158" i="8"/>
  <c r="J158" i="8" s="1"/>
  <c r="E158" i="8"/>
  <c r="F158" i="8"/>
  <c r="G158" i="8"/>
  <c r="A159" i="8"/>
  <c r="B159" i="8"/>
  <c r="C159" i="8"/>
  <c r="D159" i="8"/>
  <c r="J159" i="8" s="1"/>
  <c r="E159" i="8"/>
  <c r="F159" i="8"/>
  <c r="G159" i="8"/>
  <c r="A160" i="8"/>
  <c r="B160" i="8"/>
  <c r="C160" i="8"/>
  <c r="D160" i="8"/>
  <c r="L160" i="8" s="1"/>
  <c r="E160" i="8"/>
  <c r="F160" i="8"/>
  <c r="G160" i="8"/>
  <c r="A161" i="8"/>
  <c r="B161" i="8"/>
  <c r="C161" i="8"/>
  <c r="D161" i="8"/>
  <c r="J161" i="8" s="1"/>
  <c r="E161" i="8"/>
  <c r="F161" i="8"/>
  <c r="G161" i="8"/>
  <c r="A162" i="8"/>
  <c r="B162" i="8"/>
  <c r="C162" i="8"/>
  <c r="D162" i="8"/>
  <c r="J162" i="8" s="1"/>
  <c r="E162" i="8"/>
  <c r="F162" i="8"/>
  <c r="G162" i="8"/>
  <c r="A163" i="8"/>
  <c r="B163" i="8"/>
  <c r="C163" i="8"/>
  <c r="D163" i="8"/>
  <c r="J163" i="8" s="1"/>
  <c r="E163" i="8"/>
  <c r="F163" i="8"/>
  <c r="G163" i="8"/>
  <c r="A164" i="8"/>
  <c r="B164" i="8"/>
  <c r="C164" i="8"/>
  <c r="D164" i="8"/>
  <c r="J164" i="8" s="1"/>
  <c r="E164" i="8"/>
  <c r="F164" i="8"/>
  <c r="G164" i="8"/>
  <c r="A165" i="8"/>
  <c r="B165" i="8"/>
  <c r="C165" i="8"/>
  <c r="D165" i="8"/>
  <c r="K165" i="8" s="1"/>
  <c r="E165" i="8"/>
  <c r="F165" i="8"/>
  <c r="G165" i="8"/>
  <c r="A166" i="8"/>
  <c r="B166" i="8"/>
  <c r="C166" i="8"/>
  <c r="D166" i="8"/>
  <c r="J166" i="8" s="1"/>
  <c r="E166" i="8"/>
  <c r="F166" i="8"/>
  <c r="G166" i="8"/>
  <c r="A167" i="8"/>
  <c r="B167" i="8"/>
  <c r="C167" i="8"/>
  <c r="D167" i="8"/>
  <c r="J167" i="8" s="1"/>
  <c r="E167" i="8"/>
  <c r="F167" i="8"/>
  <c r="G167" i="8"/>
  <c r="A168" i="8"/>
  <c r="B168" i="8"/>
  <c r="C168" i="8"/>
  <c r="D168" i="8"/>
  <c r="J168" i="8" s="1"/>
  <c r="E168" i="8"/>
  <c r="F168" i="8"/>
  <c r="G168" i="8"/>
  <c r="A169" i="8"/>
  <c r="B169" i="8"/>
  <c r="C169" i="8"/>
  <c r="D169" i="8"/>
  <c r="J169" i="8" s="1"/>
  <c r="E169" i="8"/>
  <c r="F169" i="8"/>
  <c r="G169" i="8"/>
  <c r="A170" i="8"/>
  <c r="B170" i="8"/>
  <c r="C170" i="8"/>
  <c r="D170" i="8"/>
  <c r="J170" i="8" s="1"/>
  <c r="E170" i="8"/>
  <c r="F170" i="8"/>
  <c r="G170" i="8"/>
  <c r="A171" i="8"/>
  <c r="B171" i="8"/>
  <c r="C171" i="8"/>
  <c r="D171" i="8"/>
  <c r="J171" i="8" s="1"/>
  <c r="E171" i="8"/>
  <c r="F171" i="8"/>
  <c r="G171" i="8"/>
  <c r="A172" i="8"/>
  <c r="B172" i="8"/>
  <c r="C172" i="8"/>
  <c r="D172" i="8"/>
  <c r="L172" i="8" s="1"/>
  <c r="E172" i="8"/>
  <c r="F172" i="8"/>
  <c r="G172" i="8"/>
  <c r="A173" i="8"/>
  <c r="B173" i="8"/>
  <c r="C173" i="8"/>
  <c r="D173" i="8"/>
  <c r="J173" i="8" s="1"/>
  <c r="E173" i="8"/>
  <c r="F173" i="8"/>
  <c r="G173" i="8"/>
  <c r="A174" i="8"/>
  <c r="B174" i="8"/>
  <c r="C174" i="8"/>
  <c r="D174" i="8"/>
  <c r="J174" i="8" s="1"/>
  <c r="E174" i="8"/>
  <c r="F174" i="8"/>
  <c r="G174" i="8"/>
  <c r="A175" i="8"/>
  <c r="B175" i="8"/>
  <c r="C175" i="8"/>
  <c r="D175" i="8"/>
  <c r="J175" i="8" s="1"/>
  <c r="E175" i="8"/>
  <c r="F175" i="8"/>
  <c r="G175" i="8"/>
  <c r="A176" i="8"/>
  <c r="B176" i="8"/>
  <c r="C176" i="8"/>
  <c r="D176" i="8"/>
  <c r="J176" i="8" s="1"/>
  <c r="E176" i="8"/>
  <c r="F176" i="8"/>
  <c r="G176" i="8"/>
  <c r="A177" i="8"/>
  <c r="B177" i="8"/>
  <c r="C177" i="8"/>
  <c r="D177" i="8"/>
  <c r="J177" i="8" s="1"/>
  <c r="E177" i="8"/>
  <c r="F177" i="8"/>
  <c r="G177" i="8"/>
  <c r="A178" i="8"/>
  <c r="B178" i="8"/>
  <c r="C178" i="8"/>
  <c r="D178" i="8"/>
  <c r="K178" i="8" s="1"/>
  <c r="E178" i="8"/>
  <c r="F178" i="8"/>
  <c r="G178" i="8"/>
  <c r="A179" i="8"/>
  <c r="B179" i="8"/>
  <c r="C179" i="8"/>
  <c r="D179" i="8"/>
  <c r="K179" i="8" s="1"/>
  <c r="E179" i="8"/>
  <c r="F179" i="8"/>
  <c r="G179" i="8"/>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N179" i="31" l="1"/>
  <c r="O179" i="31" s="1"/>
  <c r="R179" i="31" s="1"/>
  <c r="V179" i="31" s="1"/>
  <c r="N138" i="31"/>
  <c r="O138" i="31" s="1"/>
  <c r="R138" i="31" s="1"/>
  <c r="V138" i="31" s="1"/>
  <c r="K175" i="31"/>
  <c r="K163" i="31"/>
  <c r="K127" i="31"/>
  <c r="K168" i="31"/>
  <c r="L168" i="31"/>
  <c r="M168" i="31"/>
  <c r="I166" i="31"/>
  <c r="M156" i="31"/>
  <c r="N156" i="31" s="1"/>
  <c r="O156" i="31" s="1"/>
  <c r="R156" i="31" s="1"/>
  <c r="L156" i="31"/>
  <c r="K156" i="31"/>
  <c r="K144" i="31"/>
  <c r="L144" i="31"/>
  <c r="M144" i="31"/>
  <c r="I142" i="31"/>
  <c r="K132" i="31"/>
  <c r="L132" i="31"/>
  <c r="M132" i="31"/>
  <c r="I82" i="31"/>
  <c r="K72" i="31"/>
  <c r="L72" i="31"/>
  <c r="M72" i="31"/>
  <c r="I70" i="31"/>
  <c r="V70" i="31"/>
  <c r="L48" i="31"/>
  <c r="M48" i="31"/>
  <c r="K48" i="31"/>
  <c r="L36" i="31"/>
  <c r="M36" i="31"/>
  <c r="K36" i="31"/>
  <c r="I34" i="31"/>
  <c r="K24" i="31"/>
  <c r="L24" i="31"/>
  <c r="M24" i="31"/>
  <c r="I22" i="31"/>
  <c r="I46" i="31"/>
  <c r="N170" i="31"/>
  <c r="O170" i="31" s="1"/>
  <c r="R170" i="31" s="1"/>
  <c r="V170" i="31" s="1"/>
  <c r="N153" i="31"/>
  <c r="O153" i="31" s="1"/>
  <c r="R153" i="31" s="1"/>
  <c r="V153" i="31" s="1"/>
  <c r="K108" i="31"/>
  <c r="L108" i="31"/>
  <c r="M108" i="31"/>
  <c r="I106" i="31"/>
  <c r="K96" i="31"/>
  <c r="L96" i="31"/>
  <c r="M96" i="31"/>
  <c r="L84" i="31"/>
  <c r="M84" i="31"/>
  <c r="N84" i="31" s="1"/>
  <c r="O84" i="31" s="1"/>
  <c r="R84" i="31" s="1"/>
  <c r="V84" i="31" s="1"/>
  <c r="K84" i="31"/>
  <c r="N168" i="31"/>
  <c r="O168" i="31" s="1"/>
  <c r="R168" i="31" s="1"/>
  <c r="T168" i="31" s="1"/>
  <c r="I178" i="31"/>
  <c r="K120" i="31"/>
  <c r="L120" i="31"/>
  <c r="M120" i="31"/>
  <c r="I118" i="31"/>
  <c r="I58" i="31"/>
  <c r="X169" i="31"/>
  <c r="W169" i="31"/>
  <c r="N144" i="31"/>
  <c r="O144" i="31" s="1"/>
  <c r="R144" i="31" s="1"/>
  <c r="N132" i="31"/>
  <c r="O132" i="31" s="1"/>
  <c r="R132" i="31" s="1"/>
  <c r="I154" i="31"/>
  <c r="I94" i="31"/>
  <c r="X174" i="31"/>
  <c r="N173" i="31"/>
  <c r="O173" i="31" s="1"/>
  <c r="R173" i="31" s="1"/>
  <c r="V173" i="31" s="1"/>
  <c r="I130" i="31"/>
  <c r="K60" i="31"/>
  <c r="L60" i="31"/>
  <c r="M60" i="31"/>
  <c r="N60" i="31" s="1"/>
  <c r="O60" i="31" s="1"/>
  <c r="R60" i="31" s="1"/>
  <c r="V60" i="31" s="1"/>
  <c r="L149" i="31"/>
  <c r="M149" i="31"/>
  <c r="I111" i="31"/>
  <c r="K173" i="31"/>
  <c r="K118" i="31"/>
  <c r="L118" i="31"/>
  <c r="M118" i="31"/>
  <c r="I157" i="31"/>
  <c r="K147" i="31"/>
  <c r="N147" i="31" s="1"/>
  <c r="O147" i="31" s="1"/>
  <c r="R147" i="31" s="1"/>
  <c r="V147" i="31" s="1"/>
  <c r="L147" i="31"/>
  <c r="I145" i="31"/>
  <c r="K135" i="31"/>
  <c r="L135" i="31"/>
  <c r="I133" i="31"/>
  <c r="L123" i="31"/>
  <c r="M123" i="31"/>
  <c r="I121" i="31"/>
  <c r="N120" i="31"/>
  <c r="O120" i="31" s="1"/>
  <c r="R120" i="31" s="1"/>
  <c r="K111" i="31"/>
  <c r="L111" i="31"/>
  <c r="M111" i="31"/>
  <c r="I109" i="31"/>
  <c r="N108" i="31"/>
  <c r="O108" i="31" s="1"/>
  <c r="R108" i="31" s="1"/>
  <c r="K99" i="31"/>
  <c r="L99" i="31"/>
  <c r="I97" i="31"/>
  <c r="N96" i="31"/>
  <c r="O96" i="31" s="1"/>
  <c r="R96" i="31" s="1"/>
  <c r="L87" i="31"/>
  <c r="M87" i="31"/>
  <c r="K87" i="31"/>
  <c r="I85" i="31"/>
  <c r="K75" i="31"/>
  <c r="L75" i="31"/>
  <c r="M75" i="31"/>
  <c r="I73" i="31"/>
  <c r="N72" i="31"/>
  <c r="O72" i="31" s="1"/>
  <c r="R72" i="31" s="1"/>
  <c r="K63" i="31"/>
  <c r="L63" i="31"/>
  <c r="M63" i="31"/>
  <c r="I61" i="31"/>
  <c r="M51" i="31"/>
  <c r="K51" i="31"/>
  <c r="L51" i="31"/>
  <c r="I49" i="31"/>
  <c r="N48" i="31"/>
  <c r="O48" i="31" s="1"/>
  <c r="R48" i="31" s="1"/>
  <c r="L39" i="31"/>
  <c r="M39" i="31"/>
  <c r="K39" i="31"/>
  <c r="I37" i="31"/>
  <c r="N36" i="31"/>
  <c r="O36" i="31" s="1"/>
  <c r="R36" i="31" s="1"/>
  <c r="K27" i="31"/>
  <c r="L27" i="31"/>
  <c r="M27" i="31"/>
  <c r="I25" i="31"/>
  <c r="N24" i="31"/>
  <c r="O24" i="31" s="1"/>
  <c r="R24" i="31" s="1"/>
  <c r="K15" i="31"/>
  <c r="L15" i="31"/>
  <c r="M15" i="31"/>
  <c r="I179" i="31"/>
  <c r="M177" i="31"/>
  <c r="N177" i="31" s="1"/>
  <c r="O177" i="31" s="1"/>
  <c r="R177" i="31" s="1"/>
  <c r="I176" i="31"/>
  <c r="M174" i="31"/>
  <c r="N174" i="31" s="1"/>
  <c r="O174" i="31" s="1"/>
  <c r="R174" i="31" s="1"/>
  <c r="W174" i="31" s="1"/>
  <c r="I173" i="31"/>
  <c r="M171" i="31"/>
  <c r="I170" i="31"/>
  <c r="I167" i="31"/>
  <c r="M165" i="31"/>
  <c r="L163" i="31"/>
  <c r="N163" i="31" s="1"/>
  <c r="O163" i="31" s="1"/>
  <c r="R163" i="31" s="1"/>
  <c r="K149" i="31"/>
  <c r="I135" i="31"/>
  <c r="I87" i="31"/>
  <c r="K77" i="31"/>
  <c r="L77" i="31"/>
  <c r="M77" i="31"/>
  <c r="K65" i="31"/>
  <c r="L65" i="31"/>
  <c r="M65" i="31"/>
  <c r="K82" i="31"/>
  <c r="L82" i="31"/>
  <c r="M82" i="31"/>
  <c r="I68" i="31"/>
  <c r="L152" i="31"/>
  <c r="M152" i="31"/>
  <c r="I150" i="31"/>
  <c r="N149" i="31"/>
  <c r="O149" i="31" s="1"/>
  <c r="R149" i="31" s="1"/>
  <c r="T149" i="31" s="1"/>
  <c r="L140" i="31"/>
  <c r="M140" i="31"/>
  <c r="I138" i="31"/>
  <c r="K128" i="31"/>
  <c r="L128" i="31"/>
  <c r="M128" i="31"/>
  <c r="I126" i="31"/>
  <c r="V126" i="31"/>
  <c r="K116" i="31"/>
  <c r="L116" i="31"/>
  <c r="M116" i="31"/>
  <c r="I114" i="31"/>
  <c r="K104" i="31"/>
  <c r="L104" i="31"/>
  <c r="M104" i="31"/>
  <c r="N104" i="31" s="1"/>
  <c r="O104" i="31" s="1"/>
  <c r="R104" i="31" s="1"/>
  <c r="I102" i="31"/>
  <c r="K92" i="31"/>
  <c r="L92" i="31"/>
  <c r="M92" i="31"/>
  <c r="I90" i="31"/>
  <c r="K80" i="31"/>
  <c r="L80" i="31"/>
  <c r="M80" i="31"/>
  <c r="I78" i="31"/>
  <c r="N77" i="31"/>
  <c r="O77" i="31" s="1"/>
  <c r="R77" i="31" s="1"/>
  <c r="K68" i="31"/>
  <c r="L68" i="31"/>
  <c r="N68" i="31" s="1"/>
  <c r="O68" i="31" s="1"/>
  <c r="R68" i="31" s="1"/>
  <c r="V68" i="31" s="1"/>
  <c r="M68" i="31"/>
  <c r="I66" i="31"/>
  <c r="N65" i="31"/>
  <c r="O65" i="31" s="1"/>
  <c r="R65" i="31" s="1"/>
  <c r="K56" i="31"/>
  <c r="L56" i="31"/>
  <c r="M56" i="31"/>
  <c r="I54" i="31"/>
  <c r="M44" i="31"/>
  <c r="L44" i="31"/>
  <c r="K44" i="31"/>
  <c r="I42" i="31"/>
  <c r="L32" i="31"/>
  <c r="M32" i="31"/>
  <c r="K32" i="31"/>
  <c r="I30" i="31"/>
  <c r="K20" i="31"/>
  <c r="L20" i="31"/>
  <c r="N20" i="31" s="1"/>
  <c r="O20" i="31" s="1"/>
  <c r="R20" i="31" s="1"/>
  <c r="V20" i="31" s="1"/>
  <c r="M20" i="31"/>
  <c r="I18" i="31"/>
  <c r="L177" i="31"/>
  <c r="L174" i="31"/>
  <c r="L171" i="31"/>
  <c r="L165" i="31"/>
  <c r="N165" i="31" s="1"/>
  <c r="O165" i="31" s="1"/>
  <c r="R165" i="31" s="1"/>
  <c r="L125" i="31"/>
  <c r="N125" i="31" s="1"/>
  <c r="O125" i="31" s="1"/>
  <c r="R125" i="31" s="1"/>
  <c r="V125" i="31" s="1"/>
  <c r="K125" i="31"/>
  <c r="M125" i="31"/>
  <c r="I75" i="31"/>
  <c r="M130" i="31"/>
  <c r="N130" i="31" s="1"/>
  <c r="O130" i="31" s="1"/>
  <c r="R130" i="31" s="1"/>
  <c r="V130" i="31" s="1"/>
  <c r="K130" i="31"/>
  <c r="L130" i="31"/>
  <c r="I116" i="31"/>
  <c r="K106" i="31"/>
  <c r="L106" i="31"/>
  <c r="M106" i="31"/>
  <c r="K70" i="31"/>
  <c r="L70" i="31"/>
  <c r="M70" i="31"/>
  <c r="I44" i="31"/>
  <c r="I32" i="31"/>
  <c r="V32" i="31"/>
  <c r="M22" i="31"/>
  <c r="K22" i="31"/>
  <c r="L22" i="31"/>
  <c r="L157" i="31"/>
  <c r="M157" i="31"/>
  <c r="K145" i="31"/>
  <c r="L145" i="31"/>
  <c r="M145" i="31"/>
  <c r="N142" i="31"/>
  <c r="O142" i="31" s="1"/>
  <c r="R142" i="31" s="1"/>
  <c r="V142" i="31" s="1"/>
  <c r="K133" i="31"/>
  <c r="L133" i="31"/>
  <c r="M133" i="31"/>
  <c r="L121" i="31"/>
  <c r="M121" i="31"/>
  <c r="K121" i="31"/>
  <c r="I119" i="31"/>
  <c r="N118" i="31"/>
  <c r="O118" i="31" s="1"/>
  <c r="R118" i="31" s="1"/>
  <c r="V118" i="31" s="1"/>
  <c r="K109" i="31"/>
  <c r="L109" i="31"/>
  <c r="M109" i="31"/>
  <c r="N106" i="31"/>
  <c r="O106" i="31" s="1"/>
  <c r="R106" i="31" s="1"/>
  <c r="V106" i="31" s="1"/>
  <c r="K97" i="31"/>
  <c r="L97" i="31"/>
  <c r="M97" i="31"/>
  <c r="I95" i="31"/>
  <c r="K85" i="31"/>
  <c r="L85" i="31"/>
  <c r="M85" i="31"/>
  <c r="I83" i="31"/>
  <c r="N82" i="31"/>
  <c r="O82" i="31" s="1"/>
  <c r="R82" i="31" s="1"/>
  <c r="V82" i="31" s="1"/>
  <c r="K73" i="31"/>
  <c r="L73" i="31"/>
  <c r="M73" i="31"/>
  <c r="I71" i="31"/>
  <c r="N70" i="31"/>
  <c r="O70" i="31" s="1"/>
  <c r="R70" i="31" s="1"/>
  <c r="M61" i="31"/>
  <c r="N61" i="31" s="1"/>
  <c r="O61" i="31" s="1"/>
  <c r="R61" i="31" s="1"/>
  <c r="V61" i="31" s="1"/>
  <c r="K61" i="31"/>
  <c r="I59" i="31"/>
  <c r="M49" i="31"/>
  <c r="K49" i="31"/>
  <c r="L49" i="31"/>
  <c r="I47" i="31"/>
  <c r="M37" i="31"/>
  <c r="K37" i="31"/>
  <c r="L37" i="31"/>
  <c r="I35" i="31"/>
  <c r="M25" i="31"/>
  <c r="K25" i="31"/>
  <c r="L25" i="31"/>
  <c r="I23" i="31"/>
  <c r="N22" i="31"/>
  <c r="O22" i="31" s="1"/>
  <c r="R22" i="31" s="1"/>
  <c r="V22" i="31" s="1"/>
  <c r="I158" i="31"/>
  <c r="M153" i="31"/>
  <c r="M129" i="31"/>
  <c r="N129" i="31" s="1"/>
  <c r="O129" i="31" s="1"/>
  <c r="R129" i="31" s="1"/>
  <c r="V129" i="31" s="1"/>
  <c r="I147" i="31"/>
  <c r="K101" i="31"/>
  <c r="L101" i="31"/>
  <c r="N101" i="31" s="1"/>
  <c r="O101" i="31" s="1"/>
  <c r="R101" i="31" s="1"/>
  <c r="M101" i="31"/>
  <c r="I51" i="31"/>
  <c r="I15" i="31"/>
  <c r="K142" i="31"/>
  <c r="L142" i="31"/>
  <c r="M142" i="31"/>
  <c r="I92" i="31"/>
  <c r="V92" i="31"/>
  <c r="I148" i="31"/>
  <c r="K138" i="31"/>
  <c r="L138" i="31"/>
  <c r="I136" i="31"/>
  <c r="K126" i="31"/>
  <c r="L126" i="31"/>
  <c r="I124" i="31"/>
  <c r="K114" i="31"/>
  <c r="L114" i="31"/>
  <c r="M114" i="31"/>
  <c r="I112" i="31"/>
  <c r="N111" i="31"/>
  <c r="O111" i="31" s="1"/>
  <c r="R111" i="31" s="1"/>
  <c r="V111" i="31" s="1"/>
  <c r="K102" i="31"/>
  <c r="L102" i="31"/>
  <c r="M102" i="31"/>
  <c r="I100" i="31"/>
  <c r="N99" i="31"/>
  <c r="O99" i="31" s="1"/>
  <c r="R99" i="31" s="1"/>
  <c r="M90" i="31"/>
  <c r="K90" i="31"/>
  <c r="N87" i="31"/>
  <c r="O87" i="31" s="1"/>
  <c r="R87" i="31" s="1"/>
  <c r="V87" i="31" s="1"/>
  <c r="K78" i="31"/>
  <c r="L78" i="31"/>
  <c r="M78" i="31"/>
  <c r="N78" i="31" s="1"/>
  <c r="O78" i="31" s="1"/>
  <c r="R78" i="31" s="1"/>
  <c r="V78" i="31" s="1"/>
  <c r="I76" i="31"/>
  <c r="N75" i="31"/>
  <c r="O75" i="31" s="1"/>
  <c r="R75" i="31" s="1"/>
  <c r="V75" i="31" s="1"/>
  <c r="K66" i="31"/>
  <c r="L66" i="31"/>
  <c r="M66" i="31"/>
  <c r="I64" i="31"/>
  <c r="N63" i="31"/>
  <c r="O63" i="31" s="1"/>
  <c r="R63" i="31" s="1"/>
  <c r="M54" i="31"/>
  <c r="N54" i="31" s="1"/>
  <c r="O54" i="31" s="1"/>
  <c r="R54" i="31" s="1"/>
  <c r="V54" i="31" s="1"/>
  <c r="K54" i="31"/>
  <c r="L54" i="31"/>
  <c r="I52" i="31"/>
  <c r="N51" i="31"/>
  <c r="O51" i="31" s="1"/>
  <c r="R51" i="31" s="1"/>
  <c r="V51" i="31" s="1"/>
  <c r="L42" i="31"/>
  <c r="M42" i="31"/>
  <c r="K42" i="31"/>
  <c r="I40" i="31"/>
  <c r="V40" i="31"/>
  <c r="N39" i="31"/>
  <c r="O39" i="31" s="1"/>
  <c r="R39" i="31" s="1"/>
  <c r="K30" i="31"/>
  <c r="L30" i="31"/>
  <c r="M30" i="31"/>
  <c r="I28" i="31"/>
  <c r="N27" i="31"/>
  <c r="O27" i="31" s="1"/>
  <c r="R27" i="31" s="1"/>
  <c r="K18" i="31"/>
  <c r="L18" i="31"/>
  <c r="M18" i="31"/>
  <c r="I16" i="31"/>
  <c r="N15" i="31"/>
  <c r="O15" i="31" s="1"/>
  <c r="R15" i="31" s="1"/>
  <c r="V15" i="31" s="1"/>
  <c r="V171" i="31"/>
  <c r="V168" i="31"/>
  <c r="L153" i="31"/>
  <c r="M147" i="31"/>
  <c r="I131" i="31"/>
  <c r="L129" i="31"/>
  <c r="L161" i="31"/>
  <c r="N161" i="31" s="1"/>
  <c r="O161" i="31" s="1"/>
  <c r="R161" i="31" s="1"/>
  <c r="M161" i="31"/>
  <c r="I27" i="31"/>
  <c r="V27" i="31"/>
  <c r="K154" i="31"/>
  <c r="L154" i="31"/>
  <c r="M154" i="31"/>
  <c r="N154" i="31" s="1"/>
  <c r="O154" i="31" s="1"/>
  <c r="R154" i="31" s="1"/>
  <c r="V154" i="31" s="1"/>
  <c r="L155" i="31"/>
  <c r="M155" i="31"/>
  <c r="I153" i="31"/>
  <c r="N152" i="31"/>
  <c r="O152" i="31" s="1"/>
  <c r="R152" i="31" s="1"/>
  <c r="T152" i="31" s="1"/>
  <c r="L143" i="31"/>
  <c r="M143" i="31"/>
  <c r="I141" i="31"/>
  <c r="N140" i="31"/>
  <c r="O140" i="31" s="1"/>
  <c r="R140" i="31" s="1"/>
  <c r="V140" i="31" s="1"/>
  <c r="L131" i="31"/>
  <c r="M131" i="31"/>
  <c r="I129" i="31"/>
  <c r="N128" i="31"/>
  <c r="O128" i="31" s="1"/>
  <c r="R128" i="31" s="1"/>
  <c r="K119" i="31"/>
  <c r="L119" i="31"/>
  <c r="M119" i="31"/>
  <c r="I117" i="31"/>
  <c r="N116" i="31"/>
  <c r="O116" i="31" s="1"/>
  <c r="R116" i="31" s="1"/>
  <c r="V116" i="31" s="1"/>
  <c r="K107" i="31"/>
  <c r="L107" i="31"/>
  <c r="M107" i="31"/>
  <c r="I105" i="31"/>
  <c r="K95" i="31"/>
  <c r="L95" i="31"/>
  <c r="M95" i="31"/>
  <c r="I93" i="31"/>
  <c r="N92" i="31"/>
  <c r="O92" i="31" s="1"/>
  <c r="R92" i="31" s="1"/>
  <c r="K83" i="31"/>
  <c r="L83" i="31"/>
  <c r="I81" i="31"/>
  <c r="N80" i="31"/>
  <c r="O80" i="31" s="1"/>
  <c r="R80" i="31" s="1"/>
  <c r="I69" i="31"/>
  <c r="K59" i="31"/>
  <c r="L59" i="31"/>
  <c r="M59" i="31"/>
  <c r="I57" i="31"/>
  <c r="N56" i="31"/>
  <c r="O56" i="31" s="1"/>
  <c r="R56" i="31" s="1"/>
  <c r="M47" i="31"/>
  <c r="L47" i="31"/>
  <c r="I45" i="31"/>
  <c r="N44" i="31"/>
  <c r="O44" i="31" s="1"/>
  <c r="R44" i="31" s="1"/>
  <c r="V44" i="31" s="1"/>
  <c r="L35" i="31"/>
  <c r="M35" i="31"/>
  <c r="K35" i="31"/>
  <c r="I33" i="31"/>
  <c r="N32" i="31"/>
  <c r="O32" i="31" s="1"/>
  <c r="R32" i="31" s="1"/>
  <c r="K23" i="31"/>
  <c r="L23" i="31"/>
  <c r="M23" i="31"/>
  <c r="I21" i="31"/>
  <c r="M178" i="31"/>
  <c r="N178" i="31" s="1"/>
  <c r="O178" i="31" s="1"/>
  <c r="R178" i="31" s="1"/>
  <c r="V178" i="31" s="1"/>
  <c r="M175" i="31"/>
  <c r="N175" i="31" s="1"/>
  <c r="O175" i="31" s="1"/>
  <c r="R175" i="31" s="1"/>
  <c r="M172" i="31"/>
  <c r="I171" i="31"/>
  <c r="M169" i="31"/>
  <c r="M166" i="31"/>
  <c r="M162" i="31"/>
  <c r="M150" i="31"/>
  <c r="N150" i="31" s="1"/>
  <c r="O150" i="31" s="1"/>
  <c r="R150" i="31" s="1"/>
  <c r="V150" i="31" s="1"/>
  <c r="L137" i="31"/>
  <c r="N137" i="31" s="1"/>
  <c r="O137" i="31" s="1"/>
  <c r="R137" i="31" s="1"/>
  <c r="M137" i="31"/>
  <c r="N98" i="31"/>
  <c r="O98" i="31" s="1"/>
  <c r="R98" i="31" s="1"/>
  <c r="V98" i="31" s="1"/>
  <c r="M41" i="31"/>
  <c r="K41" i="31"/>
  <c r="L41" i="31"/>
  <c r="N41" i="31" s="1"/>
  <c r="O41" i="31" s="1"/>
  <c r="R41" i="31" s="1"/>
  <c r="V41" i="31" s="1"/>
  <c r="L29" i="31"/>
  <c r="N29" i="31" s="1"/>
  <c r="O29" i="31" s="1"/>
  <c r="R29" i="31" s="1"/>
  <c r="V29" i="31" s="1"/>
  <c r="M29" i="31"/>
  <c r="K29" i="31"/>
  <c r="K17" i="31"/>
  <c r="L17" i="31"/>
  <c r="N17" i="31" s="1"/>
  <c r="O17" i="31" s="1"/>
  <c r="R17" i="31" s="1"/>
  <c r="V17" i="31" s="1"/>
  <c r="M17" i="31"/>
  <c r="I20" i="31"/>
  <c r="M160" i="31"/>
  <c r="N157" i="31"/>
  <c r="O157" i="31" s="1"/>
  <c r="R157" i="31" s="1"/>
  <c r="V157" i="31" s="1"/>
  <c r="K148" i="31"/>
  <c r="L148" i="31"/>
  <c r="M148" i="31"/>
  <c r="N145" i="31"/>
  <c r="O145" i="31" s="1"/>
  <c r="R145" i="31" s="1"/>
  <c r="V145" i="31" s="1"/>
  <c r="K136" i="31"/>
  <c r="L136" i="31"/>
  <c r="M136" i="31"/>
  <c r="N133" i="31"/>
  <c r="O133" i="31" s="1"/>
  <c r="R133" i="31" s="1"/>
  <c r="V133" i="31" s="1"/>
  <c r="M124" i="31"/>
  <c r="K124" i="31"/>
  <c r="L124" i="31"/>
  <c r="N121" i="31"/>
  <c r="O121" i="31" s="1"/>
  <c r="R121" i="31" s="1"/>
  <c r="V121" i="31" s="1"/>
  <c r="K112" i="31"/>
  <c r="L112" i="31"/>
  <c r="M112" i="31"/>
  <c r="I110" i="31"/>
  <c r="N109" i="31"/>
  <c r="O109" i="31" s="1"/>
  <c r="R109" i="31" s="1"/>
  <c r="V109" i="31" s="1"/>
  <c r="K100" i="31"/>
  <c r="L100" i="31"/>
  <c r="M100" i="31"/>
  <c r="I98" i="31"/>
  <c r="N97" i="31"/>
  <c r="O97" i="31" s="1"/>
  <c r="R97" i="31" s="1"/>
  <c r="V97" i="31" s="1"/>
  <c r="K88" i="31"/>
  <c r="L88" i="31"/>
  <c r="N88" i="31" s="1"/>
  <c r="O88" i="31" s="1"/>
  <c r="R88" i="31" s="1"/>
  <c r="M88" i="31"/>
  <c r="I86" i="31"/>
  <c r="N85" i="31"/>
  <c r="O85" i="31" s="1"/>
  <c r="R85" i="31" s="1"/>
  <c r="V85" i="31" s="1"/>
  <c r="K76" i="31"/>
  <c r="L76" i="31"/>
  <c r="M76" i="31"/>
  <c r="I74" i="31"/>
  <c r="N73" i="31"/>
  <c r="O73" i="31" s="1"/>
  <c r="R73" i="31" s="1"/>
  <c r="V73" i="31" s="1"/>
  <c r="M64" i="31"/>
  <c r="K64" i="31"/>
  <c r="L64" i="31"/>
  <c r="I62" i="31"/>
  <c r="M52" i="31"/>
  <c r="K52" i="31"/>
  <c r="L52" i="31"/>
  <c r="I50" i="31"/>
  <c r="N49" i="31"/>
  <c r="O49" i="31" s="1"/>
  <c r="R49" i="31" s="1"/>
  <c r="V49" i="31" s="1"/>
  <c r="M40" i="31"/>
  <c r="K40" i="31"/>
  <c r="L40" i="31"/>
  <c r="I38" i="31"/>
  <c r="N37" i="31"/>
  <c r="O37" i="31" s="1"/>
  <c r="R37" i="31" s="1"/>
  <c r="V37" i="31" s="1"/>
  <c r="M28" i="31"/>
  <c r="K28" i="31"/>
  <c r="L28" i="31"/>
  <c r="I26" i="31"/>
  <c r="N25" i="31"/>
  <c r="O25" i="31" s="1"/>
  <c r="R25" i="31" s="1"/>
  <c r="V25" i="31" s="1"/>
  <c r="M16" i="31"/>
  <c r="K16" i="31"/>
  <c r="L16" i="31"/>
  <c r="L178" i="31"/>
  <c r="L175" i="31"/>
  <c r="L172" i="31"/>
  <c r="N172" i="31" s="1"/>
  <c r="O172" i="31" s="1"/>
  <c r="R172" i="31" s="1"/>
  <c r="L169" i="31"/>
  <c r="L166" i="31"/>
  <c r="N166" i="31" s="1"/>
  <c r="O166" i="31" s="1"/>
  <c r="R166" i="31" s="1"/>
  <c r="V166" i="31" s="1"/>
  <c r="L162" i="31"/>
  <c r="N162" i="31" s="1"/>
  <c r="O162" i="31" s="1"/>
  <c r="R162" i="31" s="1"/>
  <c r="L150" i="31"/>
  <c r="L71" i="31"/>
  <c r="K47" i="31"/>
  <c r="K89" i="31"/>
  <c r="L89" i="31"/>
  <c r="N89" i="31" s="1"/>
  <c r="O89" i="31" s="1"/>
  <c r="R89" i="31" s="1"/>
  <c r="V89" i="31" s="1"/>
  <c r="M89" i="31"/>
  <c r="I128" i="31"/>
  <c r="V128" i="31"/>
  <c r="I80" i="31"/>
  <c r="V80" i="31"/>
  <c r="M46" i="31"/>
  <c r="K46" i="31"/>
  <c r="L46" i="31"/>
  <c r="N46" i="31" s="1"/>
  <c r="O46" i="31" s="1"/>
  <c r="R46" i="31" s="1"/>
  <c r="V46" i="31" s="1"/>
  <c r="M34" i="31"/>
  <c r="N34" i="31" s="1"/>
  <c r="O34" i="31" s="1"/>
  <c r="R34" i="31" s="1"/>
  <c r="V34" i="31" s="1"/>
  <c r="K34" i="31"/>
  <c r="L34" i="31"/>
  <c r="V176" i="31"/>
  <c r="I151" i="31"/>
  <c r="K141" i="31"/>
  <c r="L141" i="31"/>
  <c r="N141" i="31" s="1"/>
  <c r="O141" i="31" s="1"/>
  <c r="R141" i="31" s="1"/>
  <c r="V141" i="31" s="1"/>
  <c r="I139" i="31"/>
  <c r="N126" i="31"/>
  <c r="O126" i="31" s="1"/>
  <c r="R126" i="31" s="1"/>
  <c r="K117" i="31"/>
  <c r="L117" i="31"/>
  <c r="N117" i="31" s="1"/>
  <c r="O117" i="31" s="1"/>
  <c r="R117" i="31" s="1"/>
  <c r="V117" i="31" s="1"/>
  <c r="M117" i="31"/>
  <c r="I115" i="31"/>
  <c r="N114" i="31"/>
  <c r="O114" i="31" s="1"/>
  <c r="R114" i="31" s="1"/>
  <c r="V114" i="31" s="1"/>
  <c r="K105" i="31"/>
  <c r="L105" i="31"/>
  <c r="M105" i="31"/>
  <c r="N105" i="31" s="1"/>
  <c r="O105" i="31" s="1"/>
  <c r="R105" i="31" s="1"/>
  <c r="V105" i="31" s="1"/>
  <c r="I103" i="31"/>
  <c r="N102" i="31"/>
  <c r="O102" i="31" s="1"/>
  <c r="R102" i="31" s="1"/>
  <c r="V102" i="31" s="1"/>
  <c r="M93" i="31"/>
  <c r="K93" i="31"/>
  <c r="L93" i="31"/>
  <c r="N93" i="31" s="1"/>
  <c r="O93" i="31" s="1"/>
  <c r="R93" i="31" s="1"/>
  <c r="V93" i="31" s="1"/>
  <c r="I91" i="31"/>
  <c r="N90" i="31"/>
  <c r="O90" i="31" s="1"/>
  <c r="R90" i="31" s="1"/>
  <c r="V90" i="31" s="1"/>
  <c r="L81" i="31"/>
  <c r="M81" i="31"/>
  <c r="N81" i="31" s="1"/>
  <c r="O81" i="31" s="1"/>
  <c r="R81" i="31" s="1"/>
  <c r="V81" i="31" s="1"/>
  <c r="K81" i="31"/>
  <c r="I79" i="31"/>
  <c r="K69" i="31"/>
  <c r="L69" i="31"/>
  <c r="N69" i="31" s="1"/>
  <c r="O69" i="31" s="1"/>
  <c r="R69" i="31" s="1"/>
  <c r="V69" i="31" s="1"/>
  <c r="M69" i="31"/>
  <c r="I67" i="31"/>
  <c r="N66" i="31"/>
  <c r="O66" i="31" s="1"/>
  <c r="R66" i="31" s="1"/>
  <c r="V66" i="31" s="1"/>
  <c r="M57" i="31"/>
  <c r="N57" i="31" s="1"/>
  <c r="O57" i="31" s="1"/>
  <c r="R57" i="31" s="1"/>
  <c r="V57" i="31" s="1"/>
  <c r="K57" i="31"/>
  <c r="L57" i="31"/>
  <c r="I55" i="31"/>
  <c r="L45" i="31"/>
  <c r="N45" i="31" s="1"/>
  <c r="O45" i="31" s="1"/>
  <c r="R45" i="31" s="1"/>
  <c r="V45" i="31" s="1"/>
  <c r="M45" i="31"/>
  <c r="K45" i="31"/>
  <c r="I43" i="31"/>
  <c r="N42" i="31"/>
  <c r="O42" i="31" s="1"/>
  <c r="R42" i="31" s="1"/>
  <c r="V42" i="31" s="1"/>
  <c r="L33" i="31"/>
  <c r="M33" i="31"/>
  <c r="N33" i="31" s="1"/>
  <c r="O33" i="31" s="1"/>
  <c r="R33" i="31" s="1"/>
  <c r="V33" i="31" s="1"/>
  <c r="K33" i="31"/>
  <c r="I31" i="31"/>
  <c r="N30" i="31"/>
  <c r="O30" i="31" s="1"/>
  <c r="R30" i="31" s="1"/>
  <c r="V30" i="31" s="1"/>
  <c r="K21" i="31"/>
  <c r="L21" i="31"/>
  <c r="N21" i="31" s="1"/>
  <c r="O21" i="31" s="1"/>
  <c r="R21" i="31" s="1"/>
  <c r="V21" i="31" s="1"/>
  <c r="M21" i="31"/>
  <c r="I19" i="31"/>
  <c r="N18" i="31"/>
  <c r="O18" i="31" s="1"/>
  <c r="R18" i="31" s="1"/>
  <c r="V18" i="31" s="1"/>
  <c r="V152" i="31"/>
  <c r="V146" i="31"/>
  <c r="K140" i="31"/>
  <c r="K71" i="31"/>
  <c r="I159" i="31"/>
  <c r="V159" i="31"/>
  <c r="N146" i="31"/>
  <c r="O146" i="31" s="1"/>
  <c r="R146" i="31" s="1"/>
  <c r="T146" i="31" s="1"/>
  <c r="I123" i="31"/>
  <c r="K113" i="31"/>
  <c r="L113" i="31"/>
  <c r="N113" i="31" s="1"/>
  <c r="O113" i="31" s="1"/>
  <c r="R113" i="31" s="1"/>
  <c r="V113" i="31" s="1"/>
  <c r="M113" i="31"/>
  <c r="I99" i="31"/>
  <c r="V99" i="31"/>
  <c r="I63" i="31"/>
  <c r="V63" i="31"/>
  <c r="I39" i="31"/>
  <c r="V39" i="31"/>
  <c r="I56" i="31"/>
  <c r="V56" i="31"/>
  <c r="L158" i="31"/>
  <c r="M158" i="31"/>
  <c r="N158" i="31" s="1"/>
  <c r="O158" i="31" s="1"/>
  <c r="R158" i="31" s="1"/>
  <c r="V158" i="31" s="1"/>
  <c r="I156" i="31"/>
  <c r="V156" i="31"/>
  <c r="N155" i="31"/>
  <c r="O155" i="31" s="1"/>
  <c r="R155" i="31" s="1"/>
  <c r="X155" i="31" s="1"/>
  <c r="L146" i="31"/>
  <c r="M146" i="31"/>
  <c r="I144" i="31"/>
  <c r="V144" i="31"/>
  <c r="L134" i="31"/>
  <c r="M134" i="31"/>
  <c r="N134" i="31" s="1"/>
  <c r="O134" i="31" s="1"/>
  <c r="R134" i="31" s="1"/>
  <c r="I132" i="31"/>
  <c r="V132" i="31"/>
  <c r="N131" i="31"/>
  <c r="O131" i="31" s="1"/>
  <c r="R131" i="31" s="1"/>
  <c r="V131" i="31" s="1"/>
  <c r="L122" i="31"/>
  <c r="M122" i="31"/>
  <c r="I120" i="31"/>
  <c r="V120" i="31"/>
  <c r="N119" i="31"/>
  <c r="O119" i="31" s="1"/>
  <c r="R119" i="31" s="1"/>
  <c r="V119" i="31" s="1"/>
  <c r="K110" i="31"/>
  <c r="L110" i="31"/>
  <c r="M110" i="31"/>
  <c r="N110" i="31" s="1"/>
  <c r="O110" i="31" s="1"/>
  <c r="R110" i="31" s="1"/>
  <c r="V110" i="31" s="1"/>
  <c r="I108" i="31"/>
  <c r="V108" i="31"/>
  <c r="N107" i="31"/>
  <c r="O107" i="31" s="1"/>
  <c r="R107" i="31" s="1"/>
  <c r="V107" i="31" s="1"/>
  <c r="K98" i="31"/>
  <c r="L98" i="31"/>
  <c r="M98" i="31"/>
  <c r="I96" i="31"/>
  <c r="V96" i="31"/>
  <c r="N95" i="31"/>
  <c r="O95" i="31" s="1"/>
  <c r="R95" i="31" s="1"/>
  <c r="V95" i="31" s="1"/>
  <c r="K86" i="31"/>
  <c r="L86" i="31"/>
  <c r="M86" i="31"/>
  <c r="N86" i="31" s="1"/>
  <c r="O86" i="31" s="1"/>
  <c r="R86" i="31" s="1"/>
  <c r="V86" i="31" s="1"/>
  <c r="I84" i="31"/>
  <c r="N83" i="31"/>
  <c r="O83" i="31" s="1"/>
  <c r="R83" i="31" s="1"/>
  <c r="V83" i="31" s="1"/>
  <c r="L74" i="31"/>
  <c r="M74" i="31"/>
  <c r="K74" i="31"/>
  <c r="N74" i="31" s="1"/>
  <c r="O74" i="31" s="1"/>
  <c r="R74" i="31" s="1"/>
  <c r="V74" i="31" s="1"/>
  <c r="I72" i="31"/>
  <c r="V72" i="31"/>
  <c r="N71" i="31"/>
  <c r="O71" i="31" s="1"/>
  <c r="R71" i="31" s="1"/>
  <c r="V71" i="31" s="1"/>
  <c r="K62" i="31"/>
  <c r="L62" i="31"/>
  <c r="M62" i="31"/>
  <c r="N62" i="31" s="1"/>
  <c r="O62" i="31" s="1"/>
  <c r="R62" i="31" s="1"/>
  <c r="V62" i="31" s="1"/>
  <c r="I60" i="31"/>
  <c r="N59" i="31"/>
  <c r="O59" i="31" s="1"/>
  <c r="R59" i="31" s="1"/>
  <c r="V59" i="31" s="1"/>
  <c r="M50" i="31"/>
  <c r="K50" i="31"/>
  <c r="N50" i="31" s="1"/>
  <c r="O50" i="31" s="1"/>
  <c r="R50" i="31" s="1"/>
  <c r="V50" i="31" s="1"/>
  <c r="L50" i="31"/>
  <c r="I48" i="31"/>
  <c r="V48" i="31"/>
  <c r="N47" i="31"/>
  <c r="O47" i="31" s="1"/>
  <c r="R47" i="31" s="1"/>
  <c r="V47" i="31" s="1"/>
  <c r="L38" i="31"/>
  <c r="M38" i="31"/>
  <c r="N38" i="31" s="1"/>
  <c r="O38" i="31" s="1"/>
  <c r="R38" i="31" s="1"/>
  <c r="V38" i="31" s="1"/>
  <c r="K38" i="31"/>
  <c r="I36" i="31"/>
  <c r="V36" i="31"/>
  <c r="N35" i="31"/>
  <c r="O35" i="31" s="1"/>
  <c r="R35" i="31" s="1"/>
  <c r="V35" i="31" s="1"/>
  <c r="K26" i="31"/>
  <c r="N26" i="31" s="1"/>
  <c r="O26" i="31" s="1"/>
  <c r="R26" i="31" s="1"/>
  <c r="V26" i="31" s="1"/>
  <c r="L26" i="31"/>
  <c r="M26" i="31"/>
  <c r="I24" i="31"/>
  <c r="V24" i="31"/>
  <c r="N23" i="31"/>
  <c r="O23" i="31" s="1"/>
  <c r="R23" i="31" s="1"/>
  <c r="V23" i="31" s="1"/>
  <c r="V169" i="31"/>
  <c r="L164" i="31"/>
  <c r="N164" i="31" s="1"/>
  <c r="O164" i="31" s="1"/>
  <c r="R164" i="31" s="1"/>
  <c r="K161" i="31"/>
  <c r="M135" i="31"/>
  <c r="N135" i="31" s="1"/>
  <c r="O135" i="31" s="1"/>
  <c r="R135" i="31" s="1"/>
  <c r="V135" i="31" s="1"/>
  <c r="I127" i="31"/>
  <c r="L61" i="31"/>
  <c r="N122" i="31"/>
  <c r="O122" i="31" s="1"/>
  <c r="R122" i="31" s="1"/>
  <c r="V122" i="31" s="1"/>
  <c r="K53" i="31"/>
  <c r="L53" i="31"/>
  <c r="N53" i="31" s="1"/>
  <c r="O53" i="31" s="1"/>
  <c r="R53" i="31" s="1"/>
  <c r="V53" i="31" s="1"/>
  <c r="M53" i="31"/>
  <c r="L94" i="31"/>
  <c r="N94" i="31" s="1"/>
  <c r="O94" i="31" s="1"/>
  <c r="R94" i="31" s="1"/>
  <c r="V94" i="31" s="1"/>
  <c r="M94" i="31"/>
  <c r="K94" i="31"/>
  <c r="M58" i="31"/>
  <c r="N58" i="31" s="1"/>
  <c r="O58" i="31" s="1"/>
  <c r="R58" i="31" s="1"/>
  <c r="V58" i="31" s="1"/>
  <c r="K58" i="31"/>
  <c r="L58" i="31"/>
  <c r="M163" i="31"/>
  <c r="N160" i="31"/>
  <c r="O160" i="31" s="1"/>
  <c r="R160" i="31" s="1"/>
  <c r="T160" i="31" s="1"/>
  <c r="K151" i="31"/>
  <c r="L151" i="31"/>
  <c r="M151" i="31"/>
  <c r="N151" i="31" s="1"/>
  <c r="O151" i="31" s="1"/>
  <c r="R151" i="31" s="1"/>
  <c r="V151" i="31" s="1"/>
  <c r="N148" i="31"/>
  <c r="O148" i="31" s="1"/>
  <c r="R148" i="31" s="1"/>
  <c r="V148" i="31" s="1"/>
  <c r="K139" i="31"/>
  <c r="L139" i="31"/>
  <c r="N139" i="31" s="1"/>
  <c r="O139" i="31" s="1"/>
  <c r="R139" i="31" s="1"/>
  <c r="V139" i="31" s="1"/>
  <c r="M139" i="31"/>
  <c r="N136" i="31"/>
  <c r="O136" i="31" s="1"/>
  <c r="R136" i="31" s="1"/>
  <c r="V136" i="31" s="1"/>
  <c r="M127" i="31"/>
  <c r="N127" i="31" s="1"/>
  <c r="O127" i="31" s="1"/>
  <c r="R127" i="31" s="1"/>
  <c r="V127" i="31" s="1"/>
  <c r="L127" i="31"/>
  <c r="I125" i="31"/>
  <c r="N124" i="31"/>
  <c r="O124" i="31" s="1"/>
  <c r="R124" i="31" s="1"/>
  <c r="V124" i="31" s="1"/>
  <c r="K115" i="31"/>
  <c r="L115" i="31"/>
  <c r="N115" i="31" s="1"/>
  <c r="O115" i="31" s="1"/>
  <c r="R115" i="31" s="1"/>
  <c r="V115" i="31" s="1"/>
  <c r="M115" i="31"/>
  <c r="I113" i="31"/>
  <c r="N112" i="31"/>
  <c r="O112" i="31" s="1"/>
  <c r="R112" i="31" s="1"/>
  <c r="V112" i="31" s="1"/>
  <c r="K103" i="31"/>
  <c r="L103" i="31"/>
  <c r="M103" i="31"/>
  <c r="N103" i="31" s="1"/>
  <c r="O103" i="31" s="1"/>
  <c r="R103" i="31" s="1"/>
  <c r="V103" i="31" s="1"/>
  <c r="N100" i="31"/>
  <c r="O100" i="31" s="1"/>
  <c r="R100" i="31" s="1"/>
  <c r="V100" i="31" s="1"/>
  <c r="K91" i="31"/>
  <c r="L91" i="31"/>
  <c r="N91" i="31" s="1"/>
  <c r="O91" i="31" s="1"/>
  <c r="R91" i="31" s="1"/>
  <c r="V91" i="31" s="1"/>
  <c r="M91" i="31"/>
  <c r="I89" i="31"/>
  <c r="K79" i="31"/>
  <c r="L79" i="31"/>
  <c r="M79" i="31"/>
  <c r="N79" i="31" s="1"/>
  <c r="O79" i="31" s="1"/>
  <c r="R79" i="31" s="1"/>
  <c r="V79" i="31" s="1"/>
  <c r="I77" i="31"/>
  <c r="V77" i="31"/>
  <c r="N76" i="31"/>
  <c r="O76" i="31" s="1"/>
  <c r="R76" i="31" s="1"/>
  <c r="V76" i="31" s="1"/>
  <c r="K67" i="31"/>
  <c r="L67" i="31"/>
  <c r="N67" i="31" s="1"/>
  <c r="O67" i="31" s="1"/>
  <c r="R67" i="31" s="1"/>
  <c r="V67" i="31" s="1"/>
  <c r="M67" i="31"/>
  <c r="I65" i="31"/>
  <c r="V65" i="31"/>
  <c r="N64" i="31"/>
  <c r="O64" i="31" s="1"/>
  <c r="R64" i="31" s="1"/>
  <c r="V64" i="31" s="1"/>
  <c r="M55" i="31"/>
  <c r="N55" i="31" s="1"/>
  <c r="O55" i="31" s="1"/>
  <c r="R55" i="31" s="1"/>
  <c r="V55" i="31" s="1"/>
  <c r="L55" i="31"/>
  <c r="K55" i="31"/>
  <c r="I53" i="31"/>
  <c r="N52" i="31"/>
  <c r="O52" i="31" s="1"/>
  <c r="R52" i="31" s="1"/>
  <c r="V52" i="31" s="1"/>
  <c r="M43" i="31"/>
  <c r="K43" i="31"/>
  <c r="L43" i="31"/>
  <c r="N43" i="31" s="1"/>
  <c r="O43" i="31" s="1"/>
  <c r="R43" i="31" s="1"/>
  <c r="V43" i="31" s="1"/>
  <c r="I41" i="31"/>
  <c r="N40" i="31"/>
  <c r="O40" i="31" s="1"/>
  <c r="R40" i="31" s="1"/>
  <c r="M31" i="31"/>
  <c r="N31" i="31" s="1"/>
  <c r="O31" i="31" s="1"/>
  <c r="R31" i="31" s="1"/>
  <c r="V31" i="31" s="1"/>
  <c r="K31" i="31"/>
  <c r="L31" i="31"/>
  <c r="I29" i="31"/>
  <c r="N28" i="31"/>
  <c r="O28" i="31" s="1"/>
  <c r="R28" i="31" s="1"/>
  <c r="V28" i="31" s="1"/>
  <c r="M19" i="31"/>
  <c r="K19" i="31"/>
  <c r="L19" i="31"/>
  <c r="N19" i="31" s="1"/>
  <c r="O19" i="31" s="1"/>
  <c r="R19" i="31" s="1"/>
  <c r="V19" i="31" s="1"/>
  <c r="I17" i="31"/>
  <c r="N16" i="31"/>
  <c r="O16" i="31" s="1"/>
  <c r="R16" i="31" s="1"/>
  <c r="V16" i="31" s="1"/>
  <c r="K164" i="31"/>
  <c r="L160" i="31"/>
  <c r="V149" i="31"/>
  <c r="K143" i="31"/>
  <c r="N143" i="31" s="1"/>
  <c r="O143" i="31" s="1"/>
  <c r="R143" i="31" s="1"/>
  <c r="I140" i="31"/>
  <c r="K123" i="31"/>
  <c r="N123" i="31" s="1"/>
  <c r="O123" i="31" s="1"/>
  <c r="R123" i="31" s="1"/>
  <c r="V123" i="31" s="1"/>
  <c r="M106" i="8"/>
  <c r="N106" i="8" s="1"/>
  <c r="Q106" i="8" s="1"/>
  <c r="J37" i="8"/>
  <c r="K37" i="8"/>
  <c r="L37" i="8"/>
  <c r="J25" i="8"/>
  <c r="M25" i="8" s="1"/>
  <c r="N25" i="8" s="1"/>
  <c r="K25" i="8"/>
  <c r="L25" i="8"/>
  <c r="J150" i="8"/>
  <c r="K150" i="8"/>
  <c r="P141" i="8"/>
  <c r="J138" i="8"/>
  <c r="K138" i="8"/>
  <c r="M128" i="8"/>
  <c r="N128" i="8" s="1"/>
  <c r="J126" i="8"/>
  <c r="K126" i="8"/>
  <c r="M116" i="8"/>
  <c r="N116" i="8" s="1"/>
  <c r="Q116" i="8" s="1"/>
  <c r="J114" i="8"/>
  <c r="K114" i="8"/>
  <c r="L114" i="8"/>
  <c r="K102" i="8"/>
  <c r="J102" i="8"/>
  <c r="L102" i="8"/>
  <c r="M92" i="8"/>
  <c r="N92" i="8" s="1"/>
  <c r="P92" i="8" s="1"/>
  <c r="K90" i="8"/>
  <c r="L90" i="8"/>
  <c r="J90" i="8"/>
  <c r="K78" i="8"/>
  <c r="J78" i="8"/>
  <c r="L78" i="8"/>
  <c r="K66" i="8"/>
  <c r="J66" i="8"/>
  <c r="L66" i="8"/>
  <c r="J54" i="8"/>
  <c r="K54" i="8"/>
  <c r="L54" i="8"/>
  <c r="M44" i="8"/>
  <c r="N44" i="8" s="1"/>
  <c r="P44" i="8" s="1"/>
  <c r="J42" i="8"/>
  <c r="K42" i="8"/>
  <c r="L42" i="8"/>
  <c r="J30" i="8"/>
  <c r="K30" i="8"/>
  <c r="L30" i="8"/>
  <c r="M20" i="8"/>
  <c r="N20" i="8" s="1"/>
  <c r="P20" i="8" s="1"/>
  <c r="J18" i="8"/>
  <c r="K18" i="8"/>
  <c r="L18" i="8"/>
  <c r="L175" i="8"/>
  <c r="J172" i="8"/>
  <c r="K167" i="8"/>
  <c r="L162" i="8"/>
  <c r="J160" i="8"/>
  <c r="K155" i="8"/>
  <c r="L152" i="8"/>
  <c r="M152" i="8" s="1"/>
  <c r="N152" i="8" s="1"/>
  <c r="J145" i="8"/>
  <c r="M145" i="8" s="1"/>
  <c r="N145" i="8" s="1"/>
  <c r="K145" i="8"/>
  <c r="J133" i="8"/>
  <c r="K133" i="8"/>
  <c r="J121" i="8"/>
  <c r="K121" i="8"/>
  <c r="K85" i="8"/>
  <c r="J85" i="8"/>
  <c r="L85" i="8"/>
  <c r="P40" i="8"/>
  <c r="M169" i="8"/>
  <c r="N169" i="8" s="1"/>
  <c r="J143" i="8"/>
  <c r="K143" i="8"/>
  <c r="J131" i="8"/>
  <c r="K131" i="8"/>
  <c r="M121" i="8"/>
  <c r="N121" i="8" s="1"/>
  <c r="J119" i="8"/>
  <c r="K119" i="8"/>
  <c r="P110" i="8"/>
  <c r="J107" i="8"/>
  <c r="K107" i="8"/>
  <c r="L107" i="8"/>
  <c r="K95" i="8"/>
  <c r="J95" i="8"/>
  <c r="M85" i="8"/>
  <c r="N85" i="8" s="1"/>
  <c r="Q85" i="8" s="1"/>
  <c r="K83" i="8"/>
  <c r="J83" i="8"/>
  <c r="L83" i="8"/>
  <c r="K71" i="8"/>
  <c r="J71" i="8"/>
  <c r="L71" i="8"/>
  <c r="M61" i="8"/>
  <c r="N61" i="8" s="1"/>
  <c r="P61" i="8" s="1"/>
  <c r="K59" i="8"/>
  <c r="J59" i="8"/>
  <c r="L59" i="8"/>
  <c r="J47" i="8"/>
  <c r="K47" i="8"/>
  <c r="L47" i="8"/>
  <c r="M37" i="8"/>
  <c r="N37" i="8" s="1"/>
  <c r="P37" i="8" s="1"/>
  <c r="J35" i="8"/>
  <c r="K35" i="8"/>
  <c r="L35" i="8"/>
  <c r="J23" i="8"/>
  <c r="K23" i="8"/>
  <c r="L23" i="8"/>
  <c r="K175" i="8"/>
  <c r="L169" i="8"/>
  <c r="K162" i="8"/>
  <c r="L157" i="8"/>
  <c r="M157" i="8" s="1"/>
  <c r="N157" i="8" s="1"/>
  <c r="K152" i="8"/>
  <c r="K61" i="8"/>
  <c r="L61" i="8"/>
  <c r="J61" i="8"/>
  <c r="J49" i="8"/>
  <c r="M49" i="8" s="1"/>
  <c r="N49" i="8" s="1"/>
  <c r="K49" i="8"/>
  <c r="L49" i="8"/>
  <c r="M162" i="8"/>
  <c r="N162" i="8" s="1"/>
  <c r="J148" i="8"/>
  <c r="K148" i="8"/>
  <c r="M138" i="8"/>
  <c r="N138" i="8" s="1"/>
  <c r="J136" i="8"/>
  <c r="K136" i="8"/>
  <c r="J124" i="8"/>
  <c r="K124" i="8"/>
  <c r="Q115" i="8"/>
  <c r="M114" i="8"/>
  <c r="N114" i="8" s="1"/>
  <c r="J112" i="8"/>
  <c r="K112" i="8"/>
  <c r="M112" i="8" s="1"/>
  <c r="N112" i="8" s="1"/>
  <c r="L112" i="8"/>
  <c r="M102" i="8"/>
  <c r="N102" i="8" s="1"/>
  <c r="K100" i="8"/>
  <c r="L100" i="8"/>
  <c r="M90" i="8"/>
  <c r="N90" i="8" s="1"/>
  <c r="P90" i="8" s="1"/>
  <c r="K88" i="8"/>
  <c r="L88" i="8"/>
  <c r="J88" i="8"/>
  <c r="M78" i="8"/>
  <c r="N78" i="8" s="1"/>
  <c r="K76" i="8"/>
  <c r="J76" i="8"/>
  <c r="L76" i="8"/>
  <c r="M66" i="8"/>
  <c r="N66" i="8" s="1"/>
  <c r="Q66" i="8" s="1"/>
  <c r="K64" i="8"/>
  <c r="J64" i="8"/>
  <c r="L64" i="8"/>
  <c r="M54" i="8"/>
  <c r="N54" i="8" s="1"/>
  <c r="J52" i="8"/>
  <c r="K52" i="8"/>
  <c r="L52" i="8"/>
  <c r="M42" i="8"/>
  <c r="N42" i="8" s="1"/>
  <c r="Q42" i="8" s="1"/>
  <c r="J40" i="8"/>
  <c r="K40" i="8"/>
  <c r="M30" i="8"/>
  <c r="N30" i="8" s="1"/>
  <c r="J28" i="8"/>
  <c r="K28" i="8"/>
  <c r="L28" i="8"/>
  <c r="M18" i="8"/>
  <c r="N18" i="8" s="1"/>
  <c r="J16" i="8"/>
  <c r="K16" i="8"/>
  <c r="L16" i="8"/>
  <c r="K169" i="8"/>
  <c r="L164" i="8"/>
  <c r="K157" i="8"/>
  <c r="K73" i="8"/>
  <c r="L73" i="8"/>
  <c r="J73" i="8"/>
  <c r="M73" i="8" s="1"/>
  <c r="N73" i="8" s="1"/>
  <c r="Q168" i="8"/>
  <c r="M167" i="8"/>
  <c r="N167" i="8" s="1"/>
  <c r="M155" i="8"/>
  <c r="N155" i="8" s="1"/>
  <c r="M143" i="8"/>
  <c r="N143" i="8" s="1"/>
  <c r="J141" i="8"/>
  <c r="K141" i="8"/>
  <c r="M131" i="8"/>
  <c r="N131" i="8" s="1"/>
  <c r="P131" i="8" s="1"/>
  <c r="J129" i="8"/>
  <c r="K129" i="8"/>
  <c r="M119" i="8"/>
  <c r="N119" i="8" s="1"/>
  <c r="L117" i="8"/>
  <c r="J117" i="8"/>
  <c r="M107" i="8"/>
  <c r="N107" i="8" s="1"/>
  <c r="L105" i="8"/>
  <c r="J105" i="8"/>
  <c r="M95" i="8"/>
  <c r="N95" i="8" s="1"/>
  <c r="K93" i="8"/>
  <c r="J93" i="8"/>
  <c r="L93" i="8"/>
  <c r="M83" i="8"/>
  <c r="N83" i="8" s="1"/>
  <c r="K81" i="8"/>
  <c r="J81" i="8"/>
  <c r="L81" i="8"/>
  <c r="M71" i="8"/>
  <c r="N71" i="8" s="1"/>
  <c r="K69" i="8"/>
  <c r="J69" i="8"/>
  <c r="L69" i="8"/>
  <c r="M59" i="8"/>
  <c r="N59" i="8" s="1"/>
  <c r="K57" i="8"/>
  <c r="J57" i="8"/>
  <c r="L57" i="8"/>
  <c r="M47" i="8"/>
  <c r="N47" i="8" s="1"/>
  <c r="J45" i="8"/>
  <c r="K45" i="8"/>
  <c r="L45" i="8"/>
  <c r="M35" i="8"/>
  <c r="N35" i="8" s="1"/>
  <c r="J33" i="8"/>
  <c r="K33" i="8"/>
  <c r="L33" i="8"/>
  <c r="Q24" i="8"/>
  <c r="M23" i="8"/>
  <c r="N23" i="8" s="1"/>
  <c r="J21" i="8"/>
  <c r="K21" i="8"/>
  <c r="L21" i="8"/>
  <c r="L173" i="8"/>
  <c r="L171" i="8"/>
  <c r="K164" i="8"/>
  <c r="M164" i="8" s="1"/>
  <c r="N164" i="8" s="1"/>
  <c r="L159" i="8"/>
  <c r="M75" i="8"/>
  <c r="N75" i="8" s="1"/>
  <c r="P75" i="8" s="1"/>
  <c r="M172" i="8"/>
  <c r="N172" i="8" s="1"/>
  <c r="P172" i="8" s="1"/>
  <c r="M160" i="8"/>
  <c r="N160" i="8" s="1"/>
  <c r="M148" i="8"/>
  <c r="N148" i="8" s="1"/>
  <c r="J146" i="8"/>
  <c r="K146" i="8"/>
  <c r="P137" i="8"/>
  <c r="M136" i="8"/>
  <c r="N136" i="8" s="1"/>
  <c r="P136" i="8" s="1"/>
  <c r="J134" i="8"/>
  <c r="K134" i="8"/>
  <c r="M124" i="8"/>
  <c r="N124" i="8" s="1"/>
  <c r="J122" i="8"/>
  <c r="K122" i="8"/>
  <c r="J110" i="8"/>
  <c r="K110" i="8"/>
  <c r="L110" i="8"/>
  <c r="M100" i="8"/>
  <c r="N100" i="8" s="1"/>
  <c r="Q100" i="8" s="1"/>
  <c r="K98" i="8"/>
  <c r="J98" i="8"/>
  <c r="L98" i="8"/>
  <c r="M88" i="8"/>
  <c r="N88" i="8" s="1"/>
  <c r="P88" i="8" s="1"/>
  <c r="K86" i="8"/>
  <c r="L86" i="8"/>
  <c r="M76" i="8"/>
  <c r="N76" i="8" s="1"/>
  <c r="K74" i="8"/>
  <c r="L74" i="8"/>
  <c r="M64" i="8"/>
  <c r="N64" i="8" s="1"/>
  <c r="K62" i="8"/>
  <c r="J62" i="8"/>
  <c r="L62" i="8"/>
  <c r="M62" i="8" s="1"/>
  <c r="N62" i="8" s="1"/>
  <c r="M52" i="8"/>
  <c r="N52" i="8" s="1"/>
  <c r="P52" i="8" s="1"/>
  <c r="J50" i="8"/>
  <c r="K50" i="8"/>
  <c r="L50" i="8"/>
  <c r="M40" i="8"/>
  <c r="N40" i="8" s="1"/>
  <c r="Q40" i="8" s="1"/>
  <c r="J38" i="8"/>
  <c r="K38" i="8"/>
  <c r="L38" i="8"/>
  <c r="M38" i="8" s="1"/>
  <c r="N38" i="8" s="1"/>
  <c r="M28" i="8"/>
  <c r="N28" i="8" s="1"/>
  <c r="P28" i="8" s="1"/>
  <c r="J26" i="8"/>
  <c r="K26" i="8"/>
  <c r="L26" i="8"/>
  <c r="M16" i="8"/>
  <c r="N16" i="8" s="1"/>
  <c r="P16" i="8" s="1"/>
  <c r="Q177" i="8"/>
  <c r="L176" i="8"/>
  <c r="M176" i="8" s="1"/>
  <c r="N176" i="8" s="1"/>
  <c r="K173" i="8"/>
  <c r="K171" i="8"/>
  <c r="L166" i="8"/>
  <c r="K159" i="8"/>
  <c r="L154" i="8"/>
  <c r="L143" i="8"/>
  <c r="L131" i="8"/>
  <c r="L119" i="8"/>
  <c r="K105" i="8"/>
  <c r="L95" i="8"/>
  <c r="P124" i="8"/>
  <c r="Q124" i="8"/>
  <c r="M165" i="8"/>
  <c r="N165" i="8" s="1"/>
  <c r="P165" i="8" s="1"/>
  <c r="J151" i="8"/>
  <c r="K151" i="8"/>
  <c r="M141" i="8"/>
  <c r="N141" i="8" s="1"/>
  <c r="Q141" i="8" s="1"/>
  <c r="J139" i="8"/>
  <c r="K139" i="8"/>
  <c r="Q130" i="8"/>
  <c r="J127" i="8"/>
  <c r="K127" i="8"/>
  <c r="J115" i="8"/>
  <c r="K115" i="8"/>
  <c r="L115" i="8"/>
  <c r="M105" i="8"/>
  <c r="N105" i="8" s="1"/>
  <c r="Q105" i="8" s="1"/>
  <c r="J103" i="8"/>
  <c r="K103" i="8"/>
  <c r="L103" i="8"/>
  <c r="M93" i="8"/>
  <c r="N93" i="8" s="1"/>
  <c r="Q93" i="8" s="1"/>
  <c r="K91" i="8"/>
  <c r="J91" i="8"/>
  <c r="L91" i="8"/>
  <c r="M81" i="8"/>
  <c r="N81" i="8" s="1"/>
  <c r="Q81" i="8" s="1"/>
  <c r="K79" i="8"/>
  <c r="J79" i="8"/>
  <c r="L79" i="8"/>
  <c r="M69" i="8"/>
  <c r="N69" i="8" s="1"/>
  <c r="P69" i="8" s="1"/>
  <c r="K67" i="8"/>
  <c r="J67" i="8"/>
  <c r="L67" i="8"/>
  <c r="M57" i="8"/>
  <c r="N57" i="8" s="1"/>
  <c r="P57" i="8" s="1"/>
  <c r="K55" i="8"/>
  <c r="J55" i="8"/>
  <c r="L55" i="8"/>
  <c r="M45" i="8"/>
  <c r="N45" i="8" s="1"/>
  <c r="P45" i="8" s="1"/>
  <c r="J43" i="8"/>
  <c r="K43" i="8"/>
  <c r="L43" i="8"/>
  <c r="M33" i="8"/>
  <c r="N33" i="8" s="1"/>
  <c r="P33" i="8" s="1"/>
  <c r="J31" i="8"/>
  <c r="K31" i="8"/>
  <c r="L31" i="8"/>
  <c r="M21" i="8"/>
  <c r="N21" i="8" s="1"/>
  <c r="P21" i="8" s="1"/>
  <c r="J19" i="8"/>
  <c r="K19" i="8"/>
  <c r="L19" i="8"/>
  <c r="K176" i="8"/>
  <c r="K166" i="8"/>
  <c r="M166" i="8" s="1"/>
  <c r="N166" i="8" s="1"/>
  <c r="L161" i="8"/>
  <c r="K154" i="8"/>
  <c r="J100" i="8"/>
  <c r="L40" i="8"/>
  <c r="M171" i="8"/>
  <c r="N171" i="8" s="1"/>
  <c r="M177" i="8"/>
  <c r="N177" i="8" s="1"/>
  <c r="P177" i="8" s="1"/>
  <c r="P171" i="8"/>
  <c r="Q171" i="8"/>
  <c r="M170" i="8"/>
  <c r="N170" i="8" s="1"/>
  <c r="P170" i="8" s="1"/>
  <c r="P159" i="8"/>
  <c r="M146" i="8"/>
  <c r="N146" i="8" s="1"/>
  <c r="P146" i="8" s="1"/>
  <c r="J144" i="8"/>
  <c r="M144" i="8" s="1"/>
  <c r="N144" i="8" s="1"/>
  <c r="K144" i="8"/>
  <c r="J132" i="8"/>
  <c r="K132" i="8"/>
  <c r="M122" i="8"/>
  <c r="N122" i="8" s="1"/>
  <c r="P122" i="8" s="1"/>
  <c r="J120" i="8"/>
  <c r="K120" i="8"/>
  <c r="M110" i="8"/>
  <c r="N110" i="8" s="1"/>
  <c r="Q110" i="8" s="1"/>
  <c r="J108" i="8"/>
  <c r="K108" i="8"/>
  <c r="L108" i="8"/>
  <c r="M98" i="8"/>
  <c r="N98" i="8" s="1"/>
  <c r="P98" i="8" s="1"/>
  <c r="K96" i="8"/>
  <c r="L96" i="8"/>
  <c r="J96" i="8"/>
  <c r="M86" i="8"/>
  <c r="N86" i="8" s="1"/>
  <c r="P86" i="8" s="1"/>
  <c r="K84" i="8"/>
  <c r="L84" i="8"/>
  <c r="Q75" i="8"/>
  <c r="K72" i="8"/>
  <c r="J72" i="8"/>
  <c r="L72" i="8"/>
  <c r="K60" i="8"/>
  <c r="J60" i="8"/>
  <c r="L60" i="8"/>
  <c r="M50" i="8"/>
  <c r="N50" i="8" s="1"/>
  <c r="P50" i="8" s="1"/>
  <c r="J48" i="8"/>
  <c r="K48" i="8"/>
  <c r="L48" i="8"/>
  <c r="J36" i="8"/>
  <c r="K36" i="8"/>
  <c r="L36" i="8"/>
  <c r="M26" i="8"/>
  <c r="N26" i="8" s="1"/>
  <c r="P26" i="8" s="1"/>
  <c r="J24" i="8"/>
  <c r="K24" i="8"/>
  <c r="L24" i="8"/>
  <c r="L168" i="8"/>
  <c r="K161" i="8"/>
  <c r="L156" i="8"/>
  <c r="M159" i="8"/>
  <c r="N159" i="8" s="1"/>
  <c r="Q159" i="8" s="1"/>
  <c r="M175" i="8"/>
  <c r="N175" i="8" s="1"/>
  <c r="P175" i="8" s="1"/>
  <c r="M151" i="8"/>
  <c r="N151" i="8" s="1"/>
  <c r="P151" i="8" s="1"/>
  <c r="J149" i="8"/>
  <c r="K149" i="8"/>
  <c r="M139" i="8"/>
  <c r="N139" i="8" s="1"/>
  <c r="P139" i="8" s="1"/>
  <c r="J137" i="8"/>
  <c r="K137" i="8"/>
  <c r="P128" i="8"/>
  <c r="Q128" i="8"/>
  <c r="M127" i="8"/>
  <c r="N127" i="8" s="1"/>
  <c r="P127" i="8" s="1"/>
  <c r="J125" i="8"/>
  <c r="K125" i="8"/>
  <c r="M115" i="8"/>
  <c r="N115" i="8" s="1"/>
  <c r="P115" i="8" s="1"/>
  <c r="J113" i="8"/>
  <c r="K113" i="8"/>
  <c r="L113" i="8"/>
  <c r="M103" i="8"/>
  <c r="N103" i="8" s="1"/>
  <c r="Q103" i="8" s="1"/>
  <c r="K101" i="8"/>
  <c r="M101" i="8" s="1"/>
  <c r="N101" i="8" s="1"/>
  <c r="J101" i="8"/>
  <c r="L101" i="8"/>
  <c r="M91" i="8"/>
  <c r="N91" i="8" s="1"/>
  <c r="Q91" i="8" s="1"/>
  <c r="K89" i="8"/>
  <c r="M89" i="8" s="1"/>
  <c r="N89" i="8" s="1"/>
  <c r="J89" i="8"/>
  <c r="L89" i="8"/>
  <c r="M79" i="8"/>
  <c r="N79" i="8" s="1"/>
  <c r="P79" i="8" s="1"/>
  <c r="K77" i="8"/>
  <c r="J77" i="8"/>
  <c r="L77" i="8"/>
  <c r="M67" i="8"/>
  <c r="N67" i="8" s="1"/>
  <c r="P67" i="8" s="1"/>
  <c r="K65" i="8"/>
  <c r="J65" i="8"/>
  <c r="L65" i="8"/>
  <c r="M55" i="8"/>
  <c r="N55" i="8" s="1"/>
  <c r="P55" i="8" s="1"/>
  <c r="J53" i="8"/>
  <c r="K53" i="8"/>
  <c r="M53" i="8" s="1"/>
  <c r="N53" i="8" s="1"/>
  <c r="L53" i="8"/>
  <c r="M43" i="8"/>
  <c r="N43" i="8" s="1"/>
  <c r="P43" i="8" s="1"/>
  <c r="J41" i="8"/>
  <c r="K41" i="8"/>
  <c r="M41" i="8" s="1"/>
  <c r="N41" i="8" s="1"/>
  <c r="L41" i="8"/>
  <c r="M31" i="8"/>
  <c r="N31" i="8" s="1"/>
  <c r="P31" i="8" s="1"/>
  <c r="J29" i="8"/>
  <c r="K29" i="8"/>
  <c r="M29" i="8" s="1"/>
  <c r="N29" i="8" s="1"/>
  <c r="L29" i="8"/>
  <c r="M19" i="8"/>
  <c r="N19" i="8" s="1"/>
  <c r="P19" i="8" s="1"/>
  <c r="J17" i="8"/>
  <c r="K17" i="8"/>
  <c r="M17" i="8" s="1"/>
  <c r="N17" i="8" s="1"/>
  <c r="L17" i="8"/>
  <c r="K168" i="8"/>
  <c r="L163" i="8"/>
  <c r="K156" i="8"/>
  <c r="L150" i="8"/>
  <c r="M150" i="8" s="1"/>
  <c r="N150" i="8" s="1"/>
  <c r="L146" i="8"/>
  <c r="L138" i="8"/>
  <c r="L134" i="8"/>
  <c r="M134" i="8" s="1"/>
  <c r="N134" i="8" s="1"/>
  <c r="L126" i="8"/>
  <c r="M126" i="8" s="1"/>
  <c r="N126" i="8" s="1"/>
  <c r="L122" i="8"/>
  <c r="J84" i="8"/>
  <c r="J74" i="8"/>
  <c r="M74" i="8" s="1"/>
  <c r="N74" i="8" s="1"/>
  <c r="M135" i="8"/>
  <c r="N135" i="8" s="1"/>
  <c r="P135" i="8" s="1"/>
  <c r="J109" i="8"/>
  <c r="K109" i="8"/>
  <c r="L109" i="8"/>
  <c r="M109" i="8" s="1"/>
  <c r="N109" i="8" s="1"/>
  <c r="K97" i="8"/>
  <c r="J97" i="8"/>
  <c r="M97" i="8" s="1"/>
  <c r="N97" i="8" s="1"/>
  <c r="L97" i="8"/>
  <c r="P76" i="8"/>
  <c r="Q76" i="8"/>
  <c r="M168" i="8"/>
  <c r="N168" i="8" s="1"/>
  <c r="P168" i="8" s="1"/>
  <c r="M156" i="8"/>
  <c r="N156" i="8" s="1"/>
  <c r="P156" i="8" s="1"/>
  <c r="J142" i="8"/>
  <c r="K142" i="8"/>
  <c r="M132" i="8"/>
  <c r="N132" i="8" s="1"/>
  <c r="P132" i="8" s="1"/>
  <c r="J130" i="8"/>
  <c r="K130" i="8"/>
  <c r="P121" i="8"/>
  <c r="Q121" i="8"/>
  <c r="M120" i="8"/>
  <c r="N120" i="8" s="1"/>
  <c r="P120" i="8" s="1"/>
  <c r="J118" i="8"/>
  <c r="K118" i="8"/>
  <c r="M108" i="8"/>
  <c r="N108" i="8" s="1"/>
  <c r="Q108" i="8" s="1"/>
  <c r="J106" i="8"/>
  <c r="K106" i="8"/>
  <c r="L106" i="8"/>
  <c r="M96" i="8"/>
  <c r="N96" i="8" s="1"/>
  <c r="P96" i="8" s="1"/>
  <c r="K94" i="8"/>
  <c r="J94" i="8"/>
  <c r="L94" i="8"/>
  <c r="M84" i="8"/>
  <c r="N84" i="8" s="1"/>
  <c r="P84" i="8" s="1"/>
  <c r="K82" i="8"/>
  <c r="J82" i="8"/>
  <c r="L82" i="8"/>
  <c r="M82" i="8" s="1"/>
  <c r="N82" i="8" s="1"/>
  <c r="M72" i="8"/>
  <c r="N72" i="8" s="1"/>
  <c r="P72" i="8" s="1"/>
  <c r="K70" i="8"/>
  <c r="J70" i="8"/>
  <c r="L70" i="8"/>
  <c r="M60" i="8"/>
  <c r="N60" i="8" s="1"/>
  <c r="P60" i="8" s="1"/>
  <c r="K58" i="8"/>
  <c r="J58" i="8"/>
  <c r="L58" i="8"/>
  <c r="M48" i="8"/>
  <c r="N48" i="8" s="1"/>
  <c r="P48" i="8" s="1"/>
  <c r="J46" i="8"/>
  <c r="K46" i="8"/>
  <c r="L46" i="8"/>
  <c r="M36" i="8"/>
  <c r="N36" i="8" s="1"/>
  <c r="Q36" i="8" s="1"/>
  <c r="J34" i="8"/>
  <c r="K34" i="8"/>
  <c r="L34" i="8"/>
  <c r="M24" i="8"/>
  <c r="N24" i="8" s="1"/>
  <c r="P24" i="8" s="1"/>
  <c r="J22" i="8"/>
  <c r="K22" i="8"/>
  <c r="L22" i="8"/>
  <c r="L177" i="8"/>
  <c r="L174" i="8"/>
  <c r="M174" i="8" s="1"/>
  <c r="N174" i="8" s="1"/>
  <c r="Q172" i="8"/>
  <c r="L170" i="8"/>
  <c r="K163" i="8"/>
  <c r="M163" i="8" s="1"/>
  <c r="N163" i="8" s="1"/>
  <c r="L158" i="8"/>
  <c r="M158" i="8" s="1"/>
  <c r="N158" i="8" s="1"/>
  <c r="L153" i="8"/>
  <c r="M153" i="8" s="1"/>
  <c r="N153" i="8" s="1"/>
  <c r="M123" i="8"/>
  <c r="N123" i="8" s="1"/>
  <c r="P123" i="8" s="1"/>
  <c r="P169" i="8"/>
  <c r="Q169" i="8"/>
  <c r="M173" i="8"/>
  <c r="N173" i="8" s="1"/>
  <c r="Q173" i="8" s="1"/>
  <c r="P162" i="8"/>
  <c r="Q162" i="8"/>
  <c r="M161" i="8"/>
  <c r="N161" i="8" s="1"/>
  <c r="P161" i="8" s="1"/>
  <c r="M149" i="8"/>
  <c r="N149" i="8" s="1"/>
  <c r="P149" i="8" s="1"/>
  <c r="J147" i="8"/>
  <c r="M147" i="8" s="1"/>
  <c r="N147" i="8" s="1"/>
  <c r="K147" i="8"/>
  <c r="P138" i="8"/>
  <c r="Q138" i="8"/>
  <c r="M137" i="8"/>
  <c r="N137" i="8" s="1"/>
  <c r="Q137" i="8" s="1"/>
  <c r="J135" i="8"/>
  <c r="K135" i="8"/>
  <c r="M125" i="8"/>
  <c r="N125" i="8" s="1"/>
  <c r="P125" i="8" s="1"/>
  <c r="J123" i="8"/>
  <c r="K123" i="8"/>
  <c r="Q114" i="8"/>
  <c r="P114" i="8"/>
  <c r="M113" i="8"/>
  <c r="N113" i="8" s="1"/>
  <c r="Q113" i="8" s="1"/>
  <c r="L111" i="8"/>
  <c r="M111" i="8" s="1"/>
  <c r="N111" i="8" s="1"/>
  <c r="J111" i="8"/>
  <c r="Q102" i="8"/>
  <c r="P102" i="8"/>
  <c r="K99" i="8"/>
  <c r="J99" i="8"/>
  <c r="M99" i="8" s="1"/>
  <c r="N99" i="8" s="1"/>
  <c r="L99" i="8"/>
  <c r="K87" i="8"/>
  <c r="J87" i="8"/>
  <c r="L87" i="8"/>
  <c r="M87" i="8" s="1"/>
  <c r="N87" i="8" s="1"/>
  <c r="Q78" i="8"/>
  <c r="P78" i="8"/>
  <c r="M77" i="8"/>
  <c r="N77" i="8" s="1"/>
  <c r="P77" i="8" s="1"/>
  <c r="K75" i="8"/>
  <c r="J75" i="8"/>
  <c r="L75" i="8"/>
  <c r="M65" i="8"/>
  <c r="N65" i="8" s="1"/>
  <c r="P65" i="8" s="1"/>
  <c r="K63" i="8"/>
  <c r="J63" i="8"/>
  <c r="L63" i="8"/>
  <c r="M63" i="8" s="1"/>
  <c r="N63" i="8" s="1"/>
  <c r="Q54" i="8"/>
  <c r="P54" i="8"/>
  <c r="J51" i="8"/>
  <c r="M51" i="8" s="1"/>
  <c r="N51" i="8" s="1"/>
  <c r="K51" i="8"/>
  <c r="L51" i="8"/>
  <c r="J39" i="8"/>
  <c r="K39" i="8"/>
  <c r="L39" i="8"/>
  <c r="M39" i="8" s="1"/>
  <c r="N39" i="8" s="1"/>
  <c r="Q30" i="8"/>
  <c r="P30" i="8"/>
  <c r="J27" i="8"/>
  <c r="M27" i="8" s="1"/>
  <c r="N27" i="8" s="1"/>
  <c r="K27" i="8"/>
  <c r="L27" i="8"/>
  <c r="Q18" i="8"/>
  <c r="P18" i="8"/>
  <c r="J15" i="8"/>
  <c r="K15" i="8"/>
  <c r="L15" i="8"/>
  <c r="M15" i="8" s="1"/>
  <c r="N15" i="8" s="1"/>
  <c r="L179" i="8"/>
  <c r="M179" i="8" s="1"/>
  <c r="N179" i="8" s="1"/>
  <c r="L178" i="8"/>
  <c r="M178" i="8" s="1"/>
  <c r="N178" i="8" s="1"/>
  <c r="K177" i="8"/>
  <c r="Q175" i="8"/>
  <c r="K174" i="8"/>
  <c r="K170" i="8"/>
  <c r="L165" i="8"/>
  <c r="K158" i="8"/>
  <c r="K153" i="8"/>
  <c r="P160" i="8"/>
  <c r="Q160" i="8"/>
  <c r="P148" i="8"/>
  <c r="Q148" i="8"/>
  <c r="P64" i="8"/>
  <c r="Q64" i="8"/>
  <c r="P167" i="8"/>
  <c r="Q167" i="8"/>
  <c r="P155" i="8"/>
  <c r="Q155" i="8"/>
  <c r="M154" i="8"/>
  <c r="N154" i="8" s="1"/>
  <c r="P154" i="8" s="1"/>
  <c r="P143" i="8"/>
  <c r="Q143" i="8"/>
  <c r="M142" i="8"/>
  <c r="N142" i="8" s="1"/>
  <c r="P142" i="8" s="1"/>
  <c r="J140" i="8"/>
  <c r="K140" i="8"/>
  <c r="M140" i="8" s="1"/>
  <c r="N140" i="8" s="1"/>
  <c r="M130" i="8"/>
  <c r="N130" i="8" s="1"/>
  <c r="P130" i="8" s="1"/>
  <c r="J128" i="8"/>
  <c r="K128" i="8"/>
  <c r="P119" i="8"/>
  <c r="Q119" i="8"/>
  <c r="M118" i="8"/>
  <c r="N118" i="8" s="1"/>
  <c r="P118" i="8" s="1"/>
  <c r="J116" i="8"/>
  <c r="K116" i="8"/>
  <c r="L116" i="8"/>
  <c r="Q107" i="8"/>
  <c r="P107" i="8"/>
  <c r="J104" i="8"/>
  <c r="K104" i="8"/>
  <c r="L104" i="8"/>
  <c r="M104" i="8" s="1"/>
  <c r="N104" i="8" s="1"/>
  <c r="Q95" i="8"/>
  <c r="P95" i="8"/>
  <c r="M94" i="8"/>
  <c r="N94" i="8" s="1"/>
  <c r="P94" i="8" s="1"/>
  <c r="K92" i="8"/>
  <c r="L92" i="8"/>
  <c r="J92" i="8"/>
  <c r="Q83" i="8"/>
  <c r="P83" i="8"/>
  <c r="K80" i="8"/>
  <c r="L80" i="8"/>
  <c r="M80" i="8" s="1"/>
  <c r="N80" i="8" s="1"/>
  <c r="J80" i="8"/>
  <c r="P71" i="8"/>
  <c r="Q71" i="8"/>
  <c r="M70" i="8"/>
  <c r="N70" i="8" s="1"/>
  <c r="P70" i="8" s="1"/>
  <c r="K68" i="8"/>
  <c r="M68" i="8" s="1"/>
  <c r="N68" i="8" s="1"/>
  <c r="J68" i="8"/>
  <c r="L68" i="8"/>
  <c r="P59" i="8"/>
  <c r="Q59" i="8"/>
  <c r="M58" i="8"/>
  <c r="N58" i="8" s="1"/>
  <c r="P58" i="8" s="1"/>
  <c r="K56" i="8"/>
  <c r="J56" i="8"/>
  <c r="L56" i="8"/>
  <c r="M56" i="8" s="1"/>
  <c r="N56" i="8" s="1"/>
  <c r="P47" i="8"/>
  <c r="Q47" i="8"/>
  <c r="M46" i="8"/>
  <c r="N46" i="8" s="1"/>
  <c r="P46" i="8" s="1"/>
  <c r="J44" i="8"/>
  <c r="K44" i="8"/>
  <c r="L44" i="8"/>
  <c r="P35" i="8"/>
  <c r="Q35" i="8"/>
  <c r="M34" i="8"/>
  <c r="N34" i="8" s="1"/>
  <c r="P34" i="8" s="1"/>
  <c r="J32" i="8"/>
  <c r="K32" i="8"/>
  <c r="L32" i="8"/>
  <c r="M32" i="8" s="1"/>
  <c r="N32" i="8" s="1"/>
  <c r="P23" i="8"/>
  <c r="Q23" i="8"/>
  <c r="M22" i="8"/>
  <c r="N22" i="8" s="1"/>
  <c r="P22" i="8" s="1"/>
  <c r="J20" i="8"/>
  <c r="K20" i="8"/>
  <c r="L20" i="8"/>
  <c r="L149" i="8"/>
  <c r="L145" i="8"/>
  <c r="L141" i="8"/>
  <c r="L137" i="8"/>
  <c r="L133" i="8"/>
  <c r="M133" i="8" s="1"/>
  <c r="N133" i="8" s="1"/>
  <c r="L129" i="8"/>
  <c r="M129" i="8" s="1"/>
  <c r="N129" i="8" s="1"/>
  <c r="L125" i="8"/>
  <c r="L121" i="8"/>
  <c r="K117" i="8"/>
  <c r="M117" i="8" s="1"/>
  <c r="N117" i="8" s="1"/>
  <c r="M10" i="3"/>
  <c r="Z10" i="3" s="1"/>
  <c r="M11" i="3"/>
  <c r="Z11" i="3" s="1"/>
  <c r="M12" i="3"/>
  <c r="T12" i="3" s="1"/>
  <c r="M13" i="3"/>
  <c r="T13" i="3" s="1"/>
  <c r="Z13" i="3"/>
  <c r="M14" i="3"/>
  <c r="Z14" i="3" s="1"/>
  <c r="M15" i="3"/>
  <c r="Z15" i="3" s="1"/>
  <c r="M16" i="3"/>
  <c r="T16" i="3"/>
  <c r="Z16" i="3"/>
  <c r="M17" i="3"/>
  <c r="T17" i="3" s="1"/>
  <c r="M18" i="3"/>
  <c r="Z18" i="3" s="1"/>
  <c r="M19" i="3"/>
  <c r="T19" i="3" s="1"/>
  <c r="M20" i="3"/>
  <c r="Z20" i="3" s="1"/>
  <c r="M21" i="3"/>
  <c r="Z21" i="3" s="1"/>
  <c r="M22" i="3"/>
  <c r="Z22" i="3" s="1"/>
  <c r="M23" i="3"/>
  <c r="Z23" i="3" s="1"/>
  <c r="T23" i="3"/>
  <c r="M24" i="3"/>
  <c r="Z24" i="3" s="1"/>
  <c r="M25" i="3"/>
  <c r="Z25" i="3"/>
  <c r="M26" i="3"/>
  <c r="T26" i="3"/>
  <c r="Z26" i="3"/>
  <c r="M27" i="3"/>
  <c r="T27" i="3" s="1"/>
  <c r="M28" i="3"/>
  <c r="Z28" i="3" s="1"/>
  <c r="M29" i="3"/>
  <c r="T29" i="3" s="1"/>
  <c r="M30" i="3"/>
  <c r="T30" i="3" s="1"/>
  <c r="Z30" i="3"/>
  <c r="M31" i="3"/>
  <c r="Z31" i="3" s="1"/>
  <c r="M32" i="3"/>
  <c r="Z32" i="3" s="1"/>
  <c r="M33" i="3"/>
  <c r="Z33" i="3" s="1"/>
  <c r="M34" i="3"/>
  <c r="Z34" i="3" s="1"/>
  <c r="M35" i="3"/>
  <c r="T35" i="3"/>
  <c r="Z35" i="3"/>
  <c r="M36" i="3"/>
  <c r="Z36" i="3" s="1"/>
  <c r="M37" i="3"/>
  <c r="Z37" i="3" s="1"/>
  <c r="M38" i="3"/>
  <c r="Z38" i="3"/>
  <c r="M39" i="3"/>
  <c r="Z39" i="3" s="1"/>
  <c r="M40" i="3"/>
  <c r="Z40" i="3"/>
  <c r="M41" i="3"/>
  <c r="T41" i="3"/>
  <c r="Z41" i="3"/>
  <c r="M42" i="3"/>
  <c r="T42" i="3" s="1"/>
  <c r="M43" i="3"/>
  <c r="T43" i="3" s="1"/>
  <c r="M44" i="3"/>
  <c r="Z44" i="3" s="1"/>
  <c r="M45" i="3"/>
  <c r="T45" i="3" s="1"/>
  <c r="Z45" i="3"/>
  <c r="M46" i="3"/>
  <c r="T46" i="3" s="1"/>
  <c r="M47" i="3"/>
  <c r="Z47" i="3" s="1"/>
  <c r="T47" i="3"/>
  <c r="M48" i="3"/>
  <c r="Z48" i="3" s="1"/>
  <c r="M49" i="3"/>
  <c r="Z49" i="3" s="1"/>
  <c r="M50" i="3"/>
  <c r="T50" i="3"/>
  <c r="Z50" i="3"/>
  <c r="M51" i="3"/>
  <c r="Z51" i="3" s="1"/>
  <c r="M52" i="3"/>
  <c r="Z52" i="3" s="1"/>
  <c r="T52" i="3"/>
  <c r="M53" i="3"/>
  <c r="Z53" i="3" s="1"/>
  <c r="M54" i="3"/>
  <c r="T54" i="3" s="1"/>
  <c r="Z54" i="3"/>
  <c r="M55" i="3"/>
  <c r="Z55" i="3" s="1"/>
  <c r="M56" i="3"/>
  <c r="T56" i="3" s="1"/>
  <c r="M57" i="3"/>
  <c r="T57" i="3" s="1"/>
  <c r="M58" i="3"/>
  <c r="Z58" i="3" s="1"/>
  <c r="M59" i="3"/>
  <c r="T59" i="3" s="1"/>
  <c r="Z59" i="3"/>
  <c r="M60" i="3"/>
  <c r="T60" i="3" s="1"/>
  <c r="M61" i="3"/>
  <c r="Z61" i="3" s="1"/>
  <c r="T61" i="3"/>
  <c r="M62" i="3"/>
  <c r="T62" i="3" s="1"/>
  <c r="M63" i="3"/>
  <c r="T63" i="3" s="1"/>
  <c r="Z63" i="3"/>
  <c r="M64" i="3"/>
  <c r="T64" i="3" s="1"/>
  <c r="M65" i="3"/>
  <c r="Z65" i="3" s="1"/>
  <c r="T65" i="3"/>
  <c r="M66" i="3"/>
  <c r="T66" i="3" s="1"/>
  <c r="M67" i="3"/>
  <c r="T67" i="3" s="1"/>
  <c r="Z67" i="3"/>
  <c r="M68" i="3"/>
  <c r="T68" i="3" s="1"/>
  <c r="M69" i="3"/>
  <c r="Z69" i="3" s="1"/>
  <c r="T69" i="3"/>
  <c r="M70" i="3"/>
  <c r="T70" i="3" s="1"/>
  <c r="M71" i="3"/>
  <c r="Z71" i="3" s="1"/>
  <c r="M72" i="3"/>
  <c r="Z72" i="3" s="1"/>
  <c r="M73" i="3"/>
  <c r="T73" i="3" s="1"/>
  <c r="M74" i="3"/>
  <c r="T74" i="3" s="1"/>
  <c r="M75" i="3"/>
  <c r="T75" i="3" s="1"/>
  <c r="M76" i="3"/>
  <c r="Z76" i="3"/>
  <c r="M77" i="3"/>
  <c r="T77" i="3" s="1"/>
  <c r="M78" i="3"/>
  <c r="Z78" i="3"/>
  <c r="M79" i="3"/>
  <c r="Z79" i="3" s="1"/>
  <c r="M80" i="3"/>
  <c r="T80" i="3" s="1"/>
  <c r="M81" i="3"/>
  <c r="Z81" i="3"/>
  <c r="M82" i="3"/>
  <c r="T82" i="3" s="1"/>
  <c r="M83" i="3"/>
  <c r="Z83" i="3" s="1"/>
  <c r="T83" i="3"/>
  <c r="M84" i="3"/>
  <c r="Z84" i="3" s="1"/>
  <c r="M85" i="3"/>
  <c r="Z85" i="3" s="1"/>
  <c r="M86" i="3"/>
  <c r="T86" i="3"/>
  <c r="Z86" i="3"/>
  <c r="M87" i="3"/>
  <c r="T87" i="3" s="1"/>
  <c r="M88" i="3"/>
  <c r="Z88" i="3" s="1"/>
  <c r="M89" i="3"/>
  <c r="Z89" i="3" s="1"/>
  <c r="M90" i="3"/>
  <c r="T90" i="3" s="1"/>
  <c r="M91" i="3"/>
  <c r="T91" i="3" s="1"/>
  <c r="M92" i="3"/>
  <c r="Z92" i="3" s="1"/>
  <c r="M93" i="3"/>
  <c r="Z93" i="3" s="1"/>
  <c r="M94" i="3"/>
  <c r="T94" i="3" s="1"/>
  <c r="M95" i="3"/>
  <c r="T95" i="3" s="1"/>
  <c r="Z95" i="3"/>
  <c r="M96" i="3"/>
  <c r="Z96" i="3" s="1"/>
  <c r="M97" i="3"/>
  <c r="Z97" i="3" s="1"/>
  <c r="M98" i="3"/>
  <c r="T98" i="3" s="1"/>
  <c r="M99" i="3"/>
  <c r="T99" i="3" s="1"/>
  <c r="M100" i="3"/>
  <c r="Z100" i="3" s="1"/>
  <c r="M101" i="3"/>
  <c r="Z101" i="3" s="1"/>
  <c r="M102" i="3"/>
  <c r="Z102" i="3" s="1"/>
  <c r="M103" i="3"/>
  <c r="Z103" i="3"/>
  <c r="M104" i="3"/>
  <c r="Z104" i="3" s="1"/>
  <c r="M105" i="3"/>
  <c r="Z105" i="3" s="1"/>
  <c r="M106" i="3"/>
  <c r="Z106" i="3" s="1"/>
  <c r="M107" i="3"/>
  <c r="T107" i="3" s="1"/>
  <c r="M108" i="3"/>
  <c r="Z108" i="3" s="1"/>
  <c r="M109" i="3"/>
  <c r="Z109" i="3" s="1"/>
  <c r="M110" i="3"/>
  <c r="T110" i="3" s="1"/>
  <c r="M111" i="3"/>
  <c r="Z111" i="3" s="1"/>
  <c r="M112" i="3"/>
  <c r="Z112" i="3" s="1"/>
  <c r="M113" i="3"/>
  <c r="T113" i="3" s="1"/>
  <c r="M114" i="3"/>
  <c r="T114" i="3" s="1"/>
  <c r="M115" i="3"/>
  <c r="T115" i="3" s="1"/>
  <c r="Z115" i="3"/>
  <c r="M116" i="3"/>
  <c r="T116" i="3" s="1"/>
  <c r="Z116" i="3"/>
  <c r="M117" i="3"/>
  <c r="Z117" i="3" s="1"/>
  <c r="M118" i="3"/>
  <c r="T118" i="3" s="1"/>
  <c r="Z118" i="3"/>
  <c r="M119" i="3"/>
  <c r="T119" i="3" s="1"/>
  <c r="M120" i="3"/>
  <c r="T120" i="3" s="1"/>
  <c r="M121" i="3"/>
  <c r="Z121" i="3"/>
  <c r="M122" i="3"/>
  <c r="Z122" i="3" s="1"/>
  <c r="M123" i="3"/>
  <c r="T123" i="3" s="1"/>
  <c r="M124" i="3"/>
  <c r="T124" i="3" s="1"/>
  <c r="M125" i="3"/>
  <c r="Z125" i="3" s="1"/>
  <c r="M126" i="3"/>
  <c r="Z126" i="3" s="1"/>
  <c r="M127" i="3"/>
  <c r="T127" i="3" s="1"/>
  <c r="M128" i="3"/>
  <c r="T128" i="3" s="1"/>
  <c r="M129" i="3"/>
  <c r="Z129" i="3" s="1"/>
  <c r="M130" i="3"/>
  <c r="Z130" i="3" s="1"/>
  <c r="M131" i="3"/>
  <c r="Z131" i="3" s="1"/>
  <c r="M132" i="3"/>
  <c r="T132" i="3"/>
  <c r="Z132" i="3"/>
  <c r="M133" i="3"/>
  <c r="Z133" i="3" s="1"/>
  <c r="M134" i="3"/>
  <c r="Z134" i="3" s="1"/>
  <c r="T134" i="3"/>
  <c r="M135" i="3"/>
  <c r="T135" i="3" s="1"/>
  <c r="M136" i="3"/>
  <c r="T136" i="3" s="1"/>
  <c r="Z136" i="3"/>
  <c r="M137" i="3"/>
  <c r="Z137" i="3" s="1"/>
  <c r="M138" i="3"/>
  <c r="Z138" i="3" s="1"/>
  <c r="M139" i="3"/>
  <c r="Z139" i="3" s="1"/>
  <c r="M140" i="3"/>
  <c r="Z140" i="3" s="1"/>
  <c r="M141" i="3"/>
  <c r="Z141" i="3" s="1"/>
  <c r="M142" i="3"/>
  <c r="T142" i="3"/>
  <c r="Z142" i="3"/>
  <c r="M143" i="3"/>
  <c r="T143" i="3" s="1"/>
  <c r="M144" i="3"/>
  <c r="T144" i="3" s="1"/>
  <c r="M145" i="3"/>
  <c r="Z145" i="3" s="1"/>
  <c r="M146" i="3"/>
  <c r="T146" i="3" s="1"/>
  <c r="Z146" i="3"/>
  <c r="M147" i="3"/>
  <c r="Z147" i="3" s="1"/>
  <c r="M148" i="3"/>
  <c r="Z148" i="3" s="1"/>
  <c r="M149" i="3"/>
  <c r="T149" i="3" s="1"/>
  <c r="M150" i="3"/>
  <c r="Z150" i="3" s="1"/>
  <c r="M151" i="3"/>
  <c r="T151" i="3" s="1"/>
  <c r="Z151" i="3"/>
  <c r="M152" i="3"/>
  <c r="Z152" i="3" s="1"/>
  <c r="M153" i="3"/>
  <c r="T153" i="3" s="1"/>
  <c r="Z153" i="3"/>
  <c r="M154" i="3"/>
  <c r="Z154" i="3" s="1"/>
  <c r="M155" i="3"/>
  <c r="Z155" i="3" s="1"/>
  <c r="M156" i="3"/>
  <c r="Z156" i="3" s="1"/>
  <c r="M157" i="3"/>
  <c r="T157" i="3" s="1"/>
  <c r="M158" i="3"/>
  <c r="Z158" i="3" s="1"/>
  <c r="M159" i="3"/>
  <c r="Z159" i="3" s="1"/>
  <c r="M160" i="3"/>
  <c r="Z160" i="3" s="1"/>
  <c r="M161" i="3"/>
  <c r="T161" i="3" s="1"/>
  <c r="M162" i="3"/>
  <c r="Z162" i="3" s="1"/>
  <c r="M163" i="3"/>
  <c r="Z163" i="3" s="1"/>
  <c r="M164" i="3"/>
  <c r="Z164" i="3"/>
  <c r="M165" i="3"/>
  <c r="Z165" i="3" s="1"/>
  <c r="T165" i="3"/>
  <c r="M166" i="3"/>
  <c r="Z166" i="3" s="1"/>
  <c r="M167" i="3"/>
  <c r="T167" i="3" s="1"/>
  <c r="Z167" i="3"/>
  <c r="M168" i="3"/>
  <c r="Z168" i="3" s="1"/>
  <c r="M169" i="3"/>
  <c r="T169" i="3" s="1"/>
  <c r="Z169" i="3"/>
  <c r="M170" i="3"/>
  <c r="Z170" i="3" s="1"/>
  <c r="M171" i="3"/>
  <c r="T171" i="3" s="1"/>
  <c r="M172" i="3"/>
  <c r="Z172" i="3" s="1"/>
  <c r="M173" i="3"/>
  <c r="T173" i="3" s="1"/>
  <c r="M174" i="3"/>
  <c r="Z174" i="3" s="1"/>
  <c r="A10" i="3"/>
  <c r="B10" i="3"/>
  <c r="C10" i="3"/>
  <c r="Y10" i="3" s="1"/>
  <c r="D10" i="3"/>
  <c r="E10" i="3"/>
  <c r="U10" i="3" s="1"/>
  <c r="F10" i="3"/>
  <c r="G10" i="3"/>
  <c r="K10" i="3" s="1"/>
  <c r="H10" i="3"/>
  <c r="A11" i="3"/>
  <c r="B11" i="3"/>
  <c r="C11" i="3"/>
  <c r="Y11" i="3" s="1"/>
  <c r="D11" i="3"/>
  <c r="E11" i="3"/>
  <c r="U11" i="3" s="1"/>
  <c r="F11" i="3"/>
  <c r="G11" i="3"/>
  <c r="K11" i="3" s="1"/>
  <c r="H11" i="3"/>
  <c r="A12" i="3"/>
  <c r="B12" i="3"/>
  <c r="C12" i="3"/>
  <c r="Y12" i="3" s="1"/>
  <c r="D12" i="3"/>
  <c r="E12" i="3"/>
  <c r="F12" i="3"/>
  <c r="G12" i="3"/>
  <c r="H12" i="3"/>
  <c r="A13" i="3"/>
  <c r="B13" i="3"/>
  <c r="C13" i="3"/>
  <c r="Y13" i="3" s="1"/>
  <c r="D13" i="3"/>
  <c r="E13" i="3"/>
  <c r="U13" i="3" s="1"/>
  <c r="F13" i="3"/>
  <c r="G13" i="3"/>
  <c r="K13" i="3" s="1"/>
  <c r="H13" i="3"/>
  <c r="A14" i="3"/>
  <c r="B14" i="3"/>
  <c r="C14" i="3"/>
  <c r="Y14" i="3" s="1"/>
  <c r="D14" i="3"/>
  <c r="E14" i="3"/>
  <c r="U14" i="3" s="1"/>
  <c r="F14" i="3"/>
  <c r="G14" i="3"/>
  <c r="K14" i="3" s="1"/>
  <c r="H14" i="3"/>
  <c r="A15" i="3"/>
  <c r="B15" i="3"/>
  <c r="C15" i="3"/>
  <c r="Y15" i="3" s="1"/>
  <c r="D15" i="3"/>
  <c r="E15" i="3"/>
  <c r="F15" i="3"/>
  <c r="G15" i="3"/>
  <c r="H15" i="3"/>
  <c r="A16" i="3"/>
  <c r="B16" i="3"/>
  <c r="C16" i="3"/>
  <c r="Y16" i="3" s="1"/>
  <c r="AC16" i="3" s="1"/>
  <c r="D16" i="3"/>
  <c r="E16" i="3"/>
  <c r="F16" i="3"/>
  <c r="G16" i="3"/>
  <c r="K16" i="3" s="1"/>
  <c r="H16" i="3"/>
  <c r="A17" i="3"/>
  <c r="B17" i="3"/>
  <c r="C17" i="3"/>
  <c r="Y17" i="3" s="1"/>
  <c r="D17" i="3"/>
  <c r="E17" i="3"/>
  <c r="U17" i="3" s="1"/>
  <c r="F17" i="3"/>
  <c r="G17" i="3"/>
  <c r="H17" i="3"/>
  <c r="A18" i="3"/>
  <c r="B18" i="3"/>
  <c r="C18" i="3"/>
  <c r="Y18" i="3" s="1"/>
  <c r="D18" i="3"/>
  <c r="E18" i="3"/>
  <c r="U18" i="3" s="1"/>
  <c r="F18" i="3"/>
  <c r="G18" i="3"/>
  <c r="H18" i="3"/>
  <c r="A19" i="3"/>
  <c r="B19" i="3"/>
  <c r="C19" i="3"/>
  <c r="Y19" i="3" s="1"/>
  <c r="D19" i="3"/>
  <c r="E19" i="3"/>
  <c r="F19" i="3"/>
  <c r="G19" i="3"/>
  <c r="H19" i="3"/>
  <c r="A20" i="3"/>
  <c r="B20" i="3"/>
  <c r="C20" i="3"/>
  <c r="Y20" i="3" s="1"/>
  <c r="D20" i="3"/>
  <c r="E20" i="3"/>
  <c r="U20" i="3" s="1"/>
  <c r="F20" i="3"/>
  <c r="G20" i="3"/>
  <c r="H20" i="3"/>
  <c r="A21" i="3"/>
  <c r="B21" i="3"/>
  <c r="C21" i="3"/>
  <c r="Y21" i="3" s="1"/>
  <c r="D21" i="3"/>
  <c r="E21" i="3"/>
  <c r="F21" i="3"/>
  <c r="G21" i="3"/>
  <c r="H21" i="3"/>
  <c r="A22" i="3"/>
  <c r="B22" i="3"/>
  <c r="C22" i="3"/>
  <c r="Y22" i="3" s="1"/>
  <c r="D22" i="3"/>
  <c r="E22" i="3"/>
  <c r="U22" i="3" s="1"/>
  <c r="F22" i="3"/>
  <c r="G22" i="3"/>
  <c r="H22" i="3"/>
  <c r="A23" i="3"/>
  <c r="B23" i="3"/>
  <c r="C23" i="3"/>
  <c r="Y23" i="3" s="1"/>
  <c r="D23" i="3"/>
  <c r="E23" i="3"/>
  <c r="F23" i="3"/>
  <c r="G23" i="3"/>
  <c r="K23" i="3" s="1"/>
  <c r="H23" i="3"/>
  <c r="A24" i="3"/>
  <c r="B24" i="3"/>
  <c r="C24" i="3"/>
  <c r="Y24" i="3" s="1"/>
  <c r="D24" i="3"/>
  <c r="E24" i="3"/>
  <c r="U24" i="3" s="1"/>
  <c r="F24" i="3"/>
  <c r="G24" i="3"/>
  <c r="H24" i="3"/>
  <c r="A25" i="3"/>
  <c r="B25" i="3"/>
  <c r="C25" i="3"/>
  <c r="Y25" i="3" s="1"/>
  <c r="AC25" i="3" s="1"/>
  <c r="D25" i="3"/>
  <c r="E25" i="3"/>
  <c r="F25" i="3"/>
  <c r="G25" i="3"/>
  <c r="H25" i="3"/>
  <c r="A26" i="3"/>
  <c r="B26" i="3"/>
  <c r="C26" i="3"/>
  <c r="Y26" i="3" s="1"/>
  <c r="AC26" i="3" s="1"/>
  <c r="D26" i="3"/>
  <c r="E26" i="3"/>
  <c r="F26" i="3"/>
  <c r="G26" i="3"/>
  <c r="K26" i="3" s="1"/>
  <c r="H26" i="3"/>
  <c r="A27" i="3"/>
  <c r="B27" i="3"/>
  <c r="C27" i="3"/>
  <c r="Y27" i="3" s="1"/>
  <c r="D27" i="3"/>
  <c r="E27" i="3"/>
  <c r="F27" i="3"/>
  <c r="G27" i="3"/>
  <c r="H27" i="3"/>
  <c r="A28" i="3"/>
  <c r="B28" i="3"/>
  <c r="C28" i="3"/>
  <c r="Y28" i="3" s="1"/>
  <c r="D28" i="3"/>
  <c r="E28" i="3"/>
  <c r="F28" i="3"/>
  <c r="G28" i="3"/>
  <c r="K28" i="3" s="1"/>
  <c r="H28" i="3"/>
  <c r="A29" i="3"/>
  <c r="B29" i="3"/>
  <c r="C29" i="3"/>
  <c r="Y29" i="3" s="1"/>
  <c r="D29" i="3"/>
  <c r="E29" i="3"/>
  <c r="F29" i="3"/>
  <c r="G29" i="3"/>
  <c r="H29" i="3"/>
  <c r="A30" i="3"/>
  <c r="B30" i="3"/>
  <c r="C30" i="3"/>
  <c r="Y30" i="3" s="1"/>
  <c r="D30" i="3"/>
  <c r="E30" i="3"/>
  <c r="U30" i="3" s="1"/>
  <c r="F30" i="3"/>
  <c r="G30" i="3"/>
  <c r="H30" i="3"/>
  <c r="A31" i="3"/>
  <c r="B31" i="3"/>
  <c r="C31" i="3"/>
  <c r="Y31" i="3" s="1"/>
  <c r="D31" i="3"/>
  <c r="E31" i="3"/>
  <c r="F31" i="3"/>
  <c r="G31" i="3"/>
  <c r="K31" i="3" s="1"/>
  <c r="H31" i="3"/>
  <c r="A32" i="3"/>
  <c r="B32" i="3"/>
  <c r="C32" i="3"/>
  <c r="Y32" i="3" s="1"/>
  <c r="D32" i="3"/>
  <c r="E32" i="3"/>
  <c r="F32" i="3"/>
  <c r="G32" i="3"/>
  <c r="K32" i="3" s="1"/>
  <c r="H32" i="3"/>
  <c r="A33" i="3"/>
  <c r="B33" i="3"/>
  <c r="C33" i="3"/>
  <c r="Y33" i="3" s="1"/>
  <c r="D33" i="3"/>
  <c r="E33" i="3"/>
  <c r="U33" i="3" s="1"/>
  <c r="F33" i="3"/>
  <c r="G33" i="3"/>
  <c r="H33" i="3"/>
  <c r="A34" i="3"/>
  <c r="B34" i="3"/>
  <c r="C34" i="3"/>
  <c r="Y34" i="3" s="1"/>
  <c r="D34" i="3"/>
  <c r="E34" i="3"/>
  <c r="U34" i="3" s="1"/>
  <c r="F34" i="3"/>
  <c r="G34" i="3"/>
  <c r="K34" i="3" s="1"/>
  <c r="H34" i="3"/>
  <c r="A35" i="3"/>
  <c r="B35" i="3"/>
  <c r="C35" i="3"/>
  <c r="Y35" i="3" s="1"/>
  <c r="AC35" i="3" s="1"/>
  <c r="D35" i="3"/>
  <c r="E35" i="3"/>
  <c r="F35" i="3"/>
  <c r="G35" i="3"/>
  <c r="K35" i="3" s="1"/>
  <c r="H35" i="3"/>
  <c r="A36" i="3"/>
  <c r="B36" i="3"/>
  <c r="C36" i="3"/>
  <c r="Y36" i="3" s="1"/>
  <c r="D36" i="3"/>
  <c r="E36" i="3"/>
  <c r="U36" i="3" s="1"/>
  <c r="F36" i="3"/>
  <c r="G36" i="3"/>
  <c r="H36" i="3"/>
  <c r="A37" i="3"/>
  <c r="B37" i="3"/>
  <c r="C37" i="3"/>
  <c r="Y37" i="3" s="1"/>
  <c r="D37" i="3"/>
  <c r="E37" i="3"/>
  <c r="F37" i="3"/>
  <c r="G37" i="3"/>
  <c r="K37" i="3" s="1"/>
  <c r="H37" i="3"/>
  <c r="A38" i="3"/>
  <c r="B38" i="3"/>
  <c r="C38" i="3"/>
  <c r="Y38" i="3" s="1"/>
  <c r="AC38" i="3" s="1"/>
  <c r="D38" i="3"/>
  <c r="E38" i="3"/>
  <c r="U38" i="3" s="1"/>
  <c r="F38" i="3"/>
  <c r="G38" i="3"/>
  <c r="H38" i="3"/>
  <c r="A39" i="3"/>
  <c r="B39" i="3"/>
  <c r="C39" i="3"/>
  <c r="Y39" i="3" s="1"/>
  <c r="D39" i="3"/>
  <c r="E39" i="3"/>
  <c r="F39" i="3"/>
  <c r="G39" i="3"/>
  <c r="H39" i="3"/>
  <c r="A40" i="3"/>
  <c r="B40" i="3"/>
  <c r="C40" i="3"/>
  <c r="Y40" i="3" s="1"/>
  <c r="AC40" i="3" s="1"/>
  <c r="D40" i="3"/>
  <c r="E40" i="3"/>
  <c r="F40" i="3"/>
  <c r="G40" i="3"/>
  <c r="H40" i="3"/>
  <c r="A41" i="3"/>
  <c r="B41" i="3"/>
  <c r="C41" i="3"/>
  <c r="Y41" i="3" s="1"/>
  <c r="AC41" i="3" s="1"/>
  <c r="D41" i="3"/>
  <c r="E41" i="3"/>
  <c r="F41" i="3"/>
  <c r="G41" i="3"/>
  <c r="H41" i="3"/>
  <c r="A42" i="3"/>
  <c r="B42" i="3"/>
  <c r="C42" i="3"/>
  <c r="Y42" i="3" s="1"/>
  <c r="D42" i="3"/>
  <c r="E42" i="3"/>
  <c r="U42" i="3" s="1"/>
  <c r="F42" i="3"/>
  <c r="G42" i="3"/>
  <c r="H42" i="3"/>
  <c r="A43" i="3"/>
  <c r="B43" i="3"/>
  <c r="C43" i="3"/>
  <c r="Y43" i="3" s="1"/>
  <c r="D43" i="3"/>
  <c r="E43" i="3"/>
  <c r="F43" i="3"/>
  <c r="G43" i="3"/>
  <c r="H43" i="3"/>
  <c r="A44" i="3"/>
  <c r="B44" i="3"/>
  <c r="C44" i="3"/>
  <c r="Y44" i="3" s="1"/>
  <c r="D44" i="3"/>
  <c r="E44" i="3"/>
  <c r="F44" i="3"/>
  <c r="G44" i="3"/>
  <c r="K44" i="3" s="1"/>
  <c r="H44" i="3"/>
  <c r="A45" i="3"/>
  <c r="B45" i="3"/>
  <c r="C45" i="3"/>
  <c r="Y45" i="3" s="1"/>
  <c r="D45" i="3"/>
  <c r="E45" i="3"/>
  <c r="U45" i="3" s="1"/>
  <c r="F45" i="3"/>
  <c r="G45" i="3"/>
  <c r="H45" i="3"/>
  <c r="A46" i="3"/>
  <c r="B46" i="3"/>
  <c r="C46" i="3"/>
  <c r="Y46" i="3" s="1"/>
  <c r="D46" i="3"/>
  <c r="E46" i="3"/>
  <c r="U46" i="3" s="1"/>
  <c r="F46" i="3"/>
  <c r="G46" i="3"/>
  <c r="H46" i="3"/>
  <c r="A47" i="3"/>
  <c r="B47" i="3"/>
  <c r="C47" i="3"/>
  <c r="Y47" i="3" s="1"/>
  <c r="D47" i="3"/>
  <c r="E47" i="3"/>
  <c r="F47" i="3"/>
  <c r="G47" i="3"/>
  <c r="K47" i="3" s="1"/>
  <c r="H47" i="3"/>
  <c r="A48" i="3"/>
  <c r="B48" i="3"/>
  <c r="C48" i="3"/>
  <c r="Y48" i="3" s="1"/>
  <c r="D48" i="3"/>
  <c r="E48" i="3"/>
  <c r="U48" i="3" s="1"/>
  <c r="F48" i="3"/>
  <c r="G48" i="3"/>
  <c r="H48" i="3"/>
  <c r="A49" i="3"/>
  <c r="B49" i="3"/>
  <c r="C49" i="3"/>
  <c r="Y49" i="3" s="1"/>
  <c r="D49" i="3"/>
  <c r="E49" i="3"/>
  <c r="F49" i="3"/>
  <c r="G49" i="3"/>
  <c r="K49" i="3" s="1"/>
  <c r="H49" i="3"/>
  <c r="A50" i="3"/>
  <c r="B50" i="3"/>
  <c r="C50" i="3"/>
  <c r="Y50" i="3" s="1"/>
  <c r="AC50" i="3" s="1"/>
  <c r="D50" i="3"/>
  <c r="E50" i="3"/>
  <c r="F50" i="3"/>
  <c r="G50" i="3"/>
  <c r="K50" i="3" s="1"/>
  <c r="H50" i="3"/>
  <c r="A51" i="3"/>
  <c r="B51" i="3"/>
  <c r="C51" i="3"/>
  <c r="Y51" i="3" s="1"/>
  <c r="D51" i="3"/>
  <c r="E51" i="3"/>
  <c r="U51" i="3" s="1"/>
  <c r="F51" i="3"/>
  <c r="G51" i="3"/>
  <c r="H51" i="3"/>
  <c r="A52" i="3"/>
  <c r="B52" i="3"/>
  <c r="C52" i="3"/>
  <c r="Y52" i="3" s="1"/>
  <c r="D52" i="3"/>
  <c r="E52" i="3"/>
  <c r="F52" i="3"/>
  <c r="G52" i="3"/>
  <c r="K52" i="3" s="1"/>
  <c r="H52" i="3"/>
  <c r="A53" i="3"/>
  <c r="B53" i="3"/>
  <c r="C53" i="3"/>
  <c r="Y53" i="3" s="1"/>
  <c r="D53" i="3"/>
  <c r="E53" i="3"/>
  <c r="F53" i="3"/>
  <c r="G53" i="3"/>
  <c r="H53" i="3"/>
  <c r="A54" i="3"/>
  <c r="B54" i="3"/>
  <c r="C54" i="3"/>
  <c r="Y54" i="3" s="1"/>
  <c r="AC54" i="3" s="1"/>
  <c r="D54" i="3"/>
  <c r="E54" i="3"/>
  <c r="F54" i="3"/>
  <c r="G54" i="3"/>
  <c r="H54" i="3"/>
  <c r="A55" i="3"/>
  <c r="B55" i="3"/>
  <c r="C55" i="3"/>
  <c r="Y55" i="3" s="1"/>
  <c r="D55" i="3"/>
  <c r="E55" i="3"/>
  <c r="F55" i="3"/>
  <c r="G55" i="3"/>
  <c r="K55" i="3" s="1"/>
  <c r="H55" i="3"/>
  <c r="A56" i="3"/>
  <c r="B56" i="3"/>
  <c r="C56" i="3"/>
  <c r="Y56" i="3" s="1"/>
  <c r="D56" i="3"/>
  <c r="E56" i="3"/>
  <c r="F56" i="3"/>
  <c r="G56" i="3"/>
  <c r="K56" i="3" s="1"/>
  <c r="H56" i="3"/>
  <c r="A57" i="3"/>
  <c r="B57" i="3"/>
  <c r="C57" i="3"/>
  <c r="Y57" i="3" s="1"/>
  <c r="D57" i="3"/>
  <c r="E57" i="3"/>
  <c r="U57" i="3" s="1"/>
  <c r="F57" i="3"/>
  <c r="G57" i="3"/>
  <c r="H57" i="3"/>
  <c r="A58" i="3"/>
  <c r="B58" i="3"/>
  <c r="C58" i="3"/>
  <c r="Y58" i="3" s="1"/>
  <c r="D58" i="3"/>
  <c r="E58" i="3"/>
  <c r="U58" i="3" s="1"/>
  <c r="F58" i="3"/>
  <c r="G58" i="3"/>
  <c r="K58" i="3" s="1"/>
  <c r="H58" i="3"/>
  <c r="A59" i="3"/>
  <c r="B59" i="3"/>
  <c r="C59" i="3"/>
  <c r="Y59" i="3" s="1"/>
  <c r="D59" i="3"/>
  <c r="E59" i="3"/>
  <c r="F59" i="3"/>
  <c r="G59" i="3"/>
  <c r="H59" i="3"/>
  <c r="A60" i="3"/>
  <c r="B60" i="3"/>
  <c r="C60" i="3"/>
  <c r="Y60" i="3" s="1"/>
  <c r="D60" i="3"/>
  <c r="E60" i="3"/>
  <c r="F60" i="3"/>
  <c r="G60" i="3"/>
  <c r="H60" i="3"/>
  <c r="A61" i="3"/>
  <c r="B61" i="3"/>
  <c r="C61" i="3"/>
  <c r="Y61" i="3" s="1"/>
  <c r="D61" i="3"/>
  <c r="E61" i="3"/>
  <c r="F61" i="3"/>
  <c r="G61" i="3"/>
  <c r="H61" i="3"/>
  <c r="A62" i="3"/>
  <c r="B62" i="3"/>
  <c r="C62" i="3"/>
  <c r="Y62" i="3" s="1"/>
  <c r="D62" i="3"/>
  <c r="E62" i="3"/>
  <c r="F62" i="3"/>
  <c r="G62" i="3"/>
  <c r="K62" i="3" s="1"/>
  <c r="H62" i="3"/>
  <c r="A63" i="3"/>
  <c r="B63" i="3"/>
  <c r="C63" i="3"/>
  <c r="Y63" i="3" s="1"/>
  <c r="D63" i="3"/>
  <c r="E63" i="3"/>
  <c r="F63" i="3"/>
  <c r="G63" i="3"/>
  <c r="H63" i="3"/>
  <c r="A64" i="3"/>
  <c r="B64" i="3"/>
  <c r="C64" i="3"/>
  <c r="Y64" i="3" s="1"/>
  <c r="D64" i="3"/>
  <c r="E64" i="3"/>
  <c r="F64" i="3"/>
  <c r="G64" i="3"/>
  <c r="H64" i="3"/>
  <c r="A65" i="3"/>
  <c r="B65" i="3"/>
  <c r="C65" i="3"/>
  <c r="Y65" i="3" s="1"/>
  <c r="D65" i="3"/>
  <c r="E65" i="3"/>
  <c r="F65" i="3"/>
  <c r="G65" i="3"/>
  <c r="K65" i="3" s="1"/>
  <c r="H65" i="3"/>
  <c r="A66" i="3"/>
  <c r="B66" i="3"/>
  <c r="C66" i="3"/>
  <c r="Y66" i="3" s="1"/>
  <c r="D66" i="3"/>
  <c r="E66" i="3"/>
  <c r="F66" i="3"/>
  <c r="G66" i="3"/>
  <c r="H66" i="3"/>
  <c r="A67" i="3"/>
  <c r="B67" i="3"/>
  <c r="C67" i="3"/>
  <c r="Y67" i="3" s="1"/>
  <c r="D67" i="3"/>
  <c r="E67" i="3"/>
  <c r="F67" i="3"/>
  <c r="G67" i="3"/>
  <c r="K67" i="3" s="1"/>
  <c r="H67" i="3"/>
  <c r="A68" i="3"/>
  <c r="B68" i="3"/>
  <c r="C68" i="3"/>
  <c r="Y68" i="3" s="1"/>
  <c r="D68" i="3"/>
  <c r="E68" i="3"/>
  <c r="F68" i="3"/>
  <c r="G68" i="3"/>
  <c r="K68" i="3" s="1"/>
  <c r="H68" i="3"/>
  <c r="A69" i="3"/>
  <c r="B69" i="3"/>
  <c r="C69" i="3"/>
  <c r="Y69" i="3" s="1"/>
  <c r="D69" i="3"/>
  <c r="E69" i="3"/>
  <c r="F69" i="3"/>
  <c r="G69" i="3"/>
  <c r="H69" i="3"/>
  <c r="A70" i="3"/>
  <c r="B70" i="3"/>
  <c r="C70" i="3"/>
  <c r="Y70" i="3" s="1"/>
  <c r="D70" i="3"/>
  <c r="E70" i="3"/>
  <c r="F70" i="3"/>
  <c r="G70" i="3"/>
  <c r="K70" i="3" s="1"/>
  <c r="H70" i="3"/>
  <c r="A71" i="3"/>
  <c r="B71" i="3"/>
  <c r="C71" i="3"/>
  <c r="Y71" i="3" s="1"/>
  <c r="D71" i="3"/>
  <c r="E71" i="3"/>
  <c r="F71" i="3"/>
  <c r="G71" i="3"/>
  <c r="K71" i="3" s="1"/>
  <c r="H71" i="3"/>
  <c r="A72" i="3"/>
  <c r="B72" i="3"/>
  <c r="C72" i="3"/>
  <c r="Y72" i="3" s="1"/>
  <c r="D72" i="3"/>
  <c r="E72" i="3"/>
  <c r="F72" i="3"/>
  <c r="G72" i="3"/>
  <c r="H72" i="3"/>
  <c r="A73" i="3"/>
  <c r="B73" i="3"/>
  <c r="C73" i="3"/>
  <c r="Y73" i="3" s="1"/>
  <c r="D73" i="3"/>
  <c r="E73" i="3"/>
  <c r="F73" i="3"/>
  <c r="G73" i="3"/>
  <c r="K73" i="3" s="1"/>
  <c r="H73" i="3"/>
  <c r="A74" i="3"/>
  <c r="B74" i="3"/>
  <c r="C74" i="3"/>
  <c r="Y74" i="3" s="1"/>
  <c r="D74" i="3"/>
  <c r="E74" i="3"/>
  <c r="F74" i="3"/>
  <c r="G74" i="3"/>
  <c r="K74" i="3" s="1"/>
  <c r="H74" i="3"/>
  <c r="A75" i="3"/>
  <c r="B75" i="3"/>
  <c r="C75" i="3"/>
  <c r="Y75" i="3" s="1"/>
  <c r="D75" i="3"/>
  <c r="E75" i="3"/>
  <c r="F75" i="3"/>
  <c r="G75" i="3"/>
  <c r="H75" i="3"/>
  <c r="A76" i="3"/>
  <c r="B76" i="3"/>
  <c r="C76" i="3"/>
  <c r="Y76" i="3" s="1"/>
  <c r="D76" i="3"/>
  <c r="E76" i="3"/>
  <c r="U76" i="3" s="1"/>
  <c r="F76" i="3"/>
  <c r="G76" i="3"/>
  <c r="K76" i="3" s="1"/>
  <c r="H76" i="3"/>
  <c r="A77" i="3"/>
  <c r="B77" i="3"/>
  <c r="C77" i="3"/>
  <c r="Y77" i="3" s="1"/>
  <c r="D77" i="3"/>
  <c r="E77" i="3"/>
  <c r="F77" i="3"/>
  <c r="G77" i="3"/>
  <c r="H77" i="3"/>
  <c r="A78" i="3"/>
  <c r="B78" i="3"/>
  <c r="C78" i="3"/>
  <c r="Y78" i="3" s="1"/>
  <c r="AC78" i="3" s="1"/>
  <c r="D78" i="3"/>
  <c r="E78" i="3"/>
  <c r="F78" i="3"/>
  <c r="G78" i="3"/>
  <c r="H78" i="3"/>
  <c r="A79" i="3"/>
  <c r="B79" i="3"/>
  <c r="C79" i="3"/>
  <c r="Y79" i="3" s="1"/>
  <c r="D79" i="3"/>
  <c r="E79" i="3"/>
  <c r="U79" i="3" s="1"/>
  <c r="F79" i="3"/>
  <c r="G79" i="3"/>
  <c r="H79" i="3"/>
  <c r="A80" i="3"/>
  <c r="B80" i="3"/>
  <c r="C80" i="3"/>
  <c r="Y80" i="3" s="1"/>
  <c r="D80" i="3"/>
  <c r="E80" i="3"/>
  <c r="U80" i="3" s="1"/>
  <c r="F80" i="3"/>
  <c r="G80" i="3"/>
  <c r="K80" i="3" s="1"/>
  <c r="H80" i="3"/>
  <c r="A81" i="3"/>
  <c r="B81" i="3"/>
  <c r="C81" i="3"/>
  <c r="Y81" i="3" s="1"/>
  <c r="D81" i="3"/>
  <c r="E81" i="3"/>
  <c r="U81" i="3" s="1"/>
  <c r="F81" i="3"/>
  <c r="G81" i="3"/>
  <c r="H81" i="3"/>
  <c r="A82" i="3"/>
  <c r="B82" i="3"/>
  <c r="C82" i="3"/>
  <c r="Y82" i="3" s="1"/>
  <c r="D82" i="3"/>
  <c r="E82" i="3"/>
  <c r="U82" i="3" s="1"/>
  <c r="F82" i="3"/>
  <c r="G82" i="3"/>
  <c r="H82" i="3"/>
  <c r="A83" i="3"/>
  <c r="B83" i="3"/>
  <c r="C83" i="3"/>
  <c r="Y83" i="3" s="1"/>
  <c r="D83" i="3"/>
  <c r="E83" i="3"/>
  <c r="F83" i="3"/>
  <c r="G83" i="3"/>
  <c r="K83" i="3" s="1"/>
  <c r="H83" i="3"/>
  <c r="A84" i="3"/>
  <c r="B84" i="3"/>
  <c r="C84" i="3"/>
  <c r="Y84" i="3" s="1"/>
  <c r="D84" i="3"/>
  <c r="E84" i="3"/>
  <c r="F84" i="3"/>
  <c r="G84" i="3"/>
  <c r="H84" i="3"/>
  <c r="A85" i="3"/>
  <c r="B85" i="3"/>
  <c r="C85" i="3"/>
  <c r="Y85" i="3" s="1"/>
  <c r="D85" i="3"/>
  <c r="E85" i="3"/>
  <c r="U85" i="3" s="1"/>
  <c r="F85" i="3"/>
  <c r="G85" i="3"/>
  <c r="K85" i="3" s="1"/>
  <c r="H85" i="3"/>
  <c r="A86" i="3"/>
  <c r="B86" i="3"/>
  <c r="C86" i="3"/>
  <c r="Y86" i="3" s="1"/>
  <c r="AC86" i="3" s="1"/>
  <c r="D86" i="3"/>
  <c r="E86" i="3"/>
  <c r="U86" i="3" s="1"/>
  <c r="F86" i="3"/>
  <c r="G86" i="3"/>
  <c r="K86" i="3" s="1"/>
  <c r="H86" i="3"/>
  <c r="A87" i="3"/>
  <c r="B87" i="3"/>
  <c r="C87" i="3"/>
  <c r="Y87" i="3" s="1"/>
  <c r="D87" i="3"/>
  <c r="E87" i="3"/>
  <c r="F87" i="3"/>
  <c r="G87" i="3"/>
  <c r="H87" i="3"/>
  <c r="A88" i="3"/>
  <c r="B88" i="3"/>
  <c r="C88" i="3"/>
  <c r="Y88" i="3" s="1"/>
  <c r="D88" i="3"/>
  <c r="E88" i="3"/>
  <c r="F88" i="3"/>
  <c r="G88" i="3"/>
  <c r="K88" i="3" s="1"/>
  <c r="H88" i="3"/>
  <c r="A89" i="3"/>
  <c r="B89" i="3"/>
  <c r="C89" i="3"/>
  <c r="Y89" i="3" s="1"/>
  <c r="D89" i="3"/>
  <c r="E89" i="3"/>
  <c r="U89" i="3" s="1"/>
  <c r="F89" i="3"/>
  <c r="G89" i="3"/>
  <c r="K89" i="3" s="1"/>
  <c r="H89" i="3"/>
  <c r="A90" i="3"/>
  <c r="B90" i="3"/>
  <c r="C90" i="3"/>
  <c r="Y90" i="3" s="1"/>
  <c r="D90" i="3"/>
  <c r="E90" i="3"/>
  <c r="U90" i="3" s="1"/>
  <c r="F90" i="3"/>
  <c r="G90" i="3"/>
  <c r="H90" i="3"/>
  <c r="A91" i="3"/>
  <c r="B91" i="3"/>
  <c r="C91" i="3"/>
  <c r="Y91" i="3" s="1"/>
  <c r="D91" i="3"/>
  <c r="E91" i="3"/>
  <c r="U91" i="3" s="1"/>
  <c r="F91" i="3"/>
  <c r="G91" i="3"/>
  <c r="K91" i="3" s="1"/>
  <c r="H91" i="3"/>
  <c r="A92" i="3"/>
  <c r="B92" i="3"/>
  <c r="C92" i="3"/>
  <c r="Y92" i="3" s="1"/>
  <c r="D92" i="3"/>
  <c r="E92" i="3"/>
  <c r="F92" i="3"/>
  <c r="G92" i="3"/>
  <c r="K92" i="3" s="1"/>
  <c r="H92" i="3"/>
  <c r="A93" i="3"/>
  <c r="B93" i="3"/>
  <c r="C93" i="3"/>
  <c r="Y93" i="3" s="1"/>
  <c r="D93" i="3"/>
  <c r="E93" i="3"/>
  <c r="U93" i="3" s="1"/>
  <c r="F93" i="3"/>
  <c r="G93" i="3"/>
  <c r="H93" i="3"/>
  <c r="A94" i="3"/>
  <c r="B94" i="3"/>
  <c r="C94" i="3"/>
  <c r="Y94" i="3" s="1"/>
  <c r="D94" i="3"/>
  <c r="E94" i="3"/>
  <c r="U94" i="3" s="1"/>
  <c r="F94" i="3"/>
  <c r="G94" i="3"/>
  <c r="K94" i="3" s="1"/>
  <c r="H94" i="3"/>
  <c r="A95" i="3"/>
  <c r="B95" i="3"/>
  <c r="C95" i="3"/>
  <c r="Y95" i="3" s="1"/>
  <c r="D95" i="3"/>
  <c r="E95" i="3"/>
  <c r="U95" i="3" s="1"/>
  <c r="F95" i="3"/>
  <c r="G95" i="3"/>
  <c r="H95" i="3"/>
  <c r="A96" i="3"/>
  <c r="B96" i="3"/>
  <c r="C96" i="3"/>
  <c r="Y96" i="3" s="1"/>
  <c r="D96" i="3"/>
  <c r="E96" i="3"/>
  <c r="F96" i="3"/>
  <c r="G96" i="3"/>
  <c r="H96" i="3"/>
  <c r="A97" i="3"/>
  <c r="B97" i="3"/>
  <c r="C97" i="3"/>
  <c r="Y97" i="3" s="1"/>
  <c r="D97" i="3"/>
  <c r="E97" i="3"/>
  <c r="U97" i="3" s="1"/>
  <c r="F97" i="3"/>
  <c r="G97" i="3"/>
  <c r="H97" i="3"/>
  <c r="A98" i="3"/>
  <c r="B98" i="3"/>
  <c r="C98" i="3"/>
  <c r="Y98" i="3" s="1"/>
  <c r="D98" i="3"/>
  <c r="E98" i="3"/>
  <c r="U98" i="3" s="1"/>
  <c r="F98" i="3"/>
  <c r="G98" i="3"/>
  <c r="K98" i="3" s="1"/>
  <c r="H98" i="3"/>
  <c r="A99" i="3"/>
  <c r="B99" i="3"/>
  <c r="C99" i="3"/>
  <c r="Y99" i="3" s="1"/>
  <c r="D99" i="3"/>
  <c r="E99" i="3"/>
  <c r="U99" i="3" s="1"/>
  <c r="F99" i="3"/>
  <c r="G99" i="3"/>
  <c r="H99" i="3"/>
  <c r="A100" i="3"/>
  <c r="B100" i="3"/>
  <c r="C100" i="3"/>
  <c r="Y100" i="3" s="1"/>
  <c r="D100" i="3"/>
  <c r="E100" i="3"/>
  <c r="F100" i="3"/>
  <c r="G100" i="3"/>
  <c r="H100" i="3"/>
  <c r="A101" i="3"/>
  <c r="B101" i="3"/>
  <c r="C101" i="3"/>
  <c r="Y101" i="3" s="1"/>
  <c r="D101" i="3"/>
  <c r="E101" i="3"/>
  <c r="F101" i="3"/>
  <c r="G101" i="3"/>
  <c r="K101" i="3" s="1"/>
  <c r="H101" i="3"/>
  <c r="A102" i="3"/>
  <c r="B102" i="3"/>
  <c r="C102" i="3"/>
  <c r="Y102" i="3" s="1"/>
  <c r="D102" i="3"/>
  <c r="E102" i="3"/>
  <c r="F102" i="3"/>
  <c r="G102" i="3"/>
  <c r="H102" i="3"/>
  <c r="A103" i="3"/>
  <c r="B103" i="3"/>
  <c r="C103" i="3"/>
  <c r="Y103" i="3" s="1"/>
  <c r="AC103" i="3" s="1"/>
  <c r="D103" i="3"/>
  <c r="E103" i="3"/>
  <c r="U103" i="3" s="1"/>
  <c r="F103" i="3"/>
  <c r="G103" i="3"/>
  <c r="K103" i="3" s="1"/>
  <c r="H103" i="3"/>
  <c r="A104" i="3"/>
  <c r="B104" i="3"/>
  <c r="C104" i="3"/>
  <c r="Y104" i="3" s="1"/>
  <c r="D104" i="3"/>
  <c r="E104" i="3"/>
  <c r="U104" i="3" s="1"/>
  <c r="F104" i="3"/>
  <c r="G104" i="3"/>
  <c r="K104" i="3" s="1"/>
  <c r="H104" i="3"/>
  <c r="A105" i="3"/>
  <c r="B105" i="3"/>
  <c r="C105" i="3"/>
  <c r="Y105" i="3" s="1"/>
  <c r="D105" i="3"/>
  <c r="E105" i="3"/>
  <c r="U105" i="3" s="1"/>
  <c r="F105" i="3"/>
  <c r="G105" i="3"/>
  <c r="H105" i="3"/>
  <c r="A106" i="3"/>
  <c r="B106" i="3"/>
  <c r="C106" i="3"/>
  <c r="Y106" i="3" s="1"/>
  <c r="D106" i="3"/>
  <c r="E106" i="3"/>
  <c r="U106" i="3" s="1"/>
  <c r="F106" i="3"/>
  <c r="G106" i="3"/>
  <c r="K106" i="3" s="1"/>
  <c r="H106" i="3"/>
  <c r="A107" i="3"/>
  <c r="B107" i="3"/>
  <c r="C107" i="3"/>
  <c r="Y107" i="3" s="1"/>
  <c r="D107" i="3"/>
  <c r="E107" i="3"/>
  <c r="U107" i="3" s="1"/>
  <c r="F107" i="3"/>
  <c r="G107" i="3"/>
  <c r="K107" i="3" s="1"/>
  <c r="H107" i="3"/>
  <c r="A108" i="3"/>
  <c r="B108" i="3"/>
  <c r="C108" i="3"/>
  <c r="Y108" i="3" s="1"/>
  <c r="D108" i="3"/>
  <c r="E108" i="3"/>
  <c r="U108" i="3" s="1"/>
  <c r="F108" i="3"/>
  <c r="G108" i="3"/>
  <c r="H108" i="3"/>
  <c r="A109" i="3"/>
  <c r="B109" i="3"/>
  <c r="C109" i="3"/>
  <c r="Y109" i="3" s="1"/>
  <c r="D109" i="3"/>
  <c r="E109" i="3"/>
  <c r="U109" i="3" s="1"/>
  <c r="F109" i="3"/>
  <c r="G109" i="3"/>
  <c r="K109" i="3" s="1"/>
  <c r="H109" i="3"/>
  <c r="A110" i="3"/>
  <c r="B110" i="3"/>
  <c r="C110" i="3"/>
  <c r="Y110" i="3" s="1"/>
  <c r="D110" i="3"/>
  <c r="E110" i="3"/>
  <c r="U110" i="3" s="1"/>
  <c r="F110" i="3"/>
  <c r="G110" i="3"/>
  <c r="K110" i="3" s="1"/>
  <c r="H110" i="3"/>
  <c r="A111" i="3"/>
  <c r="B111" i="3"/>
  <c r="C111" i="3"/>
  <c r="Y111" i="3" s="1"/>
  <c r="D111" i="3"/>
  <c r="E111" i="3"/>
  <c r="U111" i="3" s="1"/>
  <c r="F111" i="3"/>
  <c r="G111" i="3"/>
  <c r="H111" i="3"/>
  <c r="A112" i="3"/>
  <c r="B112" i="3"/>
  <c r="C112" i="3"/>
  <c r="Y112" i="3" s="1"/>
  <c r="D112" i="3"/>
  <c r="E112" i="3"/>
  <c r="F112" i="3"/>
  <c r="G112" i="3"/>
  <c r="K112" i="3" s="1"/>
  <c r="H112" i="3"/>
  <c r="A113" i="3"/>
  <c r="B113" i="3"/>
  <c r="C113" i="3"/>
  <c r="Y113" i="3" s="1"/>
  <c r="D113" i="3"/>
  <c r="E113" i="3"/>
  <c r="U113" i="3" s="1"/>
  <c r="F113" i="3"/>
  <c r="G113" i="3"/>
  <c r="H113" i="3"/>
  <c r="A114" i="3"/>
  <c r="B114" i="3"/>
  <c r="C114" i="3"/>
  <c r="Y114" i="3" s="1"/>
  <c r="D114" i="3"/>
  <c r="E114" i="3"/>
  <c r="F114" i="3"/>
  <c r="G114" i="3"/>
  <c r="H114" i="3"/>
  <c r="A115" i="3"/>
  <c r="B115" i="3"/>
  <c r="C115" i="3"/>
  <c r="Y115" i="3" s="1"/>
  <c r="AC115" i="3" s="1"/>
  <c r="D115" i="3"/>
  <c r="E115" i="3"/>
  <c r="U115" i="3" s="1"/>
  <c r="F115" i="3"/>
  <c r="G115" i="3"/>
  <c r="H115" i="3"/>
  <c r="A116" i="3"/>
  <c r="B116" i="3"/>
  <c r="C116" i="3"/>
  <c r="Y116" i="3" s="1"/>
  <c r="D116" i="3"/>
  <c r="E116" i="3"/>
  <c r="F116" i="3"/>
  <c r="G116" i="3"/>
  <c r="K116" i="3" s="1"/>
  <c r="H116" i="3"/>
  <c r="A117" i="3"/>
  <c r="B117" i="3"/>
  <c r="C117" i="3"/>
  <c r="Y117" i="3" s="1"/>
  <c r="D117" i="3"/>
  <c r="E117" i="3"/>
  <c r="U117" i="3" s="1"/>
  <c r="F117" i="3"/>
  <c r="G117" i="3"/>
  <c r="H117" i="3"/>
  <c r="A118" i="3"/>
  <c r="B118" i="3"/>
  <c r="C118" i="3"/>
  <c r="Y118" i="3" s="1"/>
  <c r="AC118" i="3" s="1"/>
  <c r="D118" i="3"/>
  <c r="E118" i="3"/>
  <c r="F118" i="3"/>
  <c r="G118" i="3"/>
  <c r="H118" i="3"/>
  <c r="A119" i="3"/>
  <c r="B119" i="3"/>
  <c r="C119" i="3"/>
  <c r="Y119" i="3" s="1"/>
  <c r="D119" i="3"/>
  <c r="E119" i="3"/>
  <c r="U119" i="3" s="1"/>
  <c r="F119" i="3"/>
  <c r="G119" i="3"/>
  <c r="K119" i="3" s="1"/>
  <c r="H119" i="3"/>
  <c r="A120" i="3"/>
  <c r="B120" i="3"/>
  <c r="C120" i="3"/>
  <c r="Y120" i="3" s="1"/>
  <c r="D120" i="3"/>
  <c r="E120" i="3"/>
  <c r="F120" i="3"/>
  <c r="G120" i="3"/>
  <c r="H120" i="3"/>
  <c r="A121" i="3"/>
  <c r="B121" i="3"/>
  <c r="C121" i="3"/>
  <c r="Y121" i="3" s="1"/>
  <c r="D121" i="3"/>
  <c r="E121" i="3"/>
  <c r="U121" i="3" s="1"/>
  <c r="F121" i="3"/>
  <c r="G121" i="3"/>
  <c r="K121" i="3" s="1"/>
  <c r="H121" i="3"/>
  <c r="A122" i="3"/>
  <c r="B122" i="3"/>
  <c r="C122" i="3"/>
  <c r="Y122" i="3" s="1"/>
  <c r="D122" i="3"/>
  <c r="E122" i="3"/>
  <c r="F122" i="3"/>
  <c r="G122" i="3"/>
  <c r="K122" i="3" s="1"/>
  <c r="H122" i="3"/>
  <c r="A123" i="3"/>
  <c r="B123" i="3"/>
  <c r="C123" i="3"/>
  <c r="Y123" i="3" s="1"/>
  <c r="D123" i="3"/>
  <c r="E123" i="3"/>
  <c r="U123" i="3" s="1"/>
  <c r="F123" i="3"/>
  <c r="G123" i="3"/>
  <c r="H123" i="3"/>
  <c r="A124" i="3"/>
  <c r="B124" i="3"/>
  <c r="C124" i="3"/>
  <c r="Y124" i="3" s="1"/>
  <c r="D124" i="3"/>
  <c r="E124" i="3"/>
  <c r="F124" i="3"/>
  <c r="G124" i="3"/>
  <c r="K124" i="3" s="1"/>
  <c r="H124" i="3"/>
  <c r="A125" i="3"/>
  <c r="B125" i="3"/>
  <c r="C125" i="3"/>
  <c r="Y125" i="3" s="1"/>
  <c r="D125" i="3"/>
  <c r="E125" i="3"/>
  <c r="U125" i="3" s="1"/>
  <c r="F125" i="3"/>
  <c r="G125" i="3"/>
  <c r="K125" i="3" s="1"/>
  <c r="H125" i="3"/>
  <c r="A126" i="3"/>
  <c r="B126" i="3"/>
  <c r="C126" i="3"/>
  <c r="Y126" i="3" s="1"/>
  <c r="D126" i="3"/>
  <c r="E126" i="3"/>
  <c r="F126" i="3"/>
  <c r="G126" i="3"/>
  <c r="H126" i="3"/>
  <c r="A127" i="3"/>
  <c r="B127" i="3"/>
  <c r="C127" i="3"/>
  <c r="Y127" i="3" s="1"/>
  <c r="D127" i="3"/>
  <c r="E127" i="3"/>
  <c r="U127" i="3" s="1"/>
  <c r="F127" i="3"/>
  <c r="G127" i="3"/>
  <c r="K127" i="3" s="1"/>
  <c r="H127" i="3"/>
  <c r="A128" i="3"/>
  <c r="B128" i="3"/>
  <c r="C128" i="3"/>
  <c r="Y128" i="3" s="1"/>
  <c r="D128" i="3"/>
  <c r="E128" i="3"/>
  <c r="U128" i="3" s="1"/>
  <c r="F128" i="3"/>
  <c r="G128" i="3"/>
  <c r="K128" i="3" s="1"/>
  <c r="H128" i="3"/>
  <c r="A129" i="3"/>
  <c r="B129" i="3"/>
  <c r="C129" i="3"/>
  <c r="Y129" i="3" s="1"/>
  <c r="D129" i="3"/>
  <c r="E129" i="3"/>
  <c r="U129" i="3" s="1"/>
  <c r="F129" i="3"/>
  <c r="G129" i="3"/>
  <c r="H129" i="3"/>
  <c r="A130" i="3"/>
  <c r="B130" i="3"/>
  <c r="C130" i="3"/>
  <c r="Y130" i="3" s="1"/>
  <c r="D130" i="3"/>
  <c r="E130" i="3"/>
  <c r="U130" i="3" s="1"/>
  <c r="F130" i="3"/>
  <c r="G130" i="3"/>
  <c r="H130" i="3"/>
  <c r="A131" i="3"/>
  <c r="B131" i="3"/>
  <c r="C131" i="3"/>
  <c r="Y131" i="3" s="1"/>
  <c r="D131" i="3"/>
  <c r="E131" i="3"/>
  <c r="U131" i="3" s="1"/>
  <c r="F131" i="3"/>
  <c r="G131" i="3"/>
  <c r="H131" i="3"/>
  <c r="A132" i="3"/>
  <c r="B132" i="3"/>
  <c r="C132" i="3"/>
  <c r="Y132" i="3" s="1"/>
  <c r="AC132" i="3" s="1"/>
  <c r="D132" i="3"/>
  <c r="E132" i="3"/>
  <c r="U132" i="3" s="1"/>
  <c r="F132" i="3"/>
  <c r="G132" i="3"/>
  <c r="H132" i="3"/>
  <c r="A133" i="3"/>
  <c r="B133" i="3"/>
  <c r="C133" i="3"/>
  <c r="Y133" i="3" s="1"/>
  <c r="D133" i="3"/>
  <c r="E133" i="3"/>
  <c r="U133" i="3" s="1"/>
  <c r="F133" i="3"/>
  <c r="G133" i="3"/>
  <c r="H133" i="3"/>
  <c r="A134" i="3"/>
  <c r="B134" i="3"/>
  <c r="C134" i="3"/>
  <c r="Y134" i="3" s="1"/>
  <c r="D134" i="3"/>
  <c r="E134" i="3"/>
  <c r="F134" i="3"/>
  <c r="G134" i="3"/>
  <c r="K134" i="3" s="1"/>
  <c r="H134" i="3"/>
  <c r="A135" i="3"/>
  <c r="B135" i="3"/>
  <c r="C135" i="3"/>
  <c r="Y135" i="3" s="1"/>
  <c r="D135" i="3"/>
  <c r="E135" i="3"/>
  <c r="U135" i="3" s="1"/>
  <c r="F135" i="3"/>
  <c r="G135" i="3"/>
  <c r="H135" i="3"/>
  <c r="A136" i="3"/>
  <c r="B136" i="3"/>
  <c r="C136" i="3"/>
  <c r="Y136" i="3" s="1"/>
  <c r="D136" i="3"/>
  <c r="E136" i="3"/>
  <c r="U136" i="3" s="1"/>
  <c r="F136" i="3"/>
  <c r="G136" i="3"/>
  <c r="H136" i="3"/>
  <c r="A137" i="3"/>
  <c r="B137" i="3"/>
  <c r="C137" i="3"/>
  <c r="Y137" i="3" s="1"/>
  <c r="D137" i="3"/>
  <c r="E137" i="3"/>
  <c r="U137" i="3" s="1"/>
  <c r="F137" i="3"/>
  <c r="G137" i="3"/>
  <c r="K137" i="3" s="1"/>
  <c r="H137" i="3"/>
  <c r="A138" i="3"/>
  <c r="B138" i="3"/>
  <c r="C138" i="3"/>
  <c r="Y138" i="3" s="1"/>
  <c r="D138" i="3"/>
  <c r="E138" i="3"/>
  <c r="U138" i="3" s="1"/>
  <c r="F138" i="3"/>
  <c r="G138" i="3"/>
  <c r="H138" i="3"/>
  <c r="A139" i="3"/>
  <c r="B139" i="3"/>
  <c r="C139" i="3"/>
  <c r="Y139" i="3" s="1"/>
  <c r="D139" i="3"/>
  <c r="E139" i="3"/>
  <c r="U139" i="3" s="1"/>
  <c r="F139" i="3"/>
  <c r="G139" i="3"/>
  <c r="K139" i="3" s="1"/>
  <c r="H139" i="3"/>
  <c r="A140" i="3"/>
  <c r="B140" i="3"/>
  <c r="C140" i="3"/>
  <c r="Y140" i="3" s="1"/>
  <c r="D140" i="3"/>
  <c r="E140" i="3"/>
  <c r="U140" i="3" s="1"/>
  <c r="F140" i="3"/>
  <c r="G140" i="3"/>
  <c r="H140" i="3"/>
  <c r="A141" i="3"/>
  <c r="B141" i="3"/>
  <c r="C141" i="3"/>
  <c r="Y141" i="3" s="1"/>
  <c r="D141" i="3"/>
  <c r="E141" i="3"/>
  <c r="U141" i="3" s="1"/>
  <c r="F141" i="3"/>
  <c r="G141" i="3"/>
  <c r="H141" i="3"/>
  <c r="A142" i="3"/>
  <c r="B142" i="3"/>
  <c r="C142" i="3"/>
  <c r="Y142" i="3" s="1"/>
  <c r="AC142" i="3" s="1"/>
  <c r="D142" i="3"/>
  <c r="E142" i="3"/>
  <c r="U142" i="3" s="1"/>
  <c r="F142" i="3"/>
  <c r="G142" i="3"/>
  <c r="K142" i="3" s="1"/>
  <c r="H142" i="3"/>
  <c r="A143" i="3"/>
  <c r="B143" i="3"/>
  <c r="C143" i="3"/>
  <c r="Y143" i="3" s="1"/>
  <c r="D143" i="3"/>
  <c r="E143" i="3"/>
  <c r="U143" i="3" s="1"/>
  <c r="F143" i="3"/>
  <c r="G143" i="3"/>
  <c r="K143" i="3" s="1"/>
  <c r="H143" i="3"/>
  <c r="A144" i="3"/>
  <c r="B144" i="3"/>
  <c r="C144" i="3"/>
  <c r="Y144" i="3" s="1"/>
  <c r="D144" i="3"/>
  <c r="E144" i="3"/>
  <c r="U144" i="3" s="1"/>
  <c r="F144" i="3"/>
  <c r="G144" i="3"/>
  <c r="K144" i="3" s="1"/>
  <c r="H144" i="3"/>
  <c r="A145" i="3"/>
  <c r="B145" i="3"/>
  <c r="C145" i="3"/>
  <c r="Y145" i="3" s="1"/>
  <c r="D145" i="3"/>
  <c r="E145" i="3"/>
  <c r="U145" i="3" s="1"/>
  <c r="F145" i="3"/>
  <c r="G145" i="3"/>
  <c r="H145" i="3"/>
  <c r="A146" i="3"/>
  <c r="B146" i="3"/>
  <c r="C146" i="3"/>
  <c r="Y146" i="3" s="1"/>
  <c r="D146" i="3"/>
  <c r="E146" i="3"/>
  <c r="F146" i="3"/>
  <c r="G146" i="3"/>
  <c r="H146" i="3"/>
  <c r="A147" i="3"/>
  <c r="B147" i="3"/>
  <c r="C147" i="3"/>
  <c r="Y147" i="3" s="1"/>
  <c r="D147" i="3"/>
  <c r="E147" i="3"/>
  <c r="U147" i="3" s="1"/>
  <c r="F147" i="3"/>
  <c r="G147" i="3"/>
  <c r="H147" i="3"/>
  <c r="A148" i="3"/>
  <c r="B148" i="3"/>
  <c r="C148" i="3"/>
  <c r="Y148" i="3" s="1"/>
  <c r="D148" i="3"/>
  <c r="E148" i="3"/>
  <c r="U148" i="3" s="1"/>
  <c r="F148" i="3"/>
  <c r="G148" i="3"/>
  <c r="H148" i="3"/>
  <c r="A149" i="3"/>
  <c r="B149" i="3"/>
  <c r="C149" i="3"/>
  <c r="Y149" i="3" s="1"/>
  <c r="D149" i="3"/>
  <c r="E149" i="3"/>
  <c r="F149" i="3"/>
  <c r="G149" i="3"/>
  <c r="K149" i="3" s="1"/>
  <c r="H149" i="3"/>
  <c r="A150" i="3"/>
  <c r="B150" i="3"/>
  <c r="C150" i="3"/>
  <c r="Y150" i="3" s="1"/>
  <c r="D150" i="3"/>
  <c r="E150" i="3"/>
  <c r="U150" i="3" s="1"/>
  <c r="F150" i="3"/>
  <c r="G150" i="3"/>
  <c r="H150" i="3"/>
  <c r="A151" i="3"/>
  <c r="B151" i="3"/>
  <c r="C151" i="3"/>
  <c r="Y151" i="3" s="1"/>
  <c r="D151" i="3"/>
  <c r="E151" i="3"/>
  <c r="F151" i="3"/>
  <c r="G151" i="3"/>
  <c r="H151" i="3"/>
  <c r="A152" i="3"/>
  <c r="B152" i="3"/>
  <c r="C152" i="3"/>
  <c r="Y152" i="3" s="1"/>
  <c r="D152" i="3"/>
  <c r="E152" i="3"/>
  <c r="U152" i="3" s="1"/>
  <c r="F152" i="3"/>
  <c r="G152" i="3"/>
  <c r="K152" i="3" s="1"/>
  <c r="H152" i="3"/>
  <c r="A153" i="3"/>
  <c r="B153" i="3"/>
  <c r="C153" i="3"/>
  <c r="Y153" i="3" s="1"/>
  <c r="AC153" i="3" s="1"/>
  <c r="D153" i="3"/>
  <c r="E153" i="3"/>
  <c r="F153" i="3"/>
  <c r="G153" i="3"/>
  <c r="H153" i="3"/>
  <c r="A154" i="3"/>
  <c r="B154" i="3"/>
  <c r="C154" i="3"/>
  <c r="Y154" i="3" s="1"/>
  <c r="D154" i="3"/>
  <c r="E154" i="3"/>
  <c r="U154" i="3" s="1"/>
  <c r="F154" i="3"/>
  <c r="G154" i="3"/>
  <c r="K154" i="3" s="1"/>
  <c r="H154" i="3"/>
  <c r="A155" i="3"/>
  <c r="B155" i="3"/>
  <c r="C155" i="3"/>
  <c r="Y155" i="3" s="1"/>
  <c r="D155" i="3"/>
  <c r="E155" i="3"/>
  <c r="F155" i="3"/>
  <c r="G155" i="3"/>
  <c r="K155" i="3" s="1"/>
  <c r="H155" i="3"/>
  <c r="A156" i="3"/>
  <c r="B156" i="3"/>
  <c r="C156" i="3"/>
  <c r="Y156" i="3" s="1"/>
  <c r="D156" i="3"/>
  <c r="E156" i="3"/>
  <c r="U156" i="3" s="1"/>
  <c r="F156" i="3"/>
  <c r="G156" i="3"/>
  <c r="K156" i="3" s="1"/>
  <c r="H156" i="3"/>
  <c r="A157" i="3"/>
  <c r="B157" i="3"/>
  <c r="C157" i="3"/>
  <c r="Y157" i="3" s="1"/>
  <c r="D157" i="3"/>
  <c r="E157" i="3"/>
  <c r="F157" i="3"/>
  <c r="G157" i="3"/>
  <c r="K157" i="3" s="1"/>
  <c r="H157" i="3"/>
  <c r="A158" i="3"/>
  <c r="B158" i="3"/>
  <c r="C158" i="3"/>
  <c r="Y158" i="3" s="1"/>
  <c r="D158" i="3"/>
  <c r="E158" i="3"/>
  <c r="U158" i="3" s="1"/>
  <c r="F158" i="3"/>
  <c r="G158" i="3"/>
  <c r="H158" i="3"/>
  <c r="A159" i="3"/>
  <c r="B159" i="3"/>
  <c r="C159" i="3"/>
  <c r="Y159" i="3" s="1"/>
  <c r="D159" i="3"/>
  <c r="E159" i="3"/>
  <c r="F159" i="3"/>
  <c r="G159" i="3"/>
  <c r="H159" i="3"/>
  <c r="A160" i="3"/>
  <c r="B160" i="3"/>
  <c r="C160" i="3"/>
  <c r="Y160" i="3" s="1"/>
  <c r="D160" i="3"/>
  <c r="E160" i="3"/>
  <c r="U160" i="3" s="1"/>
  <c r="F160" i="3"/>
  <c r="G160" i="3"/>
  <c r="K160" i="3" s="1"/>
  <c r="H160" i="3"/>
  <c r="A161" i="3"/>
  <c r="B161" i="3"/>
  <c r="C161" i="3"/>
  <c r="Y161" i="3" s="1"/>
  <c r="D161" i="3"/>
  <c r="E161" i="3"/>
  <c r="U161" i="3" s="1"/>
  <c r="F161" i="3"/>
  <c r="G161" i="3"/>
  <c r="H161" i="3"/>
  <c r="A162" i="3"/>
  <c r="B162" i="3"/>
  <c r="C162" i="3"/>
  <c r="Y162" i="3" s="1"/>
  <c r="D162" i="3"/>
  <c r="E162" i="3"/>
  <c r="U162" i="3" s="1"/>
  <c r="F162" i="3"/>
  <c r="G162" i="3"/>
  <c r="H162" i="3"/>
  <c r="A163" i="3"/>
  <c r="B163" i="3"/>
  <c r="C163" i="3"/>
  <c r="Y163" i="3" s="1"/>
  <c r="D163" i="3"/>
  <c r="E163" i="3"/>
  <c r="U163" i="3" s="1"/>
  <c r="F163" i="3"/>
  <c r="G163" i="3"/>
  <c r="K163" i="3" s="1"/>
  <c r="H163" i="3"/>
  <c r="A164" i="3"/>
  <c r="B164" i="3"/>
  <c r="C164" i="3"/>
  <c r="Y164" i="3" s="1"/>
  <c r="AC164" i="3" s="1"/>
  <c r="D164" i="3"/>
  <c r="E164" i="3"/>
  <c r="U164" i="3" s="1"/>
  <c r="F164" i="3"/>
  <c r="G164" i="3"/>
  <c r="H164" i="3"/>
  <c r="A165" i="3"/>
  <c r="B165" i="3"/>
  <c r="C165" i="3"/>
  <c r="Y165" i="3" s="1"/>
  <c r="D165" i="3"/>
  <c r="E165" i="3"/>
  <c r="U165" i="3" s="1"/>
  <c r="F165" i="3"/>
  <c r="G165" i="3"/>
  <c r="H165" i="3"/>
  <c r="A166" i="3"/>
  <c r="B166" i="3"/>
  <c r="C166" i="3"/>
  <c r="Y166" i="3" s="1"/>
  <c r="D166" i="3"/>
  <c r="E166" i="3"/>
  <c r="U166" i="3" s="1"/>
  <c r="F166" i="3"/>
  <c r="G166" i="3"/>
  <c r="H166" i="3"/>
  <c r="A167" i="3"/>
  <c r="B167" i="3"/>
  <c r="C167" i="3"/>
  <c r="Y167" i="3" s="1"/>
  <c r="D167" i="3"/>
  <c r="E167" i="3"/>
  <c r="U167" i="3" s="1"/>
  <c r="F167" i="3"/>
  <c r="G167" i="3"/>
  <c r="K167" i="3" s="1"/>
  <c r="H167" i="3"/>
  <c r="A168" i="3"/>
  <c r="B168" i="3"/>
  <c r="C168" i="3"/>
  <c r="Y168" i="3" s="1"/>
  <c r="D168" i="3"/>
  <c r="E168" i="3"/>
  <c r="U168" i="3" s="1"/>
  <c r="F168" i="3"/>
  <c r="G168" i="3"/>
  <c r="H168" i="3"/>
  <c r="A169" i="3"/>
  <c r="B169" i="3"/>
  <c r="C169" i="3"/>
  <c r="Y169" i="3" s="1"/>
  <c r="AC169" i="3" s="1"/>
  <c r="D169" i="3"/>
  <c r="E169" i="3"/>
  <c r="U169" i="3" s="1"/>
  <c r="F169" i="3"/>
  <c r="G169" i="3"/>
  <c r="V169" i="3" s="1"/>
  <c r="H169" i="3"/>
  <c r="A170" i="3"/>
  <c r="B170" i="3"/>
  <c r="C170" i="3"/>
  <c r="Y170" i="3" s="1"/>
  <c r="D170" i="3"/>
  <c r="E170" i="3"/>
  <c r="U170" i="3" s="1"/>
  <c r="F170" i="3"/>
  <c r="G170" i="3"/>
  <c r="W170" i="3" s="1"/>
  <c r="H170" i="3"/>
  <c r="A171" i="3"/>
  <c r="B171" i="3"/>
  <c r="C171" i="3"/>
  <c r="Y171" i="3" s="1"/>
  <c r="D171" i="3"/>
  <c r="E171" i="3"/>
  <c r="U171" i="3" s="1"/>
  <c r="F171" i="3"/>
  <c r="G171" i="3"/>
  <c r="H171" i="3"/>
  <c r="A172" i="3"/>
  <c r="B172" i="3"/>
  <c r="C172" i="3"/>
  <c r="Y172" i="3" s="1"/>
  <c r="D172" i="3"/>
  <c r="E172" i="3"/>
  <c r="U172" i="3" s="1"/>
  <c r="F172" i="3"/>
  <c r="G172" i="3"/>
  <c r="V172" i="3" s="1"/>
  <c r="H172" i="3"/>
  <c r="A173" i="3"/>
  <c r="B173" i="3"/>
  <c r="C173" i="3"/>
  <c r="Y173" i="3" s="1"/>
  <c r="D173" i="3"/>
  <c r="E173" i="3"/>
  <c r="U173" i="3" s="1"/>
  <c r="F173" i="3"/>
  <c r="G173" i="3"/>
  <c r="K173" i="3" s="1"/>
  <c r="H173" i="3"/>
  <c r="A174" i="3"/>
  <c r="B174" i="3"/>
  <c r="C174" i="3"/>
  <c r="Y174" i="3" s="1"/>
  <c r="D174" i="3"/>
  <c r="E174" i="3"/>
  <c r="U174" i="3" s="1"/>
  <c r="F174" i="3"/>
  <c r="G174" i="3"/>
  <c r="H174" i="3"/>
  <c r="V134" i="31" l="1"/>
  <c r="T134" i="31"/>
  <c r="X134" i="31"/>
  <c r="W134" i="31"/>
  <c r="X104" i="31"/>
  <c r="V104" i="31"/>
  <c r="T104" i="31"/>
  <c r="W104" i="31"/>
  <c r="Y104" i="31" s="1"/>
  <c r="V137" i="31"/>
  <c r="T137" i="31"/>
  <c r="X137" i="31"/>
  <c r="W137" i="31"/>
  <c r="Y137" i="31" s="1"/>
  <c r="T165" i="31"/>
  <c r="X165" i="31"/>
  <c r="W165" i="31"/>
  <c r="Y165" i="31" s="1"/>
  <c r="V165" i="31"/>
  <c r="W164" i="31"/>
  <c r="V164" i="31"/>
  <c r="T164" i="31"/>
  <c r="X164" i="31"/>
  <c r="T177" i="31"/>
  <c r="X177" i="31"/>
  <c r="W177" i="31"/>
  <c r="Y177" i="31" s="1"/>
  <c r="V177" i="31"/>
  <c r="T172" i="31"/>
  <c r="X172" i="31"/>
  <c r="W172" i="31"/>
  <c r="V172" i="31"/>
  <c r="V161" i="31"/>
  <c r="W161" i="31"/>
  <c r="X161" i="31"/>
  <c r="T161" i="31"/>
  <c r="T175" i="31"/>
  <c r="X175" i="31"/>
  <c r="W175" i="31"/>
  <c r="Y175" i="31" s="1"/>
  <c r="V175" i="31"/>
  <c r="T163" i="31"/>
  <c r="W163" i="31"/>
  <c r="Y163" i="31" s="1"/>
  <c r="V163" i="31"/>
  <c r="X163" i="31"/>
  <c r="W143" i="31"/>
  <c r="V143" i="31"/>
  <c r="X143" i="31"/>
  <c r="T143" i="31"/>
  <c r="T162" i="31"/>
  <c r="V162" i="31"/>
  <c r="W162" i="31"/>
  <c r="X162" i="31"/>
  <c r="V88" i="31"/>
  <c r="W88" i="31"/>
  <c r="Y88" i="31" s="1"/>
  <c r="T88" i="31"/>
  <c r="X88" i="31"/>
  <c r="W101" i="31"/>
  <c r="T101" i="31"/>
  <c r="X101" i="31"/>
  <c r="V101" i="31"/>
  <c r="X42" i="31"/>
  <c r="T42" i="31"/>
  <c r="W42" i="31"/>
  <c r="Y42" i="31" s="1"/>
  <c r="T140" i="31"/>
  <c r="X140" i="31"/>
  <c r="W140" i="31"/>
  <c r="Y140" i="31" s="1"/>
  <c r="X125" i="31"/>
  <c r="W125" i="31"/>
  <c r="T125" i="31"/>
  <c r="X45" i="31"/>
  <c r="T45" i="31"/>
  <c r="W45" i="31"/>
  <c r="T69" i="31"/>
  <c r="X69" i="31"/>
  <c r="W69" i="31"/>
  <c r="Y69" i="31" s="1"/>
  <c r="T141" i="31"/>
  <c r="X141" i="31"/>
  <c r="W141" i="31"/>
  <c r="Y141" i="31" s="1"/>
  <c r="W155" i="31"/>
  <c r="X92" i="31"/>
  <c r="T92" i="31"/>
  <c r="W92" i="31"/>
  <c r="V160" i="31"/>
  <c r="W119" i="31"/>
  <c r="T119" i="31"/>
  <c r="X119" i="31"/>
  <c r="T32" i="31"/>
  <c r="X32" i="31"/>
  <c r="W32" i="31"/>
  <c r="X126" i="31"/>
  <c r="T126" i="31"/>
  <c r="W126" i="31"/>
  <c r="T174" i="31"/>
  <c r="Y174" i="31" s="1"/>
  <c r="W122" i="31"/>
  <c r="W70" i="31"/>
  <c r="Y70" i="31" s="1"/>
  <c r="T70" i="31"/>
  <c r="X70" i="31"/>
  <c r="T41" i="31"/>
  <c r="X41" i="31"/>
  <c r="W41" i="31"/>
  <c r="X36" i="31"/>
  <c r="T36" i="31"/>
  <c r="W36" i="31"/>
  <c r="T120" i="31"/>
  <c r="X120" i="31"/>
  <c r="W120" i="31"/>
  <c r="X128" i="31"/>
  <c r="W128" i="31"/>
  <c r="T128" i="31"/>
  <c r="X50" i="31"/>
  <c r="W50" i="31"/>
  <c r="Y50" i="31" s="1"/>
  <c r="T50" i="31"/>
  <c r="T74" i="31"/>
  <c r="X74" i="31"/>
  <c r="W74" i="31"/>
  <c r="X40" i="31"/>
  <c r="T40" i="31"/>
  <c r="W40" i="31"/>
  <c r="W95" i="31"/>
  <c r="Y95" i="31" s="1"/>
  <c r="T95" i="31"/>
  <c r="X95" i="31"/>
  <c r="T66" i="31"/>
  <c r="X66" i="31"/>
  <c r="W66" i="31"/>
  <c r="T37" i="31"/>
  <c r="X37" i="31"/>
  <c r="W37" i="31"/>
  <c r="T157" i="31"/>
  <c r="X157" i="31"/>
  <c r="W157" i="31"/>
  <c r="T94" i="31"/>
  <c r="X94" i="31"/>
  <c r="W94" i="31"/>
  <c r="X122" i="31"/>
  <c r="T155" i="31"/>
  <c r="T34" i="31"/>
  <c r="X34" i="31"/>
  <c r="W34" i="31"/>
  <c r="Y34" i="31" s="1"/>
  <c r="T65" i="31"/>
  <c r="X65" i="31"/>
  <c r="W65" i="31"/>
  <c r="X39" i="31"/>
  <c r="W39" i="31"/>
  <c r="Y39" i="31" s="1"/>
  <c r="T39" i="31"/>
  <c r="X123" i="31"/>
  <c r="T123" i="31"/>
  <c r="W123" i="31"/>
  <c r="Y123" i="31" s="1"/>
  <c r="T19" i="31"/>
  <c r="X19" i="31"/>
  <c r="W19" i="31"/>
  <c r="Y19" i="31" s="1"/>
  <c r="W98" i="31"/>
  <c r="T98" i="31"/>
  <c r="X98" i="31"/>
  <c r="W85" i="31"/>
  <c r="T85" i="31"/>
  <c r="X85" i="31"/>
  <c r="T122" i="31"/>
  <c r="T118" i="31"/>
  <c r="X118" i="31"/>
  <c r="W118" i="31"/>
  <c r="W152" i="31"/>
  <c r="T142" i="31"/>
  <c r="X142" i="31"/>
  <c r="W142" i="31"/>
  <c r="T96" i="31"/>
  <c r="X96" i="31"/>
  <c r="W96" i="31"/>
  <c r="Y96" i="31" s="1"/>
  <c r="T151" i="31"/>
  <c r="X151" i="31"/>
  <c r="W151" i="31"/>
  <c r="Y151" i="31" s="1"/>
  <c r="T20" i="31"/>
  <c r="X20" i="31"/>
  <c r="W20" i="31"/>
  <c r="T179" i="31"/>
  <c r="W179" i="31"/>
  <c r="X179" i="31"/>
  <c r="X60" i="31"/>
  <c r="W60" i="31"/>
  <c r="T60" i="31"/>
  <c r="T103" i="31"/>
  <c r="X103" i="31"/>
  <c r="W103" i="31"/>
  <c r="Y103" i="31" s="1"/>
  <c r="T171" i="31"/>
  <c r="X171" i="31"/>
  <c r="W171" i="31"/>
  <c r="X27" i="31"/>
  <c r="W27" i="31"/>
  <c r="T27" i="31"/>
  <c r="X64" i="31"/>
  <c r="W64" i="31"/>
  <c r="T64" i="31"/>
  <c r="T136" i="31"/>
  <c r="X136" i="31"/>
  <c r="W136" i="31"/>
  <c r="Y136" i="31" s="1"/>
  <c r="T35" i="31"/>
  <c r="X35" i="31"/>
  <c r="W35" i="31"/>
  <c r="T44" i="31"/>
  <c r="X44" i="31"/>
  <c r="W44" i="31"/>
  <c r="T90" i="31"/>
  <c r="X90" i="31"/>
  <c r="W90" i="31"/>
  <c r="Y90" i="31" s="1"/>
  <c r="T61" i="31"/>
  <c r="X61" i="31"/>
  <c r="W61" i="31"/>
  <c r="Y61" i="31" s="1"/>
  <c r="X107" i="31"/>
  <c r="X152" i="31"/>
  <c r="W160" i="31"/>
  <c r="X149" i="31"/>
  <c r="X46" i="31"/>
  <c r="T46" i="31"/>
  <c r="W46" i="31"/>
  <c r="Y46" i="31" s="1"/>
  <c r="X89" i="31"/>
  <c r="T89" i="31"/>
  <c r="W89" i="31"/>
  <c r="W113" i="31"/>
  <c r="X113" i="31"/>
  <c r="T113" i="31"/>
  <c r="T156" i="31"/>
  <c r="X156" i="31"/>
  <c r="W156" i="31"/>
  <c r="Y156" i="31" s="1"/>
  <c r="W67" i="31"/>
  <c r="T67" i="31"/>
  <c r="X67" i="31"/>
  <c r="T81" i="31"/>
  <c r="X81" i="31"/>
  <c r="W81" i="31"/>
  <c r="T105" i="31"/>
  <c r="X105" i="31"/>
  <c r="W105" i="31"/>
  <c r="Y105" i="31" s="1"/>
  <c r="T112" i="31"/>
  <c r="X112" i="31"/>
  <c r="W112" i="31"/>
  <c r="Y112" i="31" s="1"/>
  <c r="X30" i="31"/>
  <c r="W30" i="31"/>
  <c r="T30" i="31"/>
  <c r="T114" i="31"/>
  <c r="X114" i="31"/>
  <c r="W114" i="31"/>
  <c r="T68" i="31"/>
  <c r="X68" i="31"/>
  <c r="W68" i="31"/>
  <c r="Y68" i="31" s="1"/>
  <c r="W167" i="31"/>
  <c r="T167" i="31"/>
  <c r="X167" i="31"/>
  <c r="T109" i="31"/>
  <c r="X109" i="31"/>
  <c r="W109" i="31"/>
  <c r="Y109" i="31" s="1"/>
  <c r="T133" i="31"/>
  <c r="X133" i="31"/>
  <c r="W133" i="31"/>
  <c r="T107" i="31"/>
  <c r="W146" i="31"/>
  <c r="Y146" i="31" s="1"/>
  <c r="W149" i="31"/>
  <c r="Y149" i="31" s="1"/>
  <c r="W79" i="31"/>
  <c r="X79" i="31"/>
  <c r="T79" i="31"/>
  <c r="T111" i="31"/>
  <c r="X111" i="31"/>
  <c r="W111" i="31"/>
  <c r="Y111" i="31" s="1"/>
  <c r="T84" i="31"/>
  <c r="X84" i="31"/>
  <c r="W84" i="31"/>
  <c r="X63" i="31"/>
  <c r="T63" i="31"/>
  <c r="W63" i="31"/>
  <c r="Y63" i="31" s="1"/>
  <c r="X159" i="31"/>
  <c r="T159" i="31"/>
  <c r="W159" i="31"/>
  <c r="X43" i="31"/>
  <c r="T43" i="31"/>
  <c r="W43" i="31"/>
  <c r="Y43" i="31" s="1"/>
  <c r="X33" i="31"/>
  <c r="T33" i="31"/>
  <c r="W33" i="31"/>
  <c r="T153" i="31"/>
  <c r="X153" i="31"/>
  <c r="W153" i="31"/>
  <c r="Y153" i="31" s="1"/>
  <c r="T28" i="31"/>
  <c r="X28" i="31"/>
  <c r="W28" i="31"/>
  <c r="Y28" i="31" s="1"/>
  <c r="T147" i="31"/>
  <c r="X147" i="31"/>
  <c r="W147" i="31"/>
  <c r="Y147" i="31" s="1"/>
  <c r="T59" i="31"/>
  <c r="X59" i="31"/>
  <c r="W59" i="31"/>
  <c r="T83" i="31"/>
  <c r="X83" i="31"/>
  <c r="W83" i="31"/>
  <c r="Y83" i="31" s="1"/>
  <c r="T170" i="31"/>
  <c r="W170" i="31"/>
  <c r="X170" i="31"/>
  <c r="T25" i="31"/>
  <c r="X25" i="31"/>
  <c r="W25" i="31"/>
  <c r="Y25" i="31" s="1"/>
  <c r="W107" i="31"/>
  <c r="T130" i="31"/>
  <c r="X130" i="31"/>
  <c r="W130" i="31"/>
  <c r="T22" i="31"/>
  <c r="X22" i="31"/>
  <c r="W22" i="31"/>
  <c r="W82" i="31"/>
  <c r="T82" i="31"/>
  <c r="X82" i="31"/>
  <c r="X146" i="31"/>
  <c r="T121" i="31"/>
  <c r="X121" i="31"/>
  <c r="W121" i="31"/>
  <c r="Y121" i="31" s="1"/>
  <c r="T29" i="31"/>
  <c r="X29" i="31"/>
  <c r="W29" i="31"/>
  <c r="Y29" i="31" s="1"/>
  <c r="T108" i="31"/>
  <c r="X108" i="31"/>
  <c r="W108" i="31"/>
  <c r="T132" i="31"/>
  <c r="X132" i="31"/>
  <c r="W132" i="31"/>
  <c r="Y132" i="31" s="1"/>
  <c r="W91" i="31"/>
  <c r="T91" i="31"/>
  <c r="X91" i="31"/>
  <c r="T139" i="31"/>
  <c r="X139" i="31"/>
  <c r="W139" i="31"/>
  <c r="Y139" i="31" s="1"/>
  <c r="T38" i="31"/>
  <c r="X38" i="31"/>
  <c r="W38" i="31"/>
  <c r="X57" i="31"/>
  <c r="T57" i="31"/>
  <c r="W57" i="31"/>
  <c r="V174" i="31"/>
  <c r="X54" i="31"/>
  <c r="T54" i="31"/>
  <c r="W54" i="31"/>
  <c r="T138" i="31"/>
  <c r="X138" i="31"/>
  <c r="W138" i="31"/>
  <c r="Y138" i="31" s="1"/>
  <c r="V155" i="31"/>
  <c r="T106" i="31"/>
  <c r="X106" i="31"/>
  <c r="W106" i="31"/>
  <c r="T17" i="31"/>
  <c r="X17" i="31"/>
  <c r="W17" i="31"/>
  <c r="X51" i="31"/>
  <c r="T51" i="31"/>
  <c r="W51" i="31"/>
  <c r="X24" i="31"/>
  <c r="W24" i="31"/>
  <c r="Y24" i="31" s="1"/>
  <c r="T24" i="31"/>
  <c r="W62" i="31"/>
  <c r="T62" i="31"/>
  <c r="X62" i="31"/>
  <c r="X129" i="31"/>
  <c r="T129" i="31"/>
  <c r="W129" i="31"/>
  <c r="T87" i="31"/>
  <c r="X87" i="31"/>
  <c r="W87" i="31"/>
  <c r="W173" i="31"/>
  <c r="T173" i="31"/>
  <c r="X173" i="31"/>
  <c r="T154" i="31"/>
  <c r="X154" i="31"/>
  <c r="W154" i="31"/>
  <c r="Y169" i="31"/>
  <c r="T150" i="31"/>
  <c r="X150" i="31"/>
  <c r="W150" i="31"/>
  <c r="Y150" i="31" s="1"/>
  <c r="X53" i="31"/>
  <c r="T53" i="31"/>
  <c r="W53" i="31"/>
  <c r="Y53" i="31" s="1"/>
  <c r="X48" i="31"/>
  <c r="T48" i="31"/>
  <c r="W48" i="31"/>
  <c r="T99" i="31"/>
  <c r="X99" i="31"/>
  <c r="W99" i="31"/>
  <c r="Y99" i="31" s="1"/>
  <c r="T86" i="31"/>
  <c r="X86" i="31"/>
  <c r="W86" i="31"/>
  <c r="Y86" i="31" s="1"/>
  <c r="T131" i="31"/>
  <c r="W131" i="31"/>
  <c r="X131" i="31"/>
  <c r="X52" i="31"/>
  <c r="T52" i="31"/>
  <c r="W52" i="31"/>
  <c r="T148" i="31"/>
  <c r="X148" i="31"/>
  <c r="W148" i="31"/>
  <c r="Y148" i="31" s="1"/>
  <c r="X15" i="31"/>
  <c r="W15" i="31"/>
  <c r="T15" i="31"/>
  <c r="T23" i="31"/>
  <c r="X23" i="31"/>
  <c r="W23" i="31"/>
  <c r="Y23" i="31" s="1"/>
  <c r="T75" i="31"/>
  <c r="X75" i="31"/>
  <c r="W75" i="31"/>
  <c r="T78" i="31"/>
  <c r="X78" i="31"/>
  <c r="W78" i="31"/>
  <c r="Y78" i="31" s="1"/>
  <c r="X49" i="31"/>
  <c r="T49" i="31"/>
  <c r="W49" i="31"/>
  <c r="Y49" i="31" s="1"/>
  <c r="W73" i="31"/>
  <c r="T73" i="31"/>
  <c r="X73" i="31"/>
  <c r="W168" i="31"/>
  <c r="Y168" i="31" s="1"/>
  <c r="T144" i="31"/>
  <c r="X144" i="31"/>
  <c r="W144" i="31"/>
  <c r="Y144" i="31" s="1"/>
  <c r="T26" i="31"/>
  <c r="X26" i="31"/>
  <c r="W26" i="31"/>
  <c r="Y26" i="31" s="1"/>
  <c r="T117" i="31"/>
  <c r="X117" i="31"/>
  <c r="W117" i="31"/>
  <c r="T158" i="31"/>
  <c r="X158" i="31"/>
  <c r="W158" i="31"/>
  <c r="Y158" i="31" s="1"/>
  <c r="T77" i="31"/>
  <c r="X77" i="31"/>
  <c r="W77" i="31"/>
  <c r="Y77" i="31" s="1"/>
  <c r="T127" i="31"/>
  <c r="X127" i="31"/>
  <c r="W127" i="31"/>
  <c r="X56" i="31"/>
  <c r="W56" i="31"/>
  <c r="Y56" i="31" s="1"/>
  <c r="T56" i="31"/>
  <c r="T31" i="31"/>
  <c r="X31" i="31"/>
  <c r="W31" i="31"/>
  <c r="Y31" i="31" s="1"/>
  <c r="T80" i="31"/>
  <c r="X80" i="31"/>
  <c r="W80" i="31"/>
  <c r="Y80" i="31" s="1"/>
  <c r="W110" i="31"/>
  <c r="T110" i="31"/>
  <c r="X110" i="31"/>
  <c r="W76" i="31"/>
  <c r="X76" i="31"/>
  <c r="T76" i="31"/>
  <c r="T100" i="31"/>
  <c r="X100" i="31"/>
  <c r="W100" i="31"/>
  <c r="Y100" i="31" s="1"/>
  <c r="X160" i="31"/>
  <c r="X18" i="31"/>
  <c r="W18" i="31"/>
  <c r="Y18" i="31" s="1"/>
  <c r="T18" i="31"/>
  <c r="T102" i="31"/>
  <c r="X102" i="31"/>
  <c r="W102" i="31"/>
  <c r="T135" i="31"/>
  <c r="X135" i="31"/>
  <c r="W135" i="31"/>
  <c r="W176" i="31"/>
  <c r="T176" i="31"/>
  <c r="X176" i="31"/>
  <c r="T145" i="31"/>
  <c r="X145" i="31"/>
  <c r="W145" i="31"/>
  <c r="W58" i="31"/>
  <c r="X58" i="31"/>
  <c r="T58" i="31"/>
  <c r="X178" i="31"/>
  <c r="W178" i="31"/>
  <c r="T178" i="31"/>
  <c r="X168" i="31"/>
  <c r="X166" i="31"/>
  <c r="W166" i="31"/>
  <c r="T166" i="31"/>
  <c r="T72" i="31"/>
  <c r="X72" i="31"/>
  <c r="W72" i="31"/>
  <c r="Y72" i="31" s="1"/>
  <c r="T55" i="31"/>
  <c r="X55" i="31"/>
  <c r="W55" i="31"/>
  <c r="Y55" i="31" s="1"/>
  <c r="T115" i="31"/>
  <c r="X115" i="31"/>
  <c r="W115" i="31"/>
  <c r="Y115" i="31" s="1"/>
  <c r="X21" i="31"/>
  <c r="W21" i="31"/>
  <c r="T21" i="31"/>
  <c r="T93" i="31"/>
  <c r="X93" i="31"/>
  <c r="W93" i="31"/>
  <c r="Y93" i="31" s="1"/>
  <c r="T16" i="31"/>
  <c r="X16" i="31"/>
  <c r="W16" i="31"/>
  <c r="Y16" i="31" s="1"/>
  <c r="T124" i="31"/>
  <c r="X124" i="31"/>
  <c r="W124" i="31"/>
  <c r="Y124" i="31" s="1"/>
  <c r="T47" i="31"/>
  <c r="X47" i="31"/>
  <c r="W47" i="31"/>
  <c r="T71" i="31"/>
  <c r="X71" i="31"/>
  <c r="W71" i="31"/>
  <c r="W116" i="31"/>
  <c r="T116" i="31"/>
  <c r="X116" i="31"/>
  <c r="T97" i="31"/>
  <c r="X97" i="31"/>
  <c r="W97" i="31"/>
  <c r="Y97" i="31" s="1"/>
  <c r="P129" i="8"/>
  <c r="Q129" i="8"/>
  <c r="P32" i="8"/>
  <c r="Q32" i="8"/>
  <c r="P56" i="8"/>
  <c r="Q56" i="8"/>
  <c r="R130" i="8"/>
  <c r="S130" i="8"/>
  <c r="T130" i="8"/>
  <c r="P178" i="8"/>
  <c r="Q178" i="8"/>
  <c r="P39" i="8"/>
  <c r="Q39" i="8"/>
  <c r="R123" i="8"/>
  <c r="S123" i="8"/>
  <c r="T123" i="8"/>
  <c r="R135" i="8"/>
  <c r="S135" i="8"/>
  <c r="T135" i="8"/>
  <c r="R86" i="8"/>
  <c r="T86" i="8"/>
  <c r="S86" i="8"/>
  <c r="R33" i="8"/>
  <c r="S33" i="8"/>
  <c r="T33" i="8"/>
  <c r="T69" i="8"/>
  <c r="R69" i="8"/>
  <c r="S69" i="8"/>
  <c r="R165" i="8"/>
  <c r="S165" i="8"/>
  <c r="T165" i="8"/>
  <c r="R44" i="8"/>
  <c r="S44" i="8"/>
  <c r="T44" i="8"/>
  <c r="P133" i="8"/>
  <c r="Q133" i="8"/>
  <c r="P80" i="8"/>
  <c r="Q80" i="8"/>
  <c r="Q140" i="8"/>
  <c r="P140" i="8"/>
  <c r="P179" i="8"/>
  <c r="Q179" i="8"/>
  <c r="P153" i="8"/>
  <c r="Q153" i="8"/>
  <c r="P74" i="8"/>
  <c r="Q74" i="8"/>
  <c r="P17" i="8"/>
  <c r="Q17" i="8"/>
  <c r="P53" i="8"/>
  <c r="Q53" i="8"/>
  <c r="P176" i="8"/>
  <c r="Q176" i="8"/>
  <c r="R88" i="8"/>
  <c r="T88" i="8"/>
  <c r="S88" i="8"/>
  <c r="Q49" i="8"/>
  <c r="P49" i="8"/>
  <c r="T92" i="8"/>
  <c r="R92" i="8"/>
  <c r="S92" i="8"/>
  <c r="P15" i="8"/>
  <c r="Q15" i="8"/>
  <c r="P158" i="8"/>
  <c r="Q158" i="8"/>
  <c r="R156" i="8"/>
  <c r="S156" i="8"/>
  <c r="T156" i="8"/>
  <c r="Q89" i="8"/>
  <c r="P89" i="8"/>
  <c r="R127" i="8"/>
  <c r="S127" i="8"/>
  <c r="T127" i="8"/>
  <c r="R50" i="8"/>
  <c r="S50" i="8"/>
  <c r="T50" i="8"/>
  <c r="R136" i="8"/>
  <c r="S136" i="8"/>
  <c r="T136" i="8"/>
  <c r="R34" i="8"/>
  <c r="S34" i="8"/>
  <c r="T34" i="8"/>
  <c r="R58" i="8"/>
  <c r="S58" i="8"/>
  <c r="T58" i="8"/>
  <c r="R142" i="8"/>
  <c r="S142" i="8"/>
  <c r="T142" i="8"/>
  <c r="R77" i="8"/>
  <c r="S77" i="8"/>
  <c r="T77" i="8"/>
  <c r="Q111" i="8"/>
  <c r="P111" i="8"/>
  <c r="P163" i="8"/>
  <c r="Q163" i="8"/>
  <c r="R72" i="8"/>
  <c r="S72" i="8"/>
  <c r="T72" i="8"/>
  <c r="R168" i="8"/>
  <c r="S168" i="8"/>
  <c r="T168" i="8"/>
  <c r="S19" i="8"/>
  <c r="T19" i="8"/>
  <c r="R19" i="8"/>
  <c r="R55" i="8"/>
  <c r="S55" i="8"/>
  <c r="T55" i="8"/>
  <c r="P144" i="8"/>
  <c r="Q144" i="8"/>
  <c r="Q166" i="8"/>
  <c r="P166" i="8"/>
  <c r="R16" i="8"/>
  <c r="S16" i="8"/>
  <c r="T16" i="8"/>
  <c r="R52" i="8"/>
  <c r="S52" i="8"/>
  <c r="T52" i="8"/>
  <c r="R131" i="8"/>
  <c r="S131" i="8"/>
  <c r="T131" i="8"/>
  <c r="P147" i="8"/>
  <c r="Q147" i="8"/>
  <c r="P82" i="8"/>
  <c r="Q82" i="8"/>
  <c r="P126" i="8"/>
  <c r="Q126" i="8"/>
  <c r="R98" i="8"/>
  <c r="T98" i="8"/>
  <c r="S98" i="8"/>
  <c r="R146" i="8"/>
  <c r="S146" i="8"/>
  <c r="T146" i="8"/>
  <c r="R45" i="8"/>
  <c r="S45" i="8"/>
  <c r="T45" i="8"/>
  <c r="P62" i="8"/>
  <c r="Q62" i="8"/>
  <c r="S37" i="8"/>
  <c r="T37" i="8"/>
  <c r="R37" i="8"/>
  <c r="Q51" i="8"/>
  <c r="P51" i="8"/>
  <c r="R149" i="8"/>
  <c r="S149" i="8"/>
  <c r="T149" i="8"/>
  <c r="P134" i="8"/>
  <c r="Q134" i="8"/>
  <c r="P29" i="8"/>
  <c r="Q29" i="8"/>
  <c r="R20" i="8"/>
  <c r="S20" i="8"/>
  <c r="T20" i="8"/>
  <c r="R154" i="8"/>
  <c r="S154" i="8"/>
  <c r="T154" i="8"/>
  <c r="P87" i="8"/>
  <c r="Q87" i="8"/>
  <c r="R161" i="8"/>
  <c r="S161" i="8"/>
  <c r="T161" i="8"/>
  <c r="P174" i="8"/>
  <c r="Q174" i="8"/>
  <c r="R120" i="8"/>
  <c r="S120" i="8"/>
  <c r="T120" i="8"/>
  <c r="Q101" i="8"/>
  <c r="P101" i="8"/>
  <c r="R170" i="8"/>
  <c r="S170" i="8"/>
  <c r="T170" i="8"/>
  <c r="R90" i="8"/>
  <c r="S90" i="8"/>
  <c r="T90" i="8"/>
  <c r="Q157" i="8"/>
  <c r="P157" i="8"/>
  <c r="P145" i="8"/>
  <c r="Q145" i="8"/>
  <c r="R118" i="8"/>
  <c r="S118" i="8"/>
  <c r="T118" i="8"/>
  <c r="R84" i="8"/>
  <c r="T84" i="8"/>
  <c r="S84" i="8"/>
  <c r="Q97" i="8"/>
  <c r="P97" i="8"/>
  <c r="S31" i="8"/>
  <c r="T31" i="8"/>
  <c r="R31" i="8"/>
  <c r="R67" i="8"/>
  <c r="S67" i="8"/>
  <c r="T67" i="8"/>
  <c r="R139" i="8"/>
  <c r="S139" i="8"/>
  <c r="T139" i="8"/>
  <c r="R26" i="8"/>
  <c r="S26" i="8"/>
  <c r="T26" i="8"/>
  <c r="R28" i="8"/>
  <c r="S28" i="8"/>
  <c r="T28" i="8"/>
  <c r="P152" i="8"/>
  <c r="Q152" i="8"/>
  <c r="Q25" i="8"/>
  <c r="P25" i="8"/>
  <c r="P68" i="8"/>
  <c r="Q68" i="8"/>
  <c r="R94" i="8"/>
  <c r="S94" i="8"/>
  <c r="T94" i="8"/>
  <c r="P63" i="8"/>
  <c r="Q63" i="8"/>
  <c r="P150" i="8"/>
  <c r="Q150" i="8"/>
  <c r="R21" i="8"/>
  <c r="S21" i="8"/>
  <c r="T21" i="8"/>
  <c r="T57" i="8"/>
  <c r="R57" i="8"/>
  <c r="S57" i="8"/>
  <c r="P38" i="8"/>
  <c r="Q38" i="8"/>
  <c r="S172" i="8"/>
  <c r="T172" i="8"/>
  <c r="R172" i="8"/>
  <c r="Q117" i="8"/>
  <c r="P117" i="8"/>
  <c r="R22" i="8"/>
  <c r="S22" i="8"/>
  <c r="T22" i="8"/>
  <c r="R46" i="8"/>
  <c r="S46" i="8"/>
  <c r="T46" i="8"/>
  <c r="R70" i="8"/>
  <c r="S70" i="8"/>
  <c r="T70" i="8"/>
  <c r="Q27" i="8"/>
  <c r="P27" i="8"/>
  <c r="R125" i="8"/>
  <c r="S125" i="8"/>
  <c r="T125" i="8"/>
  <c r="Q109" i="8"/>
  <c r="P109" i="8"/>
  <c r="P41" i="8"/>
  <c r="Q41" i="8"/>
  <c r="R177" i="8"/>
  <c r="S177" i="8"/>
  <c r="T177" i="8"/>
  <c r="R75" i="8"/>
  <c r="S75" i="8"/>
  <c r="T75" i="8"/>
  <c r="P99" i="8"/>
  <c r="Q99" i="8"/>
  <c r="R151" i="8"/>
  <c r="S151" i="8"/>
  <c r="T151" i="8"/>
  <c r="Q73" i="8"/>
  <c r="P73" i="8"/>
  <c r="Q104" i="8"/>
  <c r="P104" i="8"/>
  <c r="R65" i="8"/>
  <c r="S65" i="8"/>
  <c r="T65" i="8"/>
  <c r="R24" i="8"/>
  <c r="S24" i="8"/>
  <c r="T24" i="8"/>
  <c r="R60" i="8"/>
  <c r="S60" i="8"/>
  <c r="T60" i="8"/>
  <c r="R96" i="8"/>
  <c r="T96" i="8"/>
  <c r="S96" i="8"/>
  <c r="R132" i="8"/>
  <c r="S132" i="8"/>
  <c r="T132" i="8"/>
  <c r="S43" i="8"/>
  <c r="T43" i="8"/>
  <c r="R43" i="8"/>
  <c r="R79" i="8"/>
  <c r="S79" i="8"/>
  <c r="T79" i="8"/>
  <c r="S115" i="8"/>
  <c r="R115" i="8"/>
  <c r="T115" i="8"/>
  <c r="S175" i="8"/>
  <c r="T175" i="8"/>
  <c r="R175" i="8"/>
  <c r="R122" i="8"/>
  <c r="S122" i="8"/>
  <c r="T122" i="8"/>
  <c r="P164" i="8"/>
  <c r="Q164" i="8"/>
  <c r="Q112" i="8"/>
  <c r="P112" i="8"/>
  <c r="R61" i="8"/>
  <c r="S61" i="8"/>
  <c r="T61" i="8"/>
  <c r="R137" i="8"/>
  <c r="S137" i="8"/>
  <c r="T137" i="8"/>
  <c r="S110" i="8"/>
  <c r="R110" i="8"/>
  <c r="T110" i="8"/>
  <c r="R40" i="8"/>
  <c r="S40" i="8"/>
  <c r="T40" i="8"/>
  <c r="R141" i="8"/>
  <c r="S141" i="8"/>
  <c r="T141" i="8"/>
  <c r="S95" i="8"/>
  <c r="R95" i="8"/>
  <c r="T95" i="8"/>
  <c r="R119" i="8"/>
  <c r="S119" i="8"/>
  <c r="T119" i="8"/>
  <c r="S114" i="8"/>
  <c r="T114" i="8"/>
  <c r="R114" i="8"/>
  <c r="Q34" i="8"/>
  <c r="Q58" i="8"/>
  <c r="P106" i="8"/>
  <c r="P113" i="8"/>
  <c r="Q136" i="8"/>
  <c r="Q132" i="8"/>
  <c r="Q43" i="8"/>
  <c r="Q67" i="8"/>
  <c r="P91" i="8"/>
  <c r="Q52" i="8"/>
  <c r="Q86" i="8"/>
  <c r="Q21" i="8"/>
  <c r="Q45" i="8"/>
  <c r="Q69" i="8"/>
  <c r="P93" i="8"/>
  <c r="Q28" i="8"/>
  <c r="R121" i="8"/>
  <c r="S121" i="8"/>
  <c r="T121" i="8"/>
  <c r="R155" i="8"/>
  <c r="S155" i="8"/>
  <c r="T155" i="8"/>
  <c r="R18" i="8"/>
  <c r="S18" i="8"/>
  <c r="T18" i="8"/>
  <c r="P42" i="8"/>
  <c r="P66" i="8"/>
  <c r="Q90" i="8"/>
  <c r="Q92" i="8"/>
  <c r="P116" i="8"/>
  <c r="Q19" i="8"/>
  <c r="Q151" i="8"/>
  <c r="R138" i="8"/>
  <c r="S138" i="8"/>
  <c r="T138" i="8"/>
  <c r="R23" i="8"/>
  <c r="S23" i="8"/>
  <c r="T23" i="8"/>
  <c r="R47" i="8"/>
  <c r="S47" i="8"/>
  <c r="T47" i="8"/>
  <c r="R71" i="8"/>
  <c r="S71" i="8"/>
  <c r="T71" i="8"/>
  <c r="Q20" i="8"/>
  <c r="Q44" i="8"/>
  <c r="Q135" i="8"/>
  <c r="R171" i="8"/>
  <c r="S171" i="8"/>
  <c r="T171" i="8"/>
  <c r="P108" i="8"/>
  <c r="Q146" i="8"/>
  <c r="R76" i="8"/>
  <c r="S76" i="8"/>
  <c r="T76" i="8"/>
  <c r="Q154" i="8"/>
  <c r="Q65" i="8"/>
  <c r="Q149" i="8"/>
  <c r="Q60" i="8"/>
  <c r="Q84" i="8"/>
  <c r="Q127" i="8"/>
  <c r="Q131" i="8"/>
  <c r="R167" i="8"/>
  <c r="S167" i="8"/>
  <c r="T167" i="8"/>
  <c r="Q142" i="8"/>
  <c r="P36" i="8"/>
  <c r="P103" i="8"/>
  <c r="Q122" i="8"/>
  <c r="P100" i="8"/>
  <c r="S107" i="8"/>
  <c r="R107" i="8"/>
  <c r="T107" i="8"/>
  <c r="Q37" i="8"/>
  <c r="Q61" i="8"/>
  <c r="P85" i="8"/>
  <c r="Q125" i="8"/>
  <c r="Q98" i="8"/>
  <c r="R159" i="8"/>
  <c r="S159" i="8"/>
  <c r="T159" i="8"/>
  <c r="S83" i="8"/>
  <c r="R83" i="8"/>
  <c r="T83" i="8"/>
  <c r="R64" i="8"/>
  <c r="S64" i="8"/>
  <c r="T64" i="8"/>
  <c r="Q22" i="8"/>
  <c r="Q46" i="8"/>
  <c r="Q70" i="8"/>
  <c r="Q94" i="8"/>
  <c r="Q118" i="8"/>
  <c r="Q161" i="8"/>
  <c r="Q55" i="8"/>
  <c r="Q79" i="8"/>
  <c r="Q26" i="8"/>
  <c r="Q50" i="8"/>
  <c r="Q33" i="8"/>
  <c r="Q57" i="8"/>
  <c r="P81" i="8"/>
  <c r="P105" i="8"/>
  <c r="Q165" i="8"/>
  <c r="Q88" i="8"/>
  <c r="R30" i="8"/>
  <c r="S30" i="8"/>
  <c r="T30" i="8"/>
  <c r="R54" i="8"/>
  <c r="S54" i="8"/>
  <c r="T54" i="8"/>
  <c r="R78" i="8"/>
  <c r="S78" i="8"/>
  <c r="T78" i="8"/>
  <c r="S102" i="8"/>
  <c r="T102" i="8"/>
  <c r="R102" i="8"/>
  <c r="R162" i="8"/>
  <c r="S162" i="8"/>
  <c r="T162" i="8"/>
  <c r="R128" i="8"/>
  <c r="S128" i="8"/>
  <c r="T128" i="8"/>
  <c r="Q120" i="8"/>
  <c r="Q31" i="8"/>
  <c r="Q16" i="8"/>
  <c r="R160" i="8"/>
  <c r="S160" i="8"/>
  <c r="T160" i="8"/>
  <c r="R124" i="8"/>
  <c r="S124" i="8"/>
  <c r="T124" i="8"/>
  <c r="R35" i="8"/>
  <c r="S35" i="8"/>
  <c r="T35" i="8"/>
  <c r="R59" i="8"/>
  <c r="S59" i="8"/>
  <c r="T59" i="8"/>
  <c r="Q77" i="8"/>
  <c r="Q156" i="8"/>
  <c r="Q139" i="8"/>
  <c r="Q170" i="8"/>
  <c r="R148" i="8"/>
  <c r="S148" i="8"/>
  <c r="T148" i="8"/>
  <c r="Q123" i="8"/>
  <c r="P173" i="8"/>
  <c r="Q72" i="8"/>
  <c r="Q96" i="8"/>
  <c r="R143" i="8"/>
  <c r="S143" i="8"/>
  <c r="T143" i="8"/>
  <c r="R169" i="8"/>
  <c r="S169" i="8"/>
  <c r="T169" i="8"/>
  <c r="R48" i="8"/>
  <c r="S48" i="8"/>
  <c r="T48" i="8"/>
  <c r="Q48" i="8"/>
  <c r="AC160" i="3"/>
  <c r="AC154" i="3"/>
  <c r="AC148" i="3"/>
  <c r="AC136" i="3"/>
  <c r="AC130" i="3"/>
  <c r="AC121" i="3"/>
  <c r="AC109" i="3"/>
  <c r="AC106" i="3"/>
  <c r="AC97" i="3"/>
  <c r="AC91" i="3"/>
  <c r="AC88" i="3"/>
  <c r="AC85" i="3"/>
  <c r="AC79" i="3"/>
  <c r="AC76" i="3"/>
  <c r="AC67" i="3"/>
  <c r="AC61" i="3"/>
  <c r="AC58" i="3"/>
  <c r="AC55" i="3"/>
  <c r="AC52" i="3"/>
  <c r="AC49" i="3"/>
  <c r="AC37" i="3"/>
  <c r="AC34" i="3"/>
  <c r="AC31" i="3"/>
  <c r="AC28" i="3"/>
  <c r="AC22" i="3"/>
  <c r="AC13" i="3"/>
  <c r="AC10" i="3"/>
  <c r="Z149" i="3"/>
  <c r="Z144" i="3"/>
  <c r="Z124" i="3"/>
  <c r="Z119" i="3"/>
  <c r="Z114" i="3"/>
  <c r="Z74" i="3"/>
  <c r="Z57" i="3"/>
  <c r="Z43" i="3"/>
  <c r="AC43" i="3" s="1"/>
  <c r="T39" i="3"/>
  <c r="T14" i="3"/>
  <c r="AC166" i="3"/>
  <c r="AC157" i="3"/>
  <c r="AC151" i="3"/>
  <c r="AC145" i="3"/>
  <c r="AC139" i="3"/>
  <c r="AC133" i="3"/>
  <c r="AC124" i="3"/>
  <c r="AC112" i="3"/>
  <c r="AC100" i="3"/>
  <c r="Z98" i="3"/>
  <c r="AC98" i="3" s="1"/>
  <c r="AC163" i="3"/>
  <c r="Z143" i="3"/>
  <c r="AC143" i="3" s="1"/>
  <c r="Z128" i="3"/>
  <c r="AC128" i="3" s="1"/>
  <c r="Z123" i="3"/>
  <c r="AA123" i="3" s="1"/>
  <c r="Z113" i="3"/>
  <c r="Z87" i="3"/>
  <c r="Z73" i="3"/>
  <c r="AC73" i="3" s="1"/>
  <c r="Z56" i="3"/>
  <c r="Z42" i="3"/>
  <c r="Z27" i="3"/>
  <c r="Z17" i="3"/>
  <c r="AC17" i="3" s="1"/>
  <c r="AC170" i="3"/>
  <c r="AC158" i="3"/>
  <c r="AC146" i="3"/>
  <c r="AC140" i="3"/>
  <c r="AC131" i="3"/>
  <c r="AC125" i="3"/>
  <c r="AC116" i="3"/>
  <c r="AC101" i="3"/>
  <c r="AC92" i="3"/>
  <c r="AC89" i="3"/>
  <c r="AC83" i="3"/>
  <c r="AC77" i="3"/>
  <c r="AC74" i="3"/>
  <c r="AC71" i="3"/>
  <c r="AC65" i="3"/>
  <c r="AC59" i="3"/>
  <c r="AC56" i="3"/>
  <c r="AC53" i="3"/>
  <c r="AC47" i="3"/>
  <c r="AC44" i="3"/>
  <c r="AC32" i="3"/>
  <c r="AC23" i="3"/>
  <c r="AC20" i="3"/>
  <c r="AC14" i="3"/>
  <c r="AC11" i="3"/>
  <c r="Z82" i="3"/>
  <c r="AC82" i="3" s="1"/>
  <c r="Z77" i="3"/>
  <c r="Z68" i="3"/>
  <c r="AC68" i="3" s="1"/>
  <c r="Z64" i="3"/>
  <c r="AC64" i="3" s="1"/>
  <c r="Z60" i="3"/>
  <c r="AC60" i="3" s="1"/>
  <c r="Z46" i="3"/>
  <c r="AC46" i="3" s="1"/>
  <c r="AC172" i="3"/>
  <c r="AC155" i="3"/>
  <c r="AC149" i="3"/>
  <c r="AC134" i="3"/>
  <c r="AC122" i="3"/>
  <c r="AC119" i="3"/>
  <c r="AC113" i="3"/>
  <c r="AC104" i="3"/>
  <c r="AC95" i="3"/>
  <c r="Z173" i="3"/>
  <c r="AC173" i="3" s="1"/>
  <c r="Z157" i="3"/>
  <c r="Z107" i="3"/>
  <c r="AC107" i="3" s="1"/>
  <c r="Z91" i="3"/>
  <c r="Z12" i="3"/>
  <c r="AC167" i="3"/>
  <c r="AC152" i="3"/>
  <c r="AC137" i="3"/>
  <c r="Z127" i="3"/>
  <c r="AC127" i="3" s="1"/>
  <c r="AC162" i="3"/>
  <c r="AC147" i="3"/>
  <c r="AC129" i="3"/>
  <c r="AC114" i="3"/>
  <c r="AC105" i="3"/>
  <c r="AC102" i="3"/>
  <c r="AC96" i="3"/>
  <c r="AC93" i="3"/>
  <c r="AC87" i="3"/>
  <c r="AC84" i="3"/>
  <c r="AC81" i="3"/>
  <c r="AC75" i="3"/>
  <c r="AC72" i="3"/>
  <c r="AC69" i="3"/>
  <c r="AC63" i="3"/>
  <c r="AC57" i="3"/>
  <c r="AC51" i="3"/>
  <c r="AC48" i="3"/>
  <c r="AC45" i="3"/>
  <c r="AC42" i="3"/>
  <c r="AC39" i="3"/>
  <c r="AC36" i="3"/>
  <c r="AC33" i="3"/>
  <c r="AC30" i="3"/>
  <c r="AC27" i="3"/>
  <c r="AC24" i="3"/>
  <c r="AC21" i="3"/>
  <c r="AC18" i="3"/>
  <c r="AC15" i="3"/>
  <c r="AC12" i="3"/>
  <c r="Z161" i="3"/>
  <c r="AA161" i="3" s="1"/>
  <c r="Z90" i="3"/>
  <c r="AC90" i="3" s="1"/>
  <c r="AC174" i="3"/>
  <c r="AC159" i="3"/>
  <c r="AC150" i="3"/>
  <c r="AC141" i="3"/>
  <c r="AC108" i="3"/>
  <c r="Z120" i="3"/>
  <c r="AC120" i="3" s="1"/>
  <c r="Z80" i="3"/>
  <c r="AC80" i="3" s="1"/>
  <c r="Z75" i="3"/>
  <c r="AC165" i="3"/>
  <c r="AC156" i="3"/>
  <c r="AC144" i="3"/>
  <c r="AC135" i="3"/>
  <c r="AC111" i="3"/>
  <c r="Z171" i="3"/>
  <c r="AA171" i="3" s="1"/>
  <c r="Z135" i="3"/>
  <c r="Z110" i="3"/>
  <c r="AC110" i="3" s="1"/>
  <c r="Z99" i="3"/>
  <c r="Z94" i="3"/>
  <c r="AC94" i="3" s="1"/>
  <c r="Z70" i="3"/>
  <c r="AC70" i="3" s="1"/>
  <c r="Z66" i="3"/>
  <c r="AC66" i="3" s="1"/>
  <c r="Z62" i="3"/>
  <c r="AC62" i="3" s="1"/>
  <c r="Z29" i="3"/>
  <c r="AC29" i="3" s="1"/>
  <c r="Z19" i="3"/>
  <c r="AC19" i="3" s="1"/>
  <c r="AC168" i="3"/>
  <c r="AC138" i="3"/>
  <c r="AC126" i="3"/>
  <c r="AC117" i="3"/>
  <c r="AC99" i="3"/>
  <c r="AG161" i="3"/>
  <c r="V161" i="3"/>
  <c r="W161" i="3"/>
  <c r="V158" i="3"/>
  <c r="W158" i="3"/>
  <c r="AA158" i="3"/>
  <c r="AB158" i="3" s="1"/>
  <c r="AD158" i="3" s="1"/>
  <c r="AA146" i="3"/>
  <c r="AB146" i="3" s="1"/>
  <c r="AD146" i="3" s="1"/>
  <c r="V146" i="3"/>
  <c r="W146" i="3"/>
  <c r="AA140" i="3"/>
  <c r="AB140" i="3" s="1"/>
  <c r="V140" i="3"/>
  <c r="W140" i="3"/>
  <c r="U155" i="3"/>
  <c r="N155" i="3"/>
  <c r="O155" i="3" s="1"/>
  <c r="U149" i="3"/>
  <c r="X149" i="3"/>
  <c r="P149" i="3" s="1"/>
  <c r="U146" i="3"/>
  <c r="N146" i="3"/>
  <c r="O146" i="3" s="1"/>
  <c r="X146" i="3"/>
  <c r="P146" i="3" s="1"/>
  <c r="U134" i="3"/>
  <c r="N134" i="3"/>
  <c r="O134" i="3" s="1"/>
  <c r="S134" i="3" s="1"/>
  <c r="U122" i="3"/>
  <c r="N122" i="3"/>
  <c r="O122" i="3" s="1"/>
  <c r="X116" i="3"/>
  <c r="P116" i="3" s="1"/>
  <c r="N116" i="3"/>
  <c r="O116" i="3" s="1"/>
  <c r="U116" i="3"/>
  <c r="U101" i="3"/>
  <c r="N101" i="3"/>
  <c r="O101" i="3" s="1"/>
  <c r="U92" i="3"/>
  <c r="N92" i="3"/>
  <c r="O92" i="3" s="1"/>
  <c r="X83" i="3"/>
  <c r="P83" i="3" s="1"/>
  <c r="U83" i="3"/>
  <c r="N77" i="3"/>
  <c r="O77" i="3" s="1"/>
  <c r="U77" i="3"/>
  <c r="U74" i="3"/>
  <c r="X74" i="3"/>
  <c r="P74" i="3" s="1"/>
  <c r="N74" i="3"/>
  <c r="O74" i="3" s="1"/>
  <c r="U71" i="3"/>
  <c r="X71" i="3"/>
  <c r="P71" i="3" s="1"/>
  <c r="N71" i="3"/>
  <c r="O71" i="3" s="1"/>
  <c r="U68" i="3"/>
  <c r="N68" i="3"/>
  <c r="O68" i="3" s="1"/>
  <c r="N65" i="3"/>
  <c r="O65" i="3" s="1"/>
  <c r="U65" i="3"/>
  <c r="X65" i="3"/>
  <c r="P65" i="3" s="1"/>
  <c r="U62" i="3"/>
  <c r="X62" i="3"/>
  <c r="P62" i="3" s="1"/>
  <c r="N62" i="3"/>
  <c r="O62" i="3" s="1"/>
  <c r="U59" i="3"/>
  <c r="X59" i="3"/>
  <c r="P59" i="3" s="1"/>
  <c r="N59" i="3"/>
  <c r="O59" i="3" s="1"/>
  <c r="U56" i="3"/>
  <c r="N56" i="3"/>
  <c r="O56" i="3" s="1"/>
  <c r="X56" i="3"/>
  <c r="P56" i="3" s="1"/>
  <c r="U53" i="3"/>
  <c r="N53" i="3"/>
  <c r="O53" i="3" s="1"/>
  <c r="U50" i="3"/>
  <c r="N50" i="3"/>
  <c r="O50" i="3" s="1"/>
  <c r="U47" i="3"/>
  <c r="N47" i="3"/>
  <c r="O47" i="3" s="1"/>
  <c r="U44" i="3"/>
  <c r="N44" i="3"/>
  <c r="O44" i="3" s="1"/>
  <c r="U41" i="3"/>
  <c r="N41" i="3"/>
  <c r="O41" i="3" s="1"/>
  <c r="N35" i="3"/>
  <c r="O35" i="3" s="1"/>
  <c r="U35" i="3"/>
  <c r="U32" i="3"/>
  <c r="X32" i="3"/>
  <c r="P32" i="3" s="1"/>
  <c r="U29" i="3"/>
  <c r="N29" i="3"/>
  <c r="O29" i="3" s="1"/>
  <c r="U26" i="3"/>
  <c r="N26" i="3"/>
  <c r="O26" i="3" s="1"/>
  <c r="N23" i="3"/>
  <c r="O23" i="3" s="1"/>
  <c r="U23" i="3"/>
  <c r="X164" i="3"/>
  <c r="P164" i="3" s="1"/>
  <c r="X160" i="3"/>
  <c r="P160" i="3" s="1"/>
  <c r="N140" i="3"/>
  <c r="O140" i="3" s="1"/>
  <c r="V164" i="3"/>
  <c r="W164" i="3"/>
  <c r="AA164" i="3"/>
  <c r="AB164" i="3" s="1"/>
  <c r="AD164" i="3" s="1"/>
  <c r="AE158" i="3"/>
  <c r="AE146" i="3"/>
  <c r="AE140" i="3"/>
  <c r="K158" i="3"/>
  <c r="T174" i="3"/>
  <c r="AG174" i="3"/>
  <c r="X174" i="3"/>
  <c r="P174" i="3" s="1"/>
  <c r="N174" i="3"/>
  <c r="O174" i="3" s="1"/>
  <c r="N171" i="3"/>
  <c r="O171" i="3" s="1"/>
  <c r="V167" i="3"/>
  <c r="AA169" i="3"/>
  <c r="AB169" i="3" s="1"/>
  <c r="W169" i="3"/>
  <c r="AA173" i="3"/>
  <c r="AB173" i="3" s="1"/>
  <c r="W173" i="3"/>
  <c r="K174" i="3"/>
  <c r="AA174" i="3"/>
  <c r="AB174" i="3" s="1"/>
  <c r="AD174" i="3" s="1"/>
  <c r="W171" i="3"/>
  <c r="AA165" i="3"/>
  <c r="AB165" i="3" s="1"/>
  <c r="K165" i="3"/>
  <c r="W165" i="3"/>
  <c r="AA144" i="3"/>
  <c r="AB144" i="3" s="1"/>
  <c r="W144" i="3"/>
  <c r="AG144" i="3"/>
  <c r="V144" i="3"/>
  <c r="W138" i="3"/>
  <c r="AA138" i="3"/>
  <c r="AB138" i="3" s="1"/>
  <c r="V138" i="3"/>
  <c r="K138" i="3"/>
  <c r="AA135" i="3"/>
  <c r="AB135" i="3" s="1"/>
  <c r="W135" i="3"/>
  <c r="V135" i="3"/>
  <c r="K135" i="3"/>
  <c r="W132" i="3"/>
  <c r="AA132" i="3"/>
  <c r="AB132" i="3" s="1"/>
  <c r="V132" i="3"/>
  <c r="V126" i="3"/>
  <c r="W126" i="3"/>
  <c r="AA126" i="3"/>
  <c r="AB126" i="3" s="1"/>
  <c r="AD126" i="3" s="1"/>
  <c r="K126" i="3"/>
  <c r="W120" i="3"/>
  <c r="AA120" i="3"/>
  <c r="AB120" i="3" s="1"/>
  <c r="V120" i="3"/>
  <c r="V114" i="3"/>
  <c r="W114" i="3"/>
  <c r="AA114" i="3"/>
  <c r="AB114" i="3" s="1"/>
  <c r="AD114" i="3" s="1"/>
  <c r="K114" i="3"/>
  <c r="AA108" i="3"/>
  <c r="AB108" i="3" s="1"/>
  <c r="AD108" i="3" s="1"/>
  <c r="V108" i="3"/>
  <c r="W108" i="3"/>
  <c r="K108" i="3"/>
  <c r="W102" i="3"/>
  <c r="AA102" i="3"/>
  <c r="AB102" i="3" s="1"/>
  <c r="V102" i="3"/>
  <c r="K102" i="3"/>
  <c r="AA96" i="3"/>
  <c r="AB96" i="3" s="1"/>
  <c r="AD96" i="3" s="1"/>
  <c r="W96" i="3"/>
  <c r="V96" i="3"/>
  <c r="K96" i="3"/>
  <c r="V90" i="3"/>
  <c r="W90" i="3"/>
  <c r="AA90" i="3"/>
  <c r="AB90" i="3" s="1"/>
  <c r="K90" i="3"/>
  <c r="AA84" i="3"/>
  <c r="AB84" i="3" s="1"/>
  <c r="AD84" i="3" s="1"/>
  <c r="V84" i="3"/>
  <c r="W84" i="3"/>
  <c r="K84" i="3"/>
  <c r="V78" i="3"/>
  <c r="W78" i="3"/>
  <c r="AA78" i="3"/>
  <c r="AB78" i="3" s="1"/>
  <c r="AD78" i="3" s="1"/>
  <c r="K78" i="3"/>
  <c r="V72" i="3"/>
  <c r="W72" i="3"/>
  <c r="AA72" i="3"/>
  <c r="AB72" i="3" s="1"/>
  <c r="K72" i="3"/>
  <c r="AG66" i="3"/>
  <c r="V66" i="3"/>
  <c r="W66" i="3"/>
  <c r="AA66" i="3"/>
  <c r="AB66" i="3" s="1"/>
  <c r="K66" i="3"/>
  <c r="V57" i="3"/>
  <c r="W57" i="3"/>
  <c r="AA57" i="3"/>
  <c r="AB57" i="3" s="1"/>
  <c r="AD57" i="3" s="1"/>
  <c r="AG57" i="3"/>
  <c r="K57" i="3"/>
  <c r="V51" i="3"/>
  <c r="W51" i="3"/>
  <c r="AA51" i="3"/>
  <c r="AB51" i="3" s="1"/>
  <c r="AD51" i="3" s="1"/>
  <c r="K51" i="3"/>
  <c r="AA48" i="3"/>
  <c r="AB48" i="3" s="1"/>
  <c r="W48" i="3"/>
  <c r="V48" i="3"/>
  <c r="K48" i="3"/>
  <c r="AA42" i="3"/>
  <c r="AB42" i="3" s="1"/>
  <c r="V42" i="3"/>
  <c r="W42" i="3"/>
  <c r="K42" i="3"/>
  <c r="AA39" i="3"/>
  <c r="AB39" i="3" s="1"/>
  <c r="V39" i="3"/>
  <c r="W39" i="3"/>
  <c r="K39" i="3"/>
  <c r="W33" i="3"/>
  <c r="AA33" i="3"/>
  <c r="AB33" i="3" s="1"/>
  <c r="V33" i="3"/>
  <c r="K33" i="3"/>
  <c r="AA30" i="3"/>
  <c r="AB30" i="3" s="1"/>
  <c r="V30" i="3"/>
  <c r="W30" i="3"/>
  <c r="K30" i="3"/>
  <c r="AA27" i="3"/>
  <c r="AB27" i="3" s="1"/>
  <c r="AD27" i="3" s="1"/>
  <c r="V27" i="3"/>
  <c r="W27" i="3"/>
  <c r="K27" i="3"/>
  <c r="AA24" i="3"/>
  <c r="AB24" i="3" s="1"/>
  <c r="AD24" i="3" s="1"/>
  <c r="V24" i="3"/>
  <c r="W24" i="3"/>
  <c r="K24" i="3"/>
  <c r="V21" i="3"/>
  <c r="W21" i="3"/>
  <c r="AA21" i="3"/>
  <c r="AB21" i="3" s="1"/>
  <c r="K21" i="3"/>
  <c r="AA18" i="3"/>
  <c r="AB18" i="3" s="1"/>
  <c r="V18" i="3"/>
  <c r="W18" i="3"/>
  <c r="K18" i="3"/>
  <c r="AA15" i="3"/>
  <c r="AB15" i="3" s="1"/>
  <c r="V15" i="3"/>
  <c r="W15" i="3"/>
  <c r="K15" i="3"/>
  <c r="V12" i="3"/>
  <c r="W12" i="3"/>
  <c r="AA12" i="3"/>
  <c r="AB12" i="3" s="1"/>
  <c r="K12" i="3"/>
  <c r="K172" i="3"/>
  <c r="V165" i="3"/>
  <c r="N149" i="3"/>
  <c r="O149" i="3" s="1"/>
  <c r="N144" i="3"/>
  <c r="O144" i="3" s="1"/>
  <c r="K162" i="3"/>
  <c r="V162" i="3"/>
  <c r="AA162" i="3"/>
  <c r="AB162" i="3" s="1"/>
  <c r="AD162" i="3" s="1"/>
  <c r="V159" i="3"/>
  <c r="W159" i="3"/>
  <c r="AA159" i="3"/>
  <c r="AB159" i="3" s="1"/>
  <c r="AD159" i="3" s="1"/>
  <c r="K159" i="3"/>
  <c r="K150" i="3"/>
  <c r="V150" i="3"/>
  <c r="W150" i="3"/>
  <c r="AA150" i="3"/>
  <c r="AB150" i="3" s="1"/>
  <c r="AD150" i="3" s="1"/>
  <c r="V147" i="3"/>
  <c r="W147" i="3"/>
  <c r="AA147" i="3"/>
  <c r="AB147" i="3" s="1"/>
  <c r="AD147" i="3" s="1"/>
  <c r="K147" i="3"/>
  <c r="AA141" i="3"/>
  <c r="AB141" i="3" s="1"/>
  <c r="AD141" i="3" s="1"/>
  <c r="V141" i="3"/>
  <c r="K141" i="3"/>
  <c r="W141" i="3"/>
  <c r="AA129" i="3"/>
  <c r="AB129" i="3" s="1"/>
  <c r="AD129" i="3" s="1"/>
  <c r="V129" i="3"/>
  <c r="W129" i="3"/>
  <c r="K129" i="3"/>
  <c r="V123" i="3"/>
  <c r="W123" i="3"/>
  <c r="K123" i="3"/>
  <c r="AA117" i="3"/>
  <c r="AB117" i="3" s="1"/>
  <c r="AD117" i="3" s="1"/>
  <c r="V117" i="3"/>
  <c r="W117" i="3"/>
  <c r="K117" i="3"/>
  <c r="AA111" i="3"/>
  <c r="AB111" i="3" s="1"/>
  <c r="AD111" i="3" s="1"/>
  <c r="V111" i="3"/>
  <c r="W111" i="3"/>
  <c r="K111" i="3"/>
  <c r="AA105" i="3"/>
  <c r="AB105" i="3" s="1"/>
  <c r="AD105" i="3" s="1"/>
  <c r="V105" i="3"/>
  <c r="W105" i="3"/>
  <c r="K105" i="3"/>
  <c r="AA99" i="3"/>
  <c r="AB99" i="3" s="1"/>
  <c r="V99" i="3"/>
  <c r="W99" i="3"/>
  <c r="K99" i="3"/>
  <c r="V93" i="3"/>
  <c r="W93" i="3"/>
  <c r="AA93" i="3"/>
  <c r="AB93" i="3" s="1"/>
  <c r="AD93" i="3" s="1"/>
  <c r="K93" i="3"/>
  <c r="AA87" i="3"/>
  <c r="AB87" i="3" s="1"/>
  <c r="V87" i="3"/>
  <c r="W87" i="3"/>
  <c r="K87" i="3"/>
  <c r="V81" i="3"/>
  <c r="W81" i="3"/>
  <c r="AA81" i="3"/>
  <c r="AB81" i="3" s="1"/>
  <c r="AD81" i="3" s="1"/>
  <c r="K81" i="3"/>
  <c r="AA75" i="3"/>
  <c r="AB75" i="3" s="1"/>
  <c r="AD75" i="3" s="1"/>
  <c r="V75" i="3"/>
  <c r="W75" i="3"/>
  <c r="K75" i="3"/>
  <c r="AA69" i="3"/>
  <c r="AB69" i="3" s="1"/>
  <c r="V69" i="3"/>
  <c r="W69" i="3"/>
  <c r="K69" i="3"/>
  <c r="V63" i="3"/>
  <c r="AA63" i="3"/>
  <c r="AB63" i="3" s="1"/>
  <c r="AD63" i="3" s="1"/>
  <c r="W63" i="3"/>
  <c r="K63" i="3"/>
  <c r="V60" i="3"/>
  <c r="W60" i="3"/>
  <c r="AA60" i="3"/>
  <c r="AB60" i="3" s="1"/>
  <c r="AD60" i="3" s="1"/>
  <c r="K60" i="3"/>
  <c r="AA54" i="3"/>
  <c r="AB54" i="3" s="1"/>
  <c r="V54" i="3"/>
  <c r="W54" i="3"/>
  <c r="K54" i="3"/>
  <c r="AA45" i="3"/>
  <c r="AB45" i="3" s="1"/>
  <c r="AD45" i="3" s="1"/>
  <c r="V45" i="3"/>
  <c r="W45" i="3"/>
  <c r="K45" i="3"/>
  <c r="AA36" i="3"/>
  <c r="AB36" i="3" s="1"/>
  <c r="AD36" i="3" s="1"/>
  <c r="V36" i="3"/>
  <c r="W36" i="3"/>
  <c r="K36" i="3"/>
  <c r="K171" i="3"/>
  <c r="K140" i="3"/>
  <c r="N169" i="3"/>
  <c r="O169" i="3" s="1"/>
  <c r="N167" i="3"/>
  <c r="O167" i="3" s="1"/>
  <c r="N163" i="3"/>
  <c r="O163" i="3" s="1"/>
  <c r="AF158" i="3"/>
  <c r="V168" i="3"/>
  <c r="W168" i="3"/>
  <c r="AA168" i="3"/>
  <c r="AB168" i="3" s="1"/>
  <c r="AD168" i="3" s="1"/>
  <c r="V156" i="3"/>
  <c r="W156" i="3"/>
  <c r="AA156" i="3"/>
  <c r="AB156" i="3" s="1"/>
  <c r="AD156" i="3" s="1"/>
  <c r="AA153" i="3"/>
  <c r="AB153" i="3" s="1"/>
  <c r="K153" i="3"/>
  <c r="AG153" i="3"/>
  <c r="V153" i="3"/>
  <c r="W153" i="3"/>
  <c r="U159" i="3"/>
  <c r="N159" i="3"/>
  <c r="O159" i="3" s="1"/>
  <c r="U153" i="3"/>
  <c r="X153" i="3"/>
  <c r="P153" i="3" s="1"/>
  <c r="U126" i="3"/>
  <c r="N126" i="3"/>
  <c r="O126" i="3" s="1"/>
  <c r="N120" i="3"/>
  <c r="O120" i="3" s="1"/>
  <c r="U120" i="3"/>
  <c r="AG120" i="3" s="1"/>
  <c r="U114" i="3"/>
  <c r="AG114" i="3" s="1"/>
  <c r="X114" i="3"/>
  <c r="P114" i="3" s="1"/>
  <c r="N114" i="3"/>
  <c r="O114" i="3" s="1"/>
  <c r="U102" i="3"/>
  <c r="N102" i="3"/>
  <c r="O102" i="3" s="1"/>
  <c r="U96" i="3"/>
  <c r="N96" i="3"/>
  <c r="O96" i="3" s="1"/>
  <c r="X87" i="3"/>
  <c r="P87" i="3" s="1"/>
  <c r="U87" i="3"/>
  <c r="U84" i="3"/>
  <c r="N84" i="3"/>
  <c r="O84" i="3" s="1"/>
  <c r="U78" i="3"/>
  <c r="N78" i="3"/>
  <c r="O78" i="3" s="1"/>
  <c r="U75" i="3"/>
  <c r="N75" i="3"/>
  <c r="O75" i="3" s="1"/>
  <c r="X75" i="3"/>
  <c r="P75" i="3" s="1"/>
  <c r="U72" i="3"/>
  <c r="N72" i="3"/>
  <c r="O72" i="3" s="1"/>
  <c r="S72" i="3" s="1"/>
  <c r="U69" i="3"/>
  <c r="AG69" i="3" s="1"/>
  <c r="X69" i="3"/>
  <c r="P69" i="3" s="1"/>
  <c r="U66" i="3"/>
  <c r="X66" i="3"/>
  <c r="P66" i="3" s="1"/>
  <c r="N66" i="3"/>
  <c r="O66" i="3" s="1"/>
  <c r="U63" i="3"/>
  <c r="X63" i="3"/>
  <c r="P63" i="3" s="1"/>
  <c r="N63" i="3"/>
  <c r="O63" i="3" s="1"/>
  <c r="N60" i="3"/>
  <c r="O60" i="3" s="1"/>
  <c r="U60" i="3"/>
  <c r="AG60" i="3" s="1"/>
  <c r="U54" i="3"/>
  <c r="X54" i="3"/>
  <c r="P54" i="3" s="1"/>
  <c r="N39" i="3"/>
  <c r="O39" i="3" s="1"/>
  <c r="U39" i="3"/>
  <c r="U27" i="3"/>
  <c r="AG27" i="3" s="1"/>
  <c r="N27" i="3"/>
  <c r="O27" i="3" s="1"/>
  <c r="U21" i="3"/>
  <c r="N21" i="3"/>
  <c r="O21" i="3" s="1"/>
  <c r="U15" i="3"/>
  <c r="N15" i="3"/>
  <c r="O15" i="3" s="1"/>
  <c r="U12" i="3"/>
  <c r="X12" i="3"/>
  <c r="P12" i="3" s="1"/>
  <c r="K170" i="3"/>
  <c r="S163" i="3"/>
  <c r="N153" i="3"/>
  <c r="O153" i="3" s="1"/>
  <c r="X148" i="3"/>
  <c r="P148" i="3" s="1"/>
  <c r="N138" i="3"/>
  <c r="O138" i="3" s="1"/>
  <c r="AE165" i="3"/>
  <c r="AE162" i="3"/>
  <c r="AE156" i="3"/>
  <c r="AE150" i="3"/>
  <c r="AE147" i="3"/>
  <c r="AE144" i="3"/>
  <c r="AE138" i="3"/>
  <c r="AE135" i="3"/>
  <c r="AE132" i="3"/>
  <c r="AE129" i="3"/>
  <c r="AE126" i="3"/>
  <c r="AE120" i="3"/>
  <c r="AE117" i="3"/>
  <c r="AE114" i="3"/>
  <c r="AE111" i="3"/>
  <c r="AE105" i="3"/>
  <c r="AE102" i="3"/>
  <c r="AE99" i="3"/>
  <c r="AE96" i="3"/>
  <c r="AE93" i="3"/>
  <c r="AE90" i="3"/>
  <c r="AE87" i="3"/>
  <c r="AE84" i="3"/>
  <c r="AE81" i="3"/>
  <c r="AE78" i="3"/>
  <c r="AE75" i="3"/>
  <c r="AE72" i="3"/>
  <c r="AE66" i="3"/>
  <c r="AE60" i="3"/>
  <c r="AE57" i="3"/>
  <c r="AE54" i="3"/>
  <c r="AE51" i="3"/>
  <c r="AE48" i="3"/>
  <c r="AE42" i="3"/>
  <c r="AE39" i="3"/>
  <c r="AE36" i="3"/>
  <c r="AE33" i="3"/>
  <c r="AE30" i="3"/>
  <c r="AE27" i="3"/>
  <c r="AE24" i="3"/>
  <c r="AE18" i="3"/>
  <c r="AE15" i="3"/>
  <c r="K169" i="3"/>
  <c r="N165" i="3"/>
  <c r="O165" i="3" s="1"/>
  <c r="AF162" i="3"/>
  <c r="AF147" i="3"/>
  <c r="N143" i="3"/>
  <c r="O143" i="3" s="1"/>
  <c r="AA157" i="3"/>
  <c r="AB157" i="3" s="1"/>
  <c r="V157" i="3"/>
  <c r="W157" i="3"/>
  <c r="V154" i="3"/>
  <c r="W154" i="3"/>
  <c r="AA154" i="3"/>
  <c r="AB154" i="3" s="1"/>
  <c r="AD154" i="3" s="1"/>
  <c r="AA145" i="3"/>
  <c r="AB145" i="3" s="1"/>
  <c r="AD145" i="3" s="1"/>
  <c r="V145" i="3"/>
  <c r="W145" i="3"/>
  <c r="AA139" i="3"/>
  <c r="AB139" i="3" s="1"/>
  <c r="V139" i="3"/>
  <c r="W139" i="3"/>
  <c r="AA136" i="3"/>
  <c r="AB136" i="3" s="1"/>
  <c r="AD136" i="3" s="1"/>
  <c r="V136" i="3"/>
  <c r="W136" i="3"/>
  <c r="W130" i="3"/>
  <c r="AA130" i="3"/>
  <c r="AB130" i="3" s="1"/>
  <c r="AD130" i="3" s="1"/>
  <c r="V130" i="3"/>
  <c r="W124" i="3"/>
  <c r="AA124" i="3"/>
  <c r="AB124" i="3" s="1"/>
  <c r="V124" i="3"/>
  <c r="V118" i="3"/>
  <c r="W118" i="3"/>
  <c r="AA118" i="3"/>
  <c r="AB118" i="3" s="1"/>
  <c r="AD118" i="3" s="1"/>
  <c r="AA112" i="3"/>
  <c r="AB112" i="3" s="1"/>
  <c r="V112" i="3"/>
  <c r="W112" i="3"/>
  <c r="W106" i="3"/>
  <c r="AA106" i="3"/>
  <c r="AB106" i="3" s="1"/>
  <c r="V106" i="3"/>
  <c r="AA100" i="3"/>
  <c r="AB100" i="3" s="1"/>
  <c r="AD100" i="3" s="1"/>
  <c r="V100" i="3"/>
  <c r="W100" i="3"/>
  <c r="V94" i="3"/>
  <c r="W94" i="3"/>
  <c r="AA94" i="3"/>
  <c r="AB94" i="3" s="1"/>
  <c r="AA88" i="3"/>
  <c r="AB88" i="3" s="1"/>
  <c r="AD88" i="3" s="1"/>
  <c r="V88" i="3"/>
  <c r="W88" i="3"/>
  <c r="V82" i="3"/>
  <c r="W82" i="3"/>
  <c r="AA82" i="3"/>
  <c r="AB82" i="3" s="1"/>
  <c r="V76" i="3"/>
  <c r="W76" i="3"/>
  <c r="AA76" i="3"/>
  <c r="AB76" i="3" s="1"/>
  <c r="AD76" i="3" s="1"/>
  <c r="V70" i="3"/>
  <c r="W70" i="3"/>
  <c r="AA70" i="3"/>
  <c r="AB70" i="3" s="1"/>
  <c r="V64" i="3"/>
  <c r="W64" i="3"/>
  <c r="AA64" i="3"/>
  <c r="AB64" i="3" s="1"/>
  <c r="AD64" i="3" s="1"/>
  <c r="V58" i="3"/>
  <c r="W58" i="3"/>
  <c r="AA58" i="3"/>
  <c r="AB58" i="3" s="1"/>
  <c r="AA52" i="3"/>
  <c r="AB52" i="3" s="1"/>
  <c r="AD52" i="3" s="1"/>
  <c r="V52" i="3"/>
  <c r="W52" i="3"/>
  <c r="AA46" i="3"/>
  <c r="AB46" i="3" s="1"/>
  <c r="AD46" i="3" s="1"/>
  <c r="V46" i="3"/>
  <c r="W46" i="3"/>
  <c r="AA43" i="3"/>
  <c r="AB43" i="3" s="1"/>
  <c r="AD43" i="3" s="1"/>
  <c r="V43" i="3"/>
  <c r="W43" i="3"/>
  <c r="AA40" i="3"/>
  <c r="AB40" i="3" s="1"/>
  <c r="AD40" i="3" s="1"/>
  <c r="V40" i="3"/>
  <c r="W40" i="3"/>
  <c r="V37" i="3"/>
  <c r="W37" i="3"/>
  <c r="AA37" i="3"/>
  <c r="AB37" i="3" s="1"/>
  <c r="AA34" i="3"/>
  <c r="AB34" i="3" s="1"/>
  <c r="V34" i="3"/>
  <c r="W34" i="3"/>
  <c r="AA31" i="3"/>
  <c r="AB31" i="3" s="1"/>
  <c r="V31" i="3"/>
  <c r="W31" i="3"/>
  <c r="AA28" i="3"/>
  <c r="AB28" i="3" s="1"/>
  <c r="AD28" i="3" s="1"/>
  <c r="V28" i="3"/>
  <c r="W28" i="3"/>
  <c r="V25" i="3"/>
  <c r="W25" i="3"/>
  <c r="AA25" i="3"/>
  <c r="AB25" i="3" s="1"/>
  <c r="AD25" i="3" s="1"/>
  <c r="AA22" i="3"/>
  <c r="AB22" i="3" s="1"/>
  <c r="AD22" i="3" s="1"/>
  <c r="V22" i="3"/>
  <c r="W22" i="3"/>
  <c r="AA19" i="3"/>
  <c r="AB19" i="3" s="1"/>
  <c r="AD19" i="3" s="1"/>
  <c r="V19" i="3"/>
  <c r="W19" i="3"/>
  <c r="AA16" i="3"/>
  <c r="AB16" i="3" s="1"/>
  <c r="AD16" i="3" s="1"/>
  <c r="V16" i="3"/>
  <c r="W16" i="3"/>
  <c r="AA13" i="3"/>
  <c r="AB13" i="3" s="1"/>
  <c r="V13" i="3"/>
  <c r="W13" i="3"/>
  <c r="AA10" i="3"/>
  <c r="AB10" i="3" s="1"/>
  <c r="AD10" i="3" s="1"/>
  <c r="V10" i="3"/>
  <c r="W10" i="3"/>
  <c r="K168" i="3"/>
  <c r="K136" i="3"/>
  <c r="K120" i="3"/>
  <c r="AF168" i="3"/>
  <c r="W162" i="3"/>
  <c r="X152" i="3"/>
  <c r="P152" i="3" s="1"/>
  <c r="N137" i="3"/>
  <c r="O137" i="3" s="1"/>
  <c r="V160" i="3"/>
  <c r="W160" i="3"/>
  <c r="AA160" i="3"/>
  <c r="AB160" i="3" s="1"/>
  <c r="AD160" i="3" s="1"/>
  <c r="AG151" i="3"/>
  <c r="V151" i="3"/>
  <c r="W151" i="3"/>
  <c r="AA151" i="3"/>
  <c r="AB151" i="3" s="1"/>
  <c r="AD151" i="3" s="1"/>
  <c r="AA142" i="3"/>
  <c r="AB142" i="3" s="1"/>
  <c r="AD142" i="3" s="1"/>
  <c r="V142" i="3"/>
  <c r="W142" i="3"/>
  <c r="AA133" i="3"/>
  <c r="AB133" i="3" s="1"/>
  <c r="AD133" i="3" s="1"/>
  <c r="V133" i="3"/>
  <c r="W133" i="3"/>
  <c r="V127" i="3"/>
  <c r="W127" i="3"/>
  <c r="AA127" i="3"/>
  <c r="AB127" i="3" s="1"/>
  <c r="AA121" i="3"/>
  <c r="AB121" i="3" s="1"/>
  <c r="AD121" i="3" s="1"/>
  <c r="V121" i="3"/>
  <c r="W121" i="3"/>
  <c r="V115" i="3"/>
  <c r="W115" i="3"/>
  <c r="AA115" i="3"/>
  <c r="AB115" i="3" s="1"/>
  <c r="AA109" i="3"/>
  <c r="AB109" i="3" s="1"/>
  <c r="V109" i="3"/>
  <c r="W109" i="3"/>
  <c r="AA103" i="3"/>
  <c r="AB103" i="3" s="1"/>
  <c r="V103" i="3"/>
  <c r="W103" i="3"/>
  <c r="W97" i="3"/>
  <c r="AA97" i="3"/>
  <c r="AB97" i="3" s="1"/>
  <c r="AD97" i="3" s="1"/>
  <c r="V97" i="3"/>
  <c r="AA91" i="3"/>
  <c r="AB91" i="3" s="1"/>
  <c r="V91" i="3"/>
  <c r="W91" i="3"/>
  <c r="V85" i="3"/>
  <c r="W85" i="3"/>
  <c r="AA85" i="3"/>
  <c r="AB85" i="3" s="1"/>
  <c r="AD85" i="3" s="1"/>
  <c r="V79" i="3"/>
  <c r="W79" i="3"/>
  <c r="AA79" i="3"/>
  <c r="AB79" i="3" s="1"/>
  <c r="AA73" i="3"/>
  <c r="AB73" i="3" s="1"/>
  <c r="V73" i="3"/>
  <c r="W73" i="3"/>
  <c r="AG73" i="3"/>
  <c r="V67" i="3"/>
  <c r="AA67" i="3"/>
  <c r="AB67" i="3" s="1"/>
  <c r="AD67" i="3" s="1"/>
  <c r="W67" i="3"/>
  <c r="AA61" i="3"/>
  <c r="AB61" i="3" s="1"/>
  <c r="V61" i="3"/>
  <c r="W61" i="3"/>
  <c r="V55" i="3"/>
  <c r="W55" i="3"/>
  <c r="AA55" i="3"/>
  <c r="AB55" i="3" s="1"/>
  <c r="V49" i="3"/>
  <c r="W49" i="3"/>
  <c r="AA49" i="3"/>
  <c r="AB49" i="3" s="1"/>
  <c r="AD49" i="3" s="1"/>
  <c r="K151" i="3"/>
  <c r="K46" i="3"/>
  <c r="K25" i="3"/>
  <c r="AF174" i="3"/>
  <c r="V173" i="3"/>
  <c r="N157" i="3"/>
  <c r="O157" i="3" s="1"/>
  <c r="AF146" i="3"/>
  <c r="AF136" i="3"/>
  <c r="V166" i="3"/>
  <c r="AA166" i="3"/>
  <c r="AB166" i="3" s="1"/>
  <c r="AD166" i="3" s="1"/>
  <c r="U157" i="3"/>
  <c r="AG157" i="3" s="1"/>
  <c r="X157" i="3"/>
  <c r="P157" i="3" s="1"/>
  <c r="U151" i="3"/>
  <c r="X151" i="3"/>
  <c r="P151" i="3" s="1"/>
  <c r="N151" i="3"/>
  <c r="O151" i="3" s="1"/>
  <c r="N124" i="3"/>
  <c r="O124" i="3" s="1"/>
  <c r="U124" i="3"/>
  <c r="AG124" i="3" s="1"/>
  <c r="U118" i="3"/>
  <c r="X118" i="3"/>
  <c r="P118" i="3" s="1"/>
  <c r="N118" i="3"/>
  <c r="O118" i="3" s="1"/>
  <c r="U112" i="3"/>
  <c r="N112" i="3"/>
  <c r="O112" i="3" s="1"/>
  <c r="U100" i="3"/>
  <c r="N100" i="3"/>
  <c r="O100" i="3" s="1"/>
  <c r="U88" i="3"/>
  <c r="N88" i="3"/>
  <c r="O88" i="3" s="1"/>
  <c r="U73" i="3"/>
  <c r="X73" i="3"/>
  <c r="P73" i="3" s="1"/>
  <c r="U70" i="3"/>
  <c r="N70" i="3"/>
  <c r="O70" i="3" s="1"/>
  <c r="X70" i="3"/>
  <c r="P70" i="3" s="1"/>
  <c r="U67" i="3"/>
  <c r="X67" i="3"/>
  <c r="P67" i="3" s="1"/>
  <c r="N67" i="3"/>
  <c r="O67" i="3" s="1"/>
  <c r="N64" i="3"/>
  <c r="O64" i="3" s="1"/>
  <c r="U64" i="3"/>
  <c r="AG64" i="3" s="1"/>
  <c r="N61" i="3"/>
  <c r="O61" i="3" s="1"/>
  <c r="U61" i="3"/>
  <c r="AG61" i="3" s="1"/>
  <c r="X61" i="3"/>
  <c r="P61" i="3" s="1"/>
  <c r="U55" i="3"/>
  <c r="AG55" i="3" s="1"/>
  <c r="N55" i="3"/>
  <c r="O55" i="3" s="1"/>
  <c r="U52" i="3"/>
  <c r="N52" i="3"/>
  <c r="O52" i="3" s="1"/>
  <c r="X52" i="3"/>
  <c r="P52" i="3" s="1"/>
  <c r="U49" i="3"/>
  <c r="N49" i="3"/>
  <c r="O49" i="3" s="1"/>
  <c r="U43" i="3"/>
  <c r="AG43" i="3" s="1"/>
  <c r="N43" i="3"/>
  <c r="O43" i="3" s="1"/>
  <c r="U40" i="3"/>
  <c r="N40" i="3"/>
  <c r="O40" i="3" s="1"/>
  <c r="U37" i="3"/>
  <c r="N37" i="3"/>
  <c r="O37" i="3" s="1"/>
  <c r="U31" i="3"/>
  <c r="N31" i="3"/>
  <c r="O31" i="3" s="1"/>
  <c r="U28" i="3"/>
  <c r="N28" i="3"/>
  <c r="O28" i="3" s="1"/>
  <c r="U25" i="3"/>
  <c r="N25" i="3"/>
  <c r="O25" i="3" s="1"/>
  <c r="N19" i="3"/>
  <c r="O19" i="3" s="1"/>
  <c r="U19" i="3"/>
  <c r="AG19" i="3" s="1"/>
  <c r="U16" i="3"/>
  <c r="X16" i="3"/>
  <c r="P16" i="3" s="1"/>
  <c r="K166" i="3"/>
  <c r="K133" i="3"/>
  <c r="K118" i="3"/>
  <c r="K100" i="3"/>
  <c r="K82" i="3"/>
  <c r="K64" i="3"/>
  <c r="X172" i="3"/>
  <c r="P172" i="3" s="1"/>
  <c r="N172" i="3"/>
  <c r="O172" i="3" s="1"/>
  <c r="S172" i="3" s="1"/>
  <c r="T172" i="3"/>
  <c r="AG172" i="3"/>
  <c r="T170" i="3"/>
  <c r="AG170" i="3"/>
  <c r="X170" i="3"/>
  <c r="P170" i="3" s="1"/>
  <c r="N170" i="3"/>
  <c r="O170" i="3" s="1"/>
  <c r="W166" i="3"/>
  <c r="AF164" i="3"/>
  <c r="AF156" i="3"/>
  <c r="N142" i="3"/>
  <c r="O142" i="3" s="1"/>
  <c r="W172" i="3"/>
  <c r="AA172" i="3"/>
  <c r="AB172" i="3" s="1"/>
  <c r="AD172" i="3" s="1"/>
  <c r="V148" i="3"/>
  <c r="W148" i="3"/>
  <c r="AA148" i="3"/>
  <c r="AB148" i="3" s="1"/>
  <c r="AG148" i="3"/>
  <c r="AE169" i="3"/>
  <c r="AE160" i="3"/>
  <c r="AE157" i="3"/>
  <c r="AE154" i="3"/>
  <c r="AE151" i="3"/>
  <c r="AE145" i="3"/>
  <c r="AE142" i="3"/>
  <c r="AE139" i="3"/>
  <c r="AE136" i="3"/>
  <c r="AE133" i="3"/>
  <c r="AE127" i="3"/>
  <c r="AE124" i="3"/>
  <c r="AE121" i="3"/>
  <c r="AE118" i="3"/>
  <c r="AE115" i="3"/>
  <c r="AE109" i="3"/>
  <c r="AE100" i="3"/>
  <c r="AE97" i="3"/>
  <c r="AE94" i="3"/>
  <c r="AE91" i="3"/>
  <c r="AE88" i="3"/>
  <c r="AE85" i="3"/>
  <c r="AE82" i="3"/>
  <c r="AE79" i="3"/>
  <c r="AE70" i="3"/>
  <c r="AE67" i="3"/>
  <c r="AE61" i="3"/>
  <c r="AE58" i="3"/>
  <c r="AE55" i="3"/>
  <c r="AE52" i="3"/>
  <c r="AE49" i="3"/>
  <c r="AE46" i="3"/>
  <c r="AE43" i="3"/>
  <c r="AE37" i="3"/>
  <c r="AE34" i="3"/>
  <c r="AE31" i="3"/>
  <c r="AE28" i="3"/>
  <c r="AE25" i="3"/>
  <c r="AE22" i="3"/>
  <c r="AE19" i="3"/>
  <c r="AE16" i="3"/>
  <c r="AE13" i="3"/>
  <c r="AE10" i="3"/>
  <c r="K164" i="3"/>
  <c r="K148" i="3"/>
  <c r="K132" i="3"/>
  <c r="K43" i="3"/>
  <c r="K22" i="3"/>
  <c r="W174" i="3"/>
  <c r="X156" i="3"/>
  <c r="P156" i="3" s="1"/>
  <c r="S151" i="3"/>
  <c r="AF141" i="3"/>
  <c r="N136" i="3"/>
  <c r="O136" i="3" s="1"/>
  <c r="AA149" i="3"/>
  <c r="AB149" i="3" s="1"/>
  <c r="AG149" i="3"/>
  <c r="V149" i="3"/>
  <c r="W149" i="3"/>
  <c r="AA137" i="3"/>
  <c r="AB137" i="3" s="1"/>
  <c r="AD137" i="3" s="1"/>
  <c r="V137" i="3"/>
  <c r="W137" i="3"/>
  <c r="V131" i="3"/>
  <c r="W131" i="3"/>
  <c r="AA131" i="3"/>
  <c r="AB131" i="3" s="1"/>
  <c r="AA125" i="3"/>
  <c r="AB125" i="3" s="1"/>
  <c r="AD125" i="3" s="1"/>
  <c r="V125" i="3"/>
  <c r="W125" i="3"/>
  <c r="V119" i="3"/>
  <c r="W119" i="3"/>
  <c r="AA119" i="3"/>
  <c r="AB119" i="3" s="1"/>
  <c r="AA113" i="3"/>
  <c r="AB113" i="3" s="1"/>
  <c r="AD113" i="3" s="1"/>
  <c r="AG113" i="3"/>
  <c r="V113" i="3"/>
  <c r="W113" i="3"/>
  <c r="V107" i="3"/>
  <c r="W107" i="3"/>
  <c r="AA101" i="3"/>
  <c r="AB101" i="3" s="1"/>
  <c r="AD101" i="3" s="1"/>
  <c r="V101" i="3"/>
  <c r="W101" i="3"/>
  <c r="AA95" i="3"/>
  <c r="AB95" i="3" s="1"/>
  <c r="V95" i="3"/>
  <c r="W95" i="3"/>
  <c r="V89" i="3"/>
  <c r="W89" i="3"/>
  <c r="AA89" i="3"/>
  <c r="AB89" i="3" s="1"/>
  <c r="AD89" i="3" s="1"/>
  <c r="AA83" i="3"/>
  <c r="AB83" i="3" s="1"/>
  <c r="AG83" i="3"/>
  <c r="V83" i="3"/>
  <c r="W83" i="3"/>
  <c r="AA77" i="3"/>
  <c r="AB77" i="3" s="1"/>
  <c r="W77" i="3"/>
  <c r="AG77" i="3"/>
  <c r="V77" i="3"/>
  <c r="V71" i="3"/>
  <c r="W71" i="3"/>
  <c r="AA71" i="3"/>
  <c r="AB71" i="3" s="1"/>
  <c r="AD71" i="3" s="1"/>
  <c r="AA65" i="3"/>
  <c r="AB65" i="3" s="1"/>
  <c r="AG65" i="3"/>
  <c r="V65" i="3"/>
  <c r="W65" i="3"/>
  <c r="AG59" i="3"/>
  <c r="V59" i="3"/>
  <c r="W59" i="3"/>
  <c r="AA59" i="3"/>
  <c r="AB59" i="3" s="1"/>
  <c r="AD59" i="3" s="1"/>
  <c r="V53" i="3"/>
  <c r="W53" i="3"/>
  <c r="AA53" i="3"/>
  <c r="AB53" i="3" s="1"/>
  <c r="K53" i="3"/>
  <c r="AA44" i="3"/>
  <c r="AB44" i="3" s="1"/>
  <c r="AD44" i="3" s="1"/>
  <c r="V44" i="3"/>
  <c r="W44" i="3"/>
  <c r="V41" i="3"/>
  <c r="W41" i="3"/>
  <c r="AA41" i="3"/>
  <c r="AB41" i="3" s="1"/>
  <c r="AD41" i="3" s="1"/>
  <c r="K41" i="3"/>
  <c r="AA38" i="3"/>
  <c r="AB38" i="3" s="1"/>
  <c r="AD38" i="3" s="1"/>
  <c r="V38" i="3"/>
  <c r="W38" i="3"/>
  <c r="AA35" i="3"/>
  <c r="AB35" i="3" s="1"/>
  <c r="AD35" i="3" s="1"/>
  <c r="AG35" i="3"/>
  <c r="V35" i="3"/>
  <c r="W35" i="3"/>
  <c r="AA32" i="3"/>
  <c r="AB32" i="3" s="1"/>
  <c r="AD32" i="3" s="1"/>
  <c r="V32" i="3"/>
  <c r="W32" i="3"/>
  <c r="AA29" i="3"/>
  <c r="AB29" i="3" s="1"/>
  <c r="AD29" i="3" s="1"/>
  <c r="V29" i="3"/>
  <c r="W29" i="3"/>
  <c r="K29" i="3"/>
  <c r="AA26" i="3"/>
  <c r="AB26" i="3" s="1"/>
  <c r="V26" i="3"/>
  <c r="W26" i="3"/>
  <c r="AA23" i="3"/>
  <c r="AB23" i="3" s="1"/>
  <c r="V23" i="3"/>
  <c r="W23" i="3"/>
  <c r="AA20" i="3"/>
  <c r="AB20" i="3" s="1"/>
  <c r="V20" i="3"/>
  <c r="W20" i="3"/>
  <c r="W17" i="3"/>
  <c r="AA17" i="3"/>
  <c r="AB17" i="3" s="1"/>
  <c r="V17" i="3"/>
  <c r="K17" i="3"/>
  <c r="AA14" i="3"/>
  <c r="AB14" i="3" s="1"/>
  <c r="V14" i="3"/>
  <c r="W14" i="3"/>
  <c r="V11" i="3"/>
  <c r="W11" i="3"/>
  <c r="AA11" i="3"/>
  <c r="AB11" i="3" s="1"/>
  <c r="AD11" i="3" s="1"/>
  <c r="K146" i="3"/>
  <c r="K131" i="3"/>
  <c r="K115" i="3"/>
  <c r="K97" i="3"/>
  <c r="K79" i="3"/>
  <c r="K61" i="3"/>
  <c r="K40" i="3"/>
  <c r="K20" i="3"/>
  <c r="V174" i="3"/>
  <c r="X168" i="3"/>
  <c r="P168" i="3" s="1"/>
  <c r="N168" i="3"/>
  <c r="O168" i="3" s="1"/>
  <c r="T168" i="3"/>
  <c r="AG168" i="3"/>
  <c r="T166" i="3"/>
  <c r="AG166" i="3"/>
  <c r="X166" i="3"/>
  <c r="P166" i="3" s="1"/>
  <c r="N166" i="3"/>
  <c r="O166" i="3" s="1"/>
  <c r="S166" i="3" s="1"/>
  <c r="N161" i="3"/>
  <c r="O161" i="3" s="1"/>
  <c r="AF150" i="3"/>
  <c r="AF145" i="3"/>
  <c r="V163" i="3"/>
  <c r="W163" i="3"/>
  <c r="AA163" i="3"/>
  <c r="AB163" i="3" s="1"/>
  <c r="AD163" i="3" s="1"/>
  <c r="V170" i="3"/>
  <c r="AA170" i="3"/>
  <c r="AB170" i="3" s="1"/>
  <c r="AD170" i="3" s="1"/>
  <c r="W167" i="3"/>
  <c r="AA167" i="3"/>
  <c r="AB167" i="3" s="1"/>
  <c r="AD167" i="3" s="1"/>
  <c r="V155" i="3"/>
  <c r="W155" i="3"/>
  <c r="AA155" i="3"/>
  <c r="AB155" i="3" s="1"/>
  <c r="AD155" i="3" s="1"/>
  <c r="V152" i="3"/>
  <c r="W152" i="3"/>
  <c r="AA152" i="3"/>
  <c r="AB152" i="3" s="1"/>
  <c r="AA143" i="3"/>
  <c r="AB143" i="3" s="1"/>
  <c r="V143" i="3"/>
  <c r="W143" i="3"/>
  <c r="W134" i="3"/>
  <c r="AA134" i="3"/>
  <c r="AB134" i="3" s="1"/>
  <c r="V134" i="3"/>
  <c r="W128" i="3"/>
  <c r="AA128" i="3"/>
  <c r="AB128" i="3" s="1"/>
  <c r="V128" i="3"/>
  <c r="V122" i="3"/>
  <c r="W122" i="3"/>
  <c r="AA122" i="3"/>
  <c r="AB122" i="3" s="1"/>
  <c r="AD122" i="3" s="1"/>
  <c r="W116" i="3"/>
  <c r="AA116" i="3"/>
  <c r="AB116" i="3" s="1"/>
  <c r="AG116" i="3"/>
  <c r="V116" i="3"/>
  <c r="AA110" i="3"/>
  <c r="AB110" i="3" s="1"/>
  <c r="AD110" i="3" s="1"/>
  <c r="W110" i="3"/>
  <c r="V110" i="3"/>
  <c r="AA104" i="3"/>
  <c r="AB104" i="3" s="1"/>
  <c r="V104" i="3"/>
  <c r="W104" i="3"/>
  <c r="V98" i="3"/>
  <c r="W98" i="3"/>
  <c r="AA98" i="3"/>
  <c r="AB98" i="3" s="1"/>
  <c r="AA92" i="3"/>
  <c r="AB92" i="3" s="1"/>
  <c r="AD92" i="3" s="1"/>
  <c r="V92" i="3"/>
  <c r="W92" i="3"/>
  <c r="V86" i="3"/>
  <c r="W86" i="3"/>
  <c r="AA86" i="3"/>
  <c r="AB86" i="3" s="1"/>
  <c r="AA80" i="3"/>
  <c r="AB80" i="3" s="1"/>
  <c r="AD80" i="3" s="1"/>
  <c r="AG80" i="3"/>
  <c r="V80" i="3"/>
  <c r="W80" i="3"/>
  <c r="V74" i="3"/>
  <c r="W74" i="3"/>
  <c r="AA74" i="3"/>
  <c r="AB74" i="3" s="1"/>
  <c r="V68" i="3"/>
  <c r="W68" i="3"/>
  <c r="AA68" i="3"/>
  <c r="AB68" i="3" s="1"/>
  <c r="AD68" i="3" s="1"/>
  <c r="AG68" i="3"/>
  <c r="AG62" i="3"/>
  <c r="V62" i="3"/>
  <c r="W62" i="3"/>
  <c r="AA62" i="3"/>
  <c r="AB62" i="3" s="1"/>
  <c r="AA56" i="3"/>
  <c r="AB56" i="3" s="1"/>
  <c r="AD56" i="3" s="1"/>
  <c r="V56" i="3"/>
  <c r="W56" i="3"/>
  <c r="AA50" i="3"/>
  <c r="AB50" i="3" s="1"/>
  <c r="V50" i="3"/>
  <c r="W50" i="3"/>
  <c r="V47" i="3"/>
  <c r="W47" i="3"/>
  <c r="AA47" i="3"/>
  <c r="AB47" i="3" s="1"/>
  <c r="AD47" i="3" s="1"/>
  <c r="K161" i="3"/>
  <c r="K145" i="3"/>
  <c r="K130" i="3"/>
  <c r="K113" i="3"/>
  <c r="K95" i="3"/>
  <c r="K77" i="3"/>
  <c r="K59" i="3"/>
  <c r="K38" i="3"/>
  <c r="K19" i="3"/>
  <c r="S174" i="3"/>
  <c r="N173" i="3"/>
  <c r="O173" i="3" s="1"/>
  <c r="S173" i="3" s="1"/>
  <c r="AG173" i="3"/>
  <c r="X173" i="3"/>
  <c r="P173" i="3" s="1"/>
  <c r="V171" i="3"/>
  <c r="AF160" i="3"/>
  <c r="S155" i="3"/>
  <c r="X169" i="3"/>
  <c r="P169" i="3" s="1"/>
  <c r="X165" i="3"/>
  <c r="P165" i="3" s="1"/>
  <c r="AG164" i="3"/>
  <c r="X161" i="3"/>
  <c r="P161" i="3" s="1"/>
  <c r="AG160" i="3"/>
  <c r="AG156" i="3"/>
  <c r="AG152" i="3"/>
  <c r="AG141" i="3"/>
  <c r="X141" i="3"/>
  <c r="P141" i="3" s="1"/>
  <c r="S138" i="3"/>
  <c r="S137" i="3"/>
  <c r="X128" i="3"/>
  <c r="P128" i="3" s="1"/>
  <c r="N125" i="3"/>
  <c r="O125" i="3" s="1"/>
  <c r="T125" i="3"/>
  <c r="AG125" i="3"/>
  <c r="X125" i="3"/>
  <c r="P125" i="3" s="1"/>
  <c r="S122" i="3"/>
  <c r="N113" i="3"/>
  <c r="O113" i="3" s="1"/>
  <c r="AG106" i="3"/>
  <c r="X106" i="3"/>
  <c r="P106" i="3" s="1"/>
  <c r="N106" i="3"/>
  <c r="O106" i="3" s="1"/>
  <c r="S106" i="3" s="1"/>
  <c r="T106" i="3"/>
  <c r="S84" i="3"/>
  <c r="T164" i="3"/>
  <c r="N162" i="3"/>
  <c r="O162" i="3" s="1"/>
  <c r="S162" i="3" s="1"/>
  <c r="T160" i="3"/>
  <c r="N158" i="3"/>
  <c r="O158" i="3" s="1"/>
  <c r="T156" i="3"/>
  <c r="N154" i="3"/>
  <c r="O154" i="3" s="1"/>
  <c r="S154" i="3" s="1"/>
  <c r="T152" i="3"/>
  <c r="N150" i="3"/>
  <c r="O150" i="3" s="1"/>
  <c r="S150" i="3" s="1"/>
  <c r="T148" i="3"/>
  <c r="N145" i="3"/>
  <c r="O145" i="3" s="1"/>
  <c r="S145" i="3" s="1"/>
  <c r="S136" i="3"/>
  <c r="AF121" i="3"/>
  <c r="AF118" i="3"/>
  <c r="X140" i="3"/>
  <c r="P140" i="3" s="1"/>
  <c r="AG140" i="3"/>
  <c r="N133" i="3"/>
  <c r="O133" i="3" s="1"/>
  <c r="T133" i="3"/>
  <c r="AG133" i="3"/>
  <c r="X133" i="3"/>
  <c r="P133" i="3" s="1"/>
  <c r="N109" i="3"/>
  <c r="O109" i="3" s="1"/>
  <c r="T105" i="3"/>
  <c r="AG105" i="3"/>
  <c r="X105" i="3"/>
  <c r="P105" i="3" s="1"/>
  <c r="N105" i="3"/>
  <c r="O105" i="3" s="1"/>
  <c r="S105" i="3"/>
  <c r="AF100" i="3"/>
  <c r="AF38" i="3"/>
  <c r="AG169" i="3"/>
  <c r="AG165" i="3"/>
  <c r="X162" i="3"/>
  <c r="P162" i="3" s="1"/>
  <c r="X158" i="3"/>
  <c r="P158" i="3" s="1"/>
  <c r="X154" i="3"/>
  <c r="P154" i="3" s="1"/>
  <c r="X150" i="3"/>
  <c r="P150" i="3" s="1"/>
  <c r="N147" i="3"/>
  <c r="O147" i="3" s="1"/>
  <c r="AG139" i="3"/>
  <c r="X139" i="3"/>
  <c r="P139" i="3" s="1"/>
  <c r="N139" i="3"/>
  <c r="O139" i="3" s="1"/>
  <c r="AF129" i="3"/>
  <c r="N121" i="3"/>
  <c r="O121" i="3" s="1"/>
  <c r="S121" i="3" s="1"/>
  <c r="T121" i="3"/>
  <c r="AG121" i="3"/>
  <c r="X121" i="3"/>
  <c r="P121" i="3" s="1"/>
  <c r="S78" i="3"/>
  <c r="AG138" i="3"/>
  <c r="X138" i="3"/>
  <c r="P138" i="3" s="1"/>
  <c r="T137" i="3"/>
  <c r="AG137" i="3"/>
  <c r="X137" i="3"/>
  <c r="P137" i="3" s="1"/>
  <c r="X136" i="3"/>
  <c r="P136" i="3" s="1"/>
  <c r="AG136" i="3"/>
  <c r="AG134" i="3"/>
  <c r="X134" i="3"/>
  <c r="P134" i="3" s="1"/>
  <c r="X124" i="3"/>
  <c r="P124" i="3" s="1"/>
  <c r="S118" i="3"/>
  <c r="AG104" i="3"/>
  <c r="X104" i="3"/>
  <c r="P104" i="3" s="1"/>
  <c r="N104" i="3"/>
  <c r="O104" i="3" s="1"/>
  <c r="T104" i="3"/>
  <c r="AF60" i="3"/>
  <c r="S169" i="3"/>
  <c r="S165" i="3"/>
  <c r="S161" i="3"/>
  <c r="S157" i="3"/>
  <c r="S153" i="3"/>
  <c r="S149" i="3"/>
  <c r="X145" i="3"/>
  <c r="P145" i="3" s="1"/>
  <c r="AG135" i="3"/>
  <c r="X135" i="3"/>
  <c r="P135" i="3" s="1"/>
  <c r="N135" i="3"/>
  <c r="O135" i="3" s="1"/>
  <c r="AF117" i="3"/>
  <c r="AF114" i="3"/>
  <c r="AF111" i="3"/>
  <c r="N108" i="3"/>
  <c r="O108" i="3" s="1"/>
  <c r="X171" i="3"/>
  <c r="P171" i="3" s="1"/>
  <c r="X167" i="3"/>
  <c r="P167" i="3" s="1"/>
  <c r="X163" i="3"/>
  <c r="P163" i="3" s="1"/>
  <c r="AG162" i="3"/>
  <c r="X159" i="3"/>
  <c r="P159" i="3" s="1"/>
  <c r="AG158" i="3"/>
  <c r="X155" i="3"/>
  <c r="P155" i="3" s="1"/>
  <c r="AG154" i="3"/>
  <c r="AG150" i="3"/>
  <c r="X147" i="3"/>
  <c r="P147" i="3" s="1"/>
  <c r="X144" i="3"/>
  <c r="P144" i="3" s="1"/>
  <c r="N129" i="3"/>
  <c r="O129" i="3" s="1"/>
  <c r="T129" i="3"/>
  <c r="AG129" i="3"/>
  <c r="X129" i="3"/>
  <c r="P129" i="3" s="1"/>
  <c r="N164" i="3"/>
  <c r="O164" i="3" s="1"/>
  <c r="T162" i="3"/>
  <c r="N160" i="3"/>
  <c r="O160" i="3" s="1"/>
  <c r="T158" i="3"/>
  <c r="N156" i="3"/>
  <c r="O156" i="3" s="1"/>
  <c r="T154" i="3"/>
  <c r="N152" i="3"/>
  <c r="O152" i="3" s="1"/>
  <c r="T150" i="3"/>
  <c r="N148" i="3"/>
  <c r="O148" i="3" s="1"/>
  <c r="T141" i="3"/>
  <c r="AF126" i="3"/>
  <c r="X120" i="3"/>
  <c r="P120" i="3" s="1"/>
  <c r="N117" i="3"/>
  <c r="O117" i="3" s="1"/>
  <c r="S117" i="3"/>
  <c r="T117" i="3"/>
  <c r="AG117" i="3"/>
  <c r="X117" i="3"/>
  <c r="P117" i="3" s="1"/>
  <c r="N111" i="3"/>
  <c r="O111" i="3" s="1"/>
  <c r="AG143" i="3"/>
  <c r="X143" i="3"/>
  <c r="P143" i="3" s="1"/>
  <c r="S141" i="3"/>
  <c r="AF137" i="3"/>
  <c r="AF133" i="3"/>
  <c r="T131" i="3"/>
  <c r="AG131" i="3"/>
  <c r="X131" i="3"/>
  <c r="P131" i="3" s="1"/>
  <c r="N131" i="3"/>
  <c r="O131" i="3" s="1"/>
  <c r="S114" i="3"/>
  <c r="AG171" i="3"/>
  <c r="AG167" i="3"/>
  <c r="AG163" i="3"/>
  <c r="AG159" i="3"/>
  <c r="AG155" i="3"/>
  <c r="AG147" i="3"/>
  <c r="T147" i="3"/>
  <c r="AG146" i="3"/>
  <c r="T145" i="3"/>
  <c r="T140" i="3"/>
  <c r="S126" i="3"/>
  <c r="AF113" i="3"/>
  <c r="T163" i="3"/>
  <c r="T159" i="3"/>
  <c r="T155" i="3"/>
  <c r="AG145" i="3"/>
  <c r="AG142" i="3"/>
  <c r="X142" i="3"/>
  <c r="P142" i="3" s="1"/>
  <c r="S140" i="3"/>
  <c r="AF125" i="3"/>
  <c r="AF122" i="3"/>
  <c r="N141" i="3"/>
  <c r="O141" i="3" s="1"/>
  <c r="T139" i="3"/>
  <c r="T138" i="3"/>
  <c r="X132" i="3"/>
  <c r="P132" i="3" s="1"/>
  <c r="N110" i="3"/>
  <c r="O110" i="3" s="1"/>
  <c r="S110" i="3" s="1"/>
  <c r="AG132" i="3"/>
  <c r="AG128" i="3"/>
  <c r="X103" i="3"/>
  <c r="P103" i="3" s="1"/>
  <c r="N103" i="3"/>
  <c r="O103" i="3" s="1"/>
  <c r="AG103" i="3"/>
  <c r="AG100" i="3"/>
  <c r="X100" i="3"/>
  <c r="P100" i="3" s="1"/>
  <c r="AF97" i="3"/>
  <c r="T96" i="3"/>
  <c r="AG96" i="3"/>
  <c r="X96" i="3"/>
  <c r="P96" i="3" s="1"/>
  <c r="N87" i="3"/>
  <c r="O87" i="3" s="1"/>
  <c r="AF80" i="3"/>
  <c r="N130" i="3"/>
  <c r="O130" i="3" s="1"/>
  <c r="S130" i="3" s="1"/>
  <c r="AG112" i="3"/>
  <c r="X112" i="3"/>
  <c r="P112" i="3" s="1"/>
  <c r="AG102" i="3"/>
  <c r="X102" i="3"/>
  <c r="P102" i="3" s="1"/>
  <c r="T101" i="3"/>
  <c r="AG101" i="3"/>
  <c r="X101" i="3"/>
  <c r="P101" i="3" s="1"/>
  <c r="AG90" i="3"/>
  <c r="S71" i="3"/>
  <c r="T109" i="3"/>
  <c r="AF92" i="3"/>
  <c r="X130" i="3"/>
  <c r="P130" i="3" s="1"/>
  <c r="X126" i="3"/>
  <c r="P126" i="3" s="1"/>
  <c r="X122" i="3"/>
  <c r="P122" i="3" s="1"/>
  <c r="X111" i="3"/>
  <c r="P111" i="3" s="1"/>
  <c r="AG111" i="3"/>
  <c r="AF105" i="3"/>
  <c r="AF89" i="3"/>
  <c r="N83" i="3"/>
  <c r="O83" i="3" s="1"/>
  <c r="N80" i="3"/>
  <c r="O80" i="3" s="1"/>
  <c r="S80" i="3" s="1"/>
  <c r="X77" i="3"/>
  <c r="P77" i="3" s="1"/>
  <c r="N127" i="3"/>
  <c r="O127" i="3" s="1"/>
  <c r="N123" i="3"/>
  <c r="O123" i="3" s="1"/>
  <c r="N119" i="3"/>
  <c r="O119" i="3" s="1"/>
  <c r="N115" i="3"/>
  <c r="O115" i="3" s="1"/>
  <c r="S113" i="3"/>
  <c r="T108" i="3"/>
  <c r="AG86" i="3"/>
  <c r="AG110" i="3"/>
  <c r="X110" i="3"/>
  <c r="P110" i="3" s="1"/>
  <c r="AF101" i="3"/>
  <c r="T97" i="3"/>
  <c r="AG97" i="3"/>
  <c r="X97" i="3"/>
  <c r="P97" i="3" s="1"/>
  <c r="N97" i="3"/>
  <c r="O97" i="3" s="1"/>
  <c r="S97" i="3" s="1"/>
  <c r="S92" i="3"/>
  <c r="AF76" i="3"/>
  <c r="AG130" i="3"/>
  <c r="X127" i="3"/>
  <c r="P127" i="3" s="1"/>
  <c r="AG126" i="3"/>
  <c r="X123" i="3"/>
  <c r="P123" i="3" s="1"/>
  <c r="AG122" i="3"/>
  <c r="X119" i="3"/>
  <c r="P119" i="3" s="1"/>
  <c r="AG118" i="3"/>
  <c r="X115" i="3"/>
  <c r="P115" i="3" s="1"/>
  <c r="AG94" i="3"/>
  <c r="AF88" i="3"/>
  <c r="AF85" i="3"/>
  <c r="N132" i="3"/>
  <c r="O132" i="3" s="1"/>
  <c r="T130" i="3"/>
  <c r="N128" i="3"/>
  <c r="O128" i="3" s="1"/>
  <c r="T126" i="3"/>
  <c r="T122" i="3"/>
  <c r="AG109" i="3"/>
  <c r="X109" i="3"/>
  <c r="P109" i="3" s="1"/>
  <c r="AF96" i="3"/>
  <c r="AG82" i="3"/>
  <c r="N79" i="3"/>
  <c r="O79" i="3" s="1"/>
  <c r="N76" i="3"/>
  <c r="O76" i="3" s="1"/>
  <c r="AF57" i="3"/>
  <c r="T112" i="3"/>
  <c r="T103" i="3"/>
  <c r="T102" i="3"/>
  <c r="S88" i="3"/>
  <c r="AF75" i="3"/>
  <c r="N48" i="3"/>
  <c r="O48" i="3" s="1"/>
  <c r="AG127" i="3"/>
  <c r="AG123" i="3"/>
  <c r="AG119" i="3"/>
  <c r="AG115" i="3"/>
  <c r="S112" i="3"/>
  <c r="AG108" i="3"/>
  <c r="X108" i="3"/>
  <c r="P108" i="3" s="1"/>
  <c r="S102" i="3"/>
  <c r="S101" i="3"/>
  <c r="T100" i="3"/>
  <c r="AG98" i="3"/>
  <c r="X98" i="3"/>
  <c r="P98" i="3" s="1"/>
  <c r="N98" i="3"/>
  <c r="O98" i="3" s="1"/>
  <c r="X95" i="3"/>
  <c r="P95" i="3" s="1"/>
  <c r="AF93" i="3"/>
  <c r="X91" i="3"/>
  <c r="P91" i="3" s="1"/>
  <c r="AF84" i="3"/>
  <c r="AF81" i="3"/>
  <c r="AF78" i="3"/>
  <c r="AF68" i="3"/>
  <c r="X113" i="3"/>
  <c r="P113" i="3" s="1"/>
  <c r="T111" i="3"/>
  <c r="X107" i="3"/>
  <c r="P107" i="3" s="1"/>
  <c r="N107" i="3"/>
  <c r="O107" i="3" s="1"/>
  <c r="AG107" i="3"/>
  <c r="S100" i="3"/>
  <c r="X99" i="3"/>
  <c r="P99" i="3" s="1"/>
  <c r="S96" i="3"/>
  <c r="AF64" i="3"/>
  <c r="N24" i="3"/>
  <c r="O24" i="3" s="1"/>
  <c r="AG74" i="3"/>
  <c r="N73" i="3"/>
  <c r="O73" i="3" s="1"/>
  <c r="X72" i="3"/>
  <c r="P72" i="3" s="1"/>
  <c r="N54" i="3"/>
  <c r="O54" i="3" s="1"/>
  <c r="N51" i="3"/>
  <c r="O51" i="3" s="1"/>
  <c r="AF44" i="3"/>
  <c r="AG38" i="3"/>
  <c r="X38" i="3"/>
  <c r="P38" i="3" s="1"/>
  <c r="N38" i="3"/>
  <c r="O38" i="3" s="1"/>
  <c r="T38" i="3"/>
  <c r="N20" i="3"/>
  <c r="O20" i="3" s="1"/>
  <c r="N17" i="3"/>
  <c r="O17" i="3" s="1"/>
  <c r="S17" i="3" s="1"/>
  <c r="AG99" i="3"/>
  <c r="AG95" i="3"/>
  <c r="X92" i="3"/>
  <c r="P92" i="3" s="1"/>
  <c r="AG91" i="3"/>
  <c r="X88" i="3"/>
  <c r="P88" i="3" s="1"/>
  <c r="AG87" i="3"/>
  <c r="X84" i="3"/>
  <c r="P84" i="3" s="1"/>
  <c r="N81" i="3"/>
  <c r="O81" i="3" s="1"/>
  <c r="AG72" i="3"/>
  <c r="X68" i="3"/>
  <c r="P68" i="3" s="1"/>
  <c r="N57" i="3"/>
  <c r="O57" i="3" s="1"/>
  <c r="AF47" i="3"/>
  <c r="AF16" i="3"/>
  <c r="N93" i="3"/>
  <c r="O93" i="3" s="1"/>
  <c r="S93" i="3" s="1"/>
  <c r="N89" i="3"/>
  <c r="O89" i="3" s="1"/>
  <c r="S89" i="3" s="1"/>
  <c r="N85" i="3"/>
  <c r="O85" i="3" s="1"/>
  <c r="X78" i="3"/>
  <c r="P78" i="3" s="1"/>
  <c r="X60" i="3"/>
  <c r="P60" i="3" s="1"/>
  <c r="AF56" i="3"/>
  <c r="N34" i="3"/>
  <c r="O34" i="3" s="1"/>
  <c r="N30" i="3"/>
  <c r="O30" i="3" s="1"/>
  <c r="AF19" i="3"/>
  <c r="X76" i="3"/>
  <c r="P76" i="3" s="1"/>
  <c r="X64" i="3"/>
  <c r="P64" i="3" s="1"/>
  <c r="AF43" i="3"/>
  <c r="AF40" i="3"/>
  <c r="AG23" i="3"/>
  <c r="N16" i="3"/>
  <c r="O16" i="3" s="1"/>
  <c r="X93" i="3"/>
  <c r="P93" i="3" s="1"/>
  <c r="AG92" i="3"/>
  <c r="X89" i="3"/>
  <c r="P89" i="3" s="1"/>
  <c r="AG88" i="3"/>
  <c r="X85" i="3"/>
  <c r="P85" i="3" s="1"/>
  <c r="AG84" i="3"/>
  <c r="X81" i="3"/>
  <c r="P81" i="3" s="1"/>
  <c r="AF71" i="3"/>
  <c r="AF67" i="3"/>
  <c r="AF59" i="3"/>
  <c r="AF36" i="3"/>
  <c r="N94" i="3"/>
  <c r="O94" i="3" s="1"/>
  <c r="T92" i="3"/>
  <c r="N90" i="3"/>
  <c r="O90" i="3" s="1"/>
  <c r="T88" i="3"/>
  <c r="N86" i="3"/>
  <c r="O86" i="3" s="1"/>
  <c r="T84" i="3"/>
  <c r="N82" i="3"/>
  <c r="O82" i="3" s="1"/>
  <c r="AG79" i="3"/>
  <c r="AF63" i="3"/>
  <c r="AF52" i="3"/>
  <c r="AF46" i="3"/>
  <c r="N33" i="3"/>
  <c r="O33" i="3" s="1"/>
  <c r="AF22" i="3"/>
  <c r="AG78" i="3"/>
  <c r="T78" i="3"/>
  <c r="N69" i="3"/>
  <c r="O69" i="3" s="1"/>
  <c r="S69" i="3" s="1"/>
  <c r="AF49" i="3"/>
  <c r="N36" i="3"/>
  <c r="O36" i="3" s="1"/>
  <c r="S36" i="3" s="1"/>
  <c r="AF32" i="3"/>
  <c r="AF25" i="3"/>
  <c r="AG22" i="3"/>
  <c r="X22" i="3"/>
  <c r="P22" i="3" s="1"/>
  <c r="N22" i="3"/>
  <c r="O22" i="3" s="1"/>
  <c r="S22" i="3" s="1"/>
  <c r="T22" i="3"/>
  <c r="X94" i="3"/>
  <c r="P94" i="3" s="1"/>
  <c r="AG93" i="3"/>
  <c r="X90" i="3"/>
  <c r="P90" i="3" s="1"/>
  <c r="AG89" i="3"/>
  <c r="X86" i="3"/>
  <c r="P86" i="3" s="1"/>
  <c r="AG85" i="3"/>
  <c r="X82" i="3"/>
  <c r="P82" i="3" s="1"/>
  <c r="AG81" i="3"/>
  <c r="X79" i="3"/>
  <c r="P79" i="3" s="1"/>
  <c r="S59" i="3"/>
  <c r="N46" i="3"/>
  <c r="O46" i="3" s="1"/>
  <c r="N32" i="3"/>
  <c r="O32" i="3" s="1"/>
  <c r="AF28" i="3"/>
  <c r="N99" i="3"/>
  <c r="O99" i="3" s="1"/>
  <c r="N95" i="3"/>
  <c r="O95" i="3" s="1"/>
  <c r="T93" i="3"/>
  <c r="N91" i="3"/>
  <c r="O91" i="3" s="1"/>
  <c r="T89" i="3"/>
  <c r="T85" i="3"/>
  <c r="T81" i="3"/>
  <c r="AG76" i="3"/>
  <c r="T76" i="3"/>
  <c r="T72" i="3"/>
  <c r="AF45" i="3"/>
  <c r="AF35" i="3"/>
  <c r="N18" i="3"/>
  <c r="O18" i="3" s="1"/>
  <c r="N11" i="3"/>
  <c r="O11" i="3" s="1"/>
  <c r="S11" i="3" s="1"/>
  <c r="S76" i="3"/>
  <c r="AG70" i="3"/>
  <c r="S67" i="3"/>
  <c r="S65" i="3"/>
  <c r="S63" i="3"/>
  <c r="S61" i="3"/>
  <c r="N42" i="3"/>
  <c r="O42" i="3" s="1"/>
  <c r="AG39" i="3"/>
  <c r="AF24" i="3"/>
  <c r="X80" i="3"/>
  <c r="P80" i="3" s="1"/>
  <c r="T79" i="3"/>
  <c r="AG75" i="3"/>
  <c r="N58" i="3"/>
  <c r="O58" i="3" s="1"/>
  <c r="S58" i="3" s="1"/>
  <c r="T58" i="3"/>
  <c r="AG58" i="3"/>
  <c r="X58" i="3"/>
  <c r="P58" i="3" s="1"/>
  <c r="AF51" i="3"/>
  <c r="N45" i="3"/>
  <c r="O45" i="3" s="1"/>
  <c r="AF27" i="3"/>
  <c r="N14" i="3"/>
  <c r="O14" i="3" s="1"/>
  <c r="T48" i="3"/>
  <c r="X47" i="3"/>
  <c r="P47" i="3" s="1"/>
  <c r="AG44" i="3"/>
  <c r="X41" i="3"/>
  <c r="P41" i="3" s="1"/>
  <c r="AG41" i="3"/>
  <c r="T33" i="3"/>
  <c r="AG28" i="3"/>
  <c r="X25" i="3"/>
  <c r="P25" i="3" s="1"/>
  <c r="AG25" i="3"/>
  <c r="AF11" i="3"/>
  <c r="S68" i="3"/>
  <c r="S64" i="3"/>
  <c r="S60" i="3"/>
  <c r="X49" i="3"/>
  <c r="P49" i="3" s="1"/>
  <c r="S48" i="3"/>
  <c r="T36" i="3"/>
  <c r="X31" i="3"/>
  <c r="P31" i="3" s="1"/>
  <c r="T20" i="3"/>
  <c r="X15" i="3"/>
  <c r="P15" i="3" s="1"/>
  <c r="X51" i="3"/>
  <c r="P51" i="3" s="1"/>
  <c r="AG34" i="3"/>
  <c r="X34" i="3"/>
  <c r="P34" i="3" s="1"/>
  <c r="S20" i="3"/>
  <c r="AG18" i="3"/>
  <c r="X18" i="3"/>
  <c r="P18" i="3" s="1"/>
  <c r="X53" i="3"/>
  <c r="P53" i="3" s="1"/>
  <c r="AG40" i="3"/>
  <c r="X37" i="3"/>
  <c r="P37" i="3" s="1"/>
  <c r="AG37" i="3"/>
  <c r="AG24" i="3"/>
  <c r="X21" i="3"/>
  <c r="P21" i="3" s="1"/>
  <c r="AG21" i="3"/>
  <c r="S73" i="3"/>
  <c r="X55" i="3"/>
  <c r="P55" i="3" s="1"/>
  <c r="S54" i="3"/>
  <c r="X44" i="3"/>
  <c r="P44" i="3" s="1"/>
  <c r="X43" i="3"/>
  <c r="P43" i="3" s="1"/>
  <c r="T32" i="3"/>
  <c r="X28" i="3"/>
  <c r="P28" i="3" s="1"/>
  <c r="X27" i="3"/>
  <c r="P27" i="3" s="1"/>
  <c r="X57" i="3"/>
  <c r="P57" i="3" s="1"/>
  <c r="AG46" i="3"/>
  <c r="AG30" i="3"/>
  <c r="X30" i="3"/>
  <c r="P30" i="3" s="1"/>
  <c r="AG14" i="3"/>
  <c r="X14" i="3"/>
  <c r="P14" i="3" s="1"/>
  <c r="AG48" i="3"/>
  <c r="AG36" i="3"/>
  <c r="X33" i="3"/>
  <c r="P33" i="3" s="1"/>
  <c r="AG33" i="3"/>
  <c r="T25" i="3"/>
  <c r="AG20" i="3"/>
  <c r="X17" i="3"/>
  <c r="P17" i="3" s="1"/>
  <c r="AG17" i="3"/>
  <c r="T11" i="3"/>
  <c r="X11" i="3"/>
  <c r="P11" i="3" s="1"/>
  <c r="AG50" i="3"/>
  <c r="T49" i="3"/>
  <c r="AG47" i="3"/>
  <c r="S47" i="3"/>
  <c r="T44" i="3"/>
  <c r="S41" i="3"/>
  <c r="X40" i="3"/>
  <c r="P40" i="3" s="1"/>
  <c r="X39" i="3"/>
  <c r="P39" i="3" s="1"/>
  <c r="T28" i="3"/>
  <c r="S25" i="3"/>
  <c r="X24" i="3"/>
  <c r="P24" i="3" s="1"/>
  <c r="X23" i="3"/>
  <c r="P23" i="3" s="1"/>
  <c r="AG71" i="3"/>
  <c r="AG67" i="3"/>
  <c r="AG63" i="3"/>
  <c r="AG52" i="3"/>
  <c r="T51" i="3"/>
  <c r="AG49" i="3"/>
  <c r="S49" i="3"/>
  <c r="X46" i="3"/>
  <c r="P46" i="3" s="1"/>
  <c r="S44" i="3"/>
  <c r="AG42" i="3"/>
  <c r="X42" i="3"/>
  <c r="P42" i="3" s="1"/>
  <c r="T34" i="3"/>
  <c r="T31" i="3"/>
  <c r="S28" i="3"/>
  <c r="AG26" i="3"/>
  <c r="X26" i="3"/>
  <c r="P26" i="3" s="1"/>
  <c r="T18" i="3"/>
  <c r="T15" i="3"/>
  <c r="X13" i="3"/>
  <c r="P13" i="3" s="1"/>
  <c r="AG12" i="3"/>
  <c r="AF10" i="3"/>
  <c r="T71" i="3"/>
  <c r="AG54" i="3"/>
  <c r="T53" i="3"/>
  <c r="AG51" i="3"/>
  <c r="S51" i="3"/>
  <c r="X48" i="3"/>
  <c r="P48" i="3" s="1"/>
  <c r="X45" i="3"/>
  <c r="P45" i="3" s="1"/>
  <c r="AG45" i="3"/>
  <c r="T37" i="3"/>
  <c r="AG32" i="3"/>
  <c r="S31" i="3"/>
  <c r="X29" i="3"/>
  <c r="P29" i="3" s="1"/>
  <c r="AG29" i="3"/>
  <c r="T21" i="3"/>
  <c r="AG16" i="3"/>
  <c r="S15" i="3"/>
  <c r="AG11" i="3"/>
  <c r="AG56" i="3"/>
  <c r="T55" i="3"/>
  <c r="AG53" i="3"/>
  <c r="S53" i="3"/>
  <c r="X50" i="3"/>
  <c r="P50" i="3" s="1"/>
  <c r="T40" i="3"/>
  <c r="S37" i="3"/>
  <c r="X36" i="3"/>
  <c r="P36" i="3" s="1"/>
  <c r="X35" i="3"/>
  <c r="P35" i="3" s="1"/>
  <c r="AG31" i="3"/>
  <c r="T24" i="3"/>
  <c r="S21" i="3"/>
  <c r="X20" i="3"/>
  <c r="P20" i="3" s="1"/>
  <c r="X19" i="3"/>
  <c r="P19" i="3" s="1"/>
  <c r="AG15" i="3"/>
  <c r="N10" i="3"/>
  <c r="O10" i="3" s="1"/>
  <c r="AG13" i="3"/>
  <c r="X10" i="3"/>
  <c r="P10" i="3" s="1"/>
  <c r="AG10" i="3"/>
  <c r="N12" i="3"/>
  <c r="O12" i="3" s="1"/>
  <c r="T10" i="3"/>
  <c r="N13" i="3"/>
  <c r="O13" i="3" s="1"/>
  <c r="Y162" i="31" l="1"/>
  <c r="Y159" i="31"/>
  <c r="Z174" i="31"/>
  <c r="AA174" i="31"/>
  <c r="AB174" i="31"/>
  <c r="Z158" i="31"/>
  <c r="AB158" i="31"/>
  <c r="AA158" i="31"/>
  <c r="Z50" i="31"/>
  <c r="AB50" i="31"/>
  <c r="AA50" i="31"/>
  <c r="Z97" i="31"/>
  <c r="AB97" i="31"/>
  <c r="AA97" i="31"/>
  <c r="Z124" i="31"/>
  <c r="AB124" i="31"/>
  <c r="AA124" i="31"/>
  <c r="Z115" i="31"/>
  <c r="AB115" i="31"/>
  <c r="AA115" i="31"/>
  <c r="Y176" i="31"/>
  <c r="Z23" i="31"/>
  <c r="AB23" i="31"/>
  <c r="AA23" i="31"/>
  <c r="Z53" i="31"/>
  <c r="AB53" i="31"/>
  <c r="AA53" i="31"/>
  <c r="Y173" i="31"/>
  <c r="Z139" i="31"/>
  <c r="AB139" i="31"/>
  <c r="AA139" i="31"/>
  <c r="Z29" i="31"/>
  <c r="AB29" i="31"/>
  <c r="AA29" i="31"/>
  <c r="Z146" i="31"/>
  <c r="AB146" i="31"/>
  <c r="AA146" i="31"/>
  <c r="Z61" i="31"/>
  <c r="AB61" i="31"/>
  <c r="AA61" i="31"/>
  <c r="Z136" i="31"/>
  <c r="AB136" i="31"/>
  <c r="AA136" i="31"/>
  <c r="Z103" i="31"/>
  <c r="AB103" i="31"/>
  <c r="AA103" i="31"/>
  <c r="Z151" i="31"/>
  <c r="AB151" i="31"/>
  <c r="AA151" i="31"/>
  <c r="Z168" i="31"/>
  <c r="AA168" i="31"/>
  <c r="AB168" i="31"/>
  <c r="AB83" i="31"/>
  <c r="Z83" i="31"/>
  <c r="AA83" i="31"/>
  <c r="Z137" i="31"/>
  <c r="AB137" i="31"/>
  <c r="AA137" i="31"/>
  <c r="Y135" i="31"/>
  <c r="Y131" i="31"/>
  <c r="Y87" i="31"/>
  <c r="Y51" i="31"/>
  <c r="Y130" i="31"/>
  <c r="Y113" i="31"/>
  <c r="Y94" i="31"/>
  <c r="Z177" i="31"/>
  <c r="AA177" i="31"/>
  <c r="AB177" i="31"/>
  <c r="Y178" i="31"/>
  <c r="Y117" i="31"/>
  <c r="Y73" i="31"/>
  <c r="Y54" i="31"/>
  <c r="Y59" i="31"/>
  <c r="Y33" i="31"/>
  <c r="Y84" i="31"/>
  <c r="Y133" i="31"/>
  <c r="Y114" i="31"/>
  <c r="Y81" i="31"/>
  <c r="Y89" i="31"/>
  <c r="Y128" i="31"/>
  <c r="Y119" i="31"/>
  <c r="Y45" i="31"/>
  <c r="Z16" i="31"/>
  <c r="AB16" i="31"/>
  <c r="AA16" i="31"/>
  <c r="AB55" i="31"/>
  <c r="Z55" i="31"/>
  <c r="AA55" i="31"/>
  <c r="Z56" i="31"/>
  <c r="AB56" i="31"/>
  <c r="AA56" i="31"/>
  <c r="Z49" i="31"/>
  <c r="AB49" i="31"/>
  <c r="AA49" i="31"/>
  <c r="AB86" i="31"/>
  <c r="Z86" i="31"/>
  <c r="AA86" i="31"/>
  <c r="AB150" i="31"/>
  <c r="Z150" i="31"/>
  <c r="AA150" i="31"/>
  <c r="Z121" i="31"/>
  <c r="AB121" i="31"/>
  <c r="AA121" i="31"/>
  <c r="Z90" i="31"/>
  <c r="AB90" i="31"/>
  <c r="AA90" i="31"/>
  <c r="Z96" i="31"/>
  <c r="AB96" i="31"/>
  <c r="AA96" i="31"/>
  <c r="Z39" i="31"/>
  <c r="AB39" i="31"/>
  <c r="AA39" i="31"/>
  <c r="Z95" i="31"/>
  <c r="AB95" i="31"/>
  <c r="AA95" i="31"/>
  <c r="Z70" i="31"/>
  <c r="AB70" i="31"/>
  <c r="AA70" i="31"/>
  <c r="Z104" i="31"/>
  <c r="AB104" i="31"/>
  <c r="AA104" i="31"/>
  <c r="Z175" i="31"/>
  <c r="AB175" i="31"/>
  <c r="AA175" i="31"/>
  <c r="Y102" i="31"/>
  <c r="Y76" i="31"/>
  <c r="Y15" i="31"/>
  <c r="Y129" i="31"/>
  <c r="Y17" i="31"/>
  <c r="Y107" i="31"/>
  <c r="Y64" i="31"/>
  <c r="Y60" i="31"/>
  <c r="Y85" i="31"/>
  <c r="Y157" i="31"/>
  <c r="Y40" i="31"/>
  <c r="Y120" i="31"/>
  <c r="Y122" i="31"/>
  <c r="Y92" i="31"/>
  <c r="Y161" i="31"/>
  <c r="Z31" i="31"/>
  <c r="AB31" i="31"/>
  <c r="AA31" i="31"/>
  <c r="AB138" i="31"/>
  <c r="Z138" i="31"/>
  <c r="AA138" i="31"/>
  <c r="AB68" i="31"/>
  <c r="Z68" i="31"/>
  <c r="AA68" i="31"/>
  <c r="Y116" i="31"/>
  <c r="Y127" i="31"/>
  <c r="Z26" i="31"/>
  <c r="AB26" i="31"/>
  <c r="AA26" i="31"/>
  <c r="Y91" i="31"/>
  <c r="Z25" i="31"/>
  <c r="AB25" i="31"/>
  <c r="AA25" i="31"/>
  <c r="AB147" i="31"/>
  <c r="Z147" i="31"/>
  <c r="AA147" i="31"/>
  <c r="Z43" i="31"/>
  <c r="AB43" i="31"/>
  <c r="AA43" i="31"/>
  <c r="Z111" i="31"/>
  <c r="AB111" i="31"/>
  <c r="AA111" i="31"/>
  <c r="Z109" i="31"/>
  <c r="AB109" i="31"/>
  <c r="AA109" i="31"/>
  <c r="AB46" i="31"/>
  <c r="Z46" i="31"/>
  <c r="AA46" i="31"/>
  <c r="Y65" i="31"/>
  <c r="Y101" i="31"/>
  <c r="Y143" i="31"/>
  <c r="Y164" i="31"/>
  <c r="Y71" i="31"/>
  <c r="Z93" i="31"/>
  <c r="AB93" i="31"/>
  <c r="AA93" i="31"/>
  <c r="Z72" i="31"/>
  <c r="AB72" i="31"/>
  <c r="AA72" i="31"/>
  <c r="Y58" i="31"/>
  <c r="Z78" i="31"/>
  <c r="AB78" i="31"/>
  <c r="AA78" i="31"/>
  <c r="Z148" i="31"/>
  <c r="AB148" i="31"/>
  <c r="AA148" i="31"/>
  <c r="Z99" i="31"/>
  <c r="AB99" i="31"/>
  <c r="AA99" i="31"/>
  <c r="Z169" i="31"/>
  <c r="AB169" i="31"/>
  <c r="AA169" i="31"/>
  <c r="Y57" i="31"/>
  <c r="AB132" i="31"/>
  <c r="Z132" i="31"/>
  <c r="AA132" i="31"/>
  <c r="Y30" i="31"/>
  <c r="Y44" i="31"/>
  <c r="Y142" i="31"/>
  <c r="Y126" i="31"/>
  <c r="Y125" i="31"/>
  <c r="AB153" i="31"/>
  <c r="Z153" i="31"/>
  <c r="AA153" i="31"/>
  <c r="Z42" i="31"/>
  <c r="AB42" i="31"/>
  <c r="AA42" i="31"/>
  <c r="Y145" i="31"/>
  <c r="Y110" i="31"/>
  <c r="Y154" i="31"/>
  <c r="Y106" i="31"/>
  <c r="Y67" i="31"/>
  <c r="Y27" i="31"/>
  <c r="Y179" i="31"/>
  <c r="Y98" i="31"/>
  <c r="Y37" i="31"/>
  <c r="Y74" i="31"/>
  <c r="Y36" i="31"/>
  <c r="Y155" i="31"/>
  <c r="Y172" i="31"/>
  <c r="Y134" i="31"/>
  <c r="Z100" i="31"/>
  <c r="AB100" i="31"/>
  <c r="AA100" i="31"/>
  <c r="Z149" i="31"/>
  <c r="AB149" i="31"/>
  <c r="AA149" i="31"/>
  <c r="Z18" i="31"/>
  <c r="AB18" i="31"/>
  <c r="AA18" i="31"/>
  <c r="AB80" i="31"/>
  <c r="Z80" i="31"/>
  <c r="AA80" i="31"/>
  <c r="AB77" i="31"/>
  <c r="Z77" i="31"/>
  <c r="AA77" i="31"/>
  <c r="AB144" i="31"/>
  <c r="Z144" i="31"/>
  <c r="AA144" i="31"/>
  <c r="Z28" i="31"/>
  <c r="AB28" i="31"/>
  <c r="AA28" i="31"/>
  <c r="AB159" i="31"/>
  <c r="Z159" i="31"/>
  <c r="AA159" i="31"/>
  <c r="Z112" i="31"/>
  <c r="AB112" i="31"/>
  <c r="AA112" i="31"/>
  <c r="AB156" i="31"/>
  <c r="Z156" i="31"/>
  <c r="AA156" i="31"/>
  <c r="Z19" i="31"/>
  <c r="AB19" i="31"/>
  <c r="AA19" i="31"/>
  <c r="Z34" i="31"/>
  <c r="AB34" i="31"/>
  <c r="AA34" i="31"/>
  <c r="AB141" i="31"/>
  <c r="Z141" i="31"/>
  <c r="AA141" i="31"/>
  <c r="Z140" i="31"/>
  <c r="AB140" i="31"/>
  <c r="AA140" i="31"/>
  <c r="Z88" i="31"/>
  <c r="AB88" i="31"/>
  <c r="AA88" i="31"/>
  <c r="AB163" i="31"/>
  <c r="Z163" i="31"/>
  <c r="AA163" i="31"/>
  <c r="Z165" i="31"/>
  <c r="AA165" i="31"/>
  <c r="AB165" i="31"/>
  <c r="AB63" i="31"/>
  <c r="Z63" i="31"/>
  <c r="AA63" i="31"/>
  <c r="Z123" i="31"/>
  <c r="AB123" i="31"/>
  <c r="AA123" i="31"/>
  <c r="Z69" i="31"/>
  <c r="AB69" i="31"/>
  <c r="AA69" i="31"/>
  <c r="Y47" i="31"/>
  <c r="Y75" i="31"/>
  <c r="Y52" i="31"/>
  <c r="Y48" i="31"/>
  <c r="Y62" i="31"/>
  <c r="Y38" i="31"/>
  <c r="Y108" i="31"/>
  <c r="Y82" i="31"/>
  <c r="Y170" i="31"/>
  <c r="Y160" i="31"/>
  <c r="Y35" i="31"/>
  <c r="Y171" i="31"/>
  <c r="Y20" i="31"/>
  <c r="Y152" i="31"/>
  <c r="Y32" i="31"/>
  <c r="Z24" i="31"/>
  <c r="AB24" i="31"/>
  <c r="AA24" i="31"/>
  <c r="Z105" i="31"/>
  <c r="AB105" i="31"/>
  <c r="AA105" i="31"/>
  <c r="Z162" i="31"/>
  <c r="AB162" i="31"/>
  <c r="AA162" i="31"/>
  <c r="Y21" i="31"/>
  <c r="Y166" i="31"/>
  <c r="Y22" i="31"/>
  <c r="Y79" i="31"/>
  <c r="Y167" i="31"/>
  <c r="Y118" i="31"/>
  <c r="Y66" i="31"/>
  <c r="Y41" i="31"/>
  <c r="S103" i="8"/>
  <c r="R103" i="8"/>
  <c r="T103" i="8"/>
  <c r="S68" i="8"/>
  <c r="T68" i="8"/>
  <c r="R68" i="8"/>
  <c r="R147" i="8"/>
  <c r="S147" i="8"/>
  <c r="T147" i="8"/>
  <c r="R39" i="8"/>
  <c r="S39" i="8"/>
  <c r="T39" i="8"/>
  <c r="R36" i="8"/>
  <c r="S36" i="8"/>
  <c r="T36" i="8"/>
  <c r="S25" i="8"/>
  <c r="T25" i="8"/>
  <c r="R25" i="8"/>
  <c r="S87" i="8"/>
  <c r="R87" i="8"/>
  <c r="T87" i="8"/>
  <c r="R144" i="8"/>
  <c r="S144" i="8"/>
  <c r="T144" i="8"/>
  <c r="R17" i="8"/>
  <c r="S17" i="8"/>
  <c r="T17" i="8"/>
  <c r="R133" i="8"/>
  <c r="S133" i="8"/>
  <c r="T133" i="8"/>
  <c r="S116" i="8"/>
  <c r="R116" i="8"/>
  <c r="T116" i="8"/>
  <c r="S99" i="8"/>
  <c r="R99" i="8"/>
  <c r="T99" i="8"/>
  <c r="S101" i="8"/>
  <c r="R101" i="8"/>
  <c r="T101" i="8"/>
  <c r="R178" i="8"/>
  <c r="S178" i="8"/>
  <c r="T178" i="8"/>
  <c r="S105" i="8"/>
  <c r="R105" i="8"/>
  <c r="T105" i="8"/>
  <c r="R117" i="8"/>
  <c r="S117" i="8"/>
  <c r="T117" i="8"/>
  <c r="R51" i="8"/>
  <c r="S51" i="8"/>
  <c r="T51" i="8"/>
  <c r="R163" i="8"/>
  <c r="S163" i="8"/>
  <c r="T163" i="8"/>
  <c r="R89" i="8"/>
  <c r="S89" i="8"/>
  <c r="T89" i="8"/>
  <c r="S49" i="8"/>
  <c r="T49" i="8"/>
  <c r="R49" i="8"/>
  <c r="R74" i="8"/>
  <c r="S74" i="8"/>
  <c r="T74" i="8"/>
  <c r="R81" i="8"/>
  <c r="S81" i="8"/>
  <c r="T81" i="8"/>
  <c r="S85" i="8"/>
  <c r="R85" i="8"/>
  <c r="T85" i="8"/>
  <c r="S113" i="8"/>
  <c r="R113" i="8"/>
  <c r="T113" i="8"/>
  <c r="R27" i="8"/>
  <c r="S27" i="8"/>
  <c r="T27" i="8"/>
  <c r="R152" i="8"/>
  <c r="S152" i="8"/>
  <c r="T152" i="8"/>
  <c r="S111" i="8"/>
  <c r="R111" i="8"/>
  <c r="T111" i="8"/>
  <c r="S108" i="8"/>
  <c r="T108" i="8"/>
  <c r="R108" i="8"/>
  <c r="R66" i="8"/>
  <c r="S66" i="8"/>
  <c r="T66" i="8"/>
  <c r="R93" i="8"/>
  <c r="S93" i="8"/>
  <c r="T93" i="8"/>
  <c r="S106" i="8"/>
  <c r="R106" i="8"/>
  <c r="T106" i="8"/>
  <c r="R150" i="8"/>
  <c r="S150" i="8"/>
  <c r="T150" i="8"/>
  <c r="R145" i="8"/>
  <c r="S145" i="8"/>
  <c r="T145" i="8"/>
  <c r="R153" i="8"/>
  <c r="S153" i="8"/>
  <c r="T153" i="8"/>
  <c r="R42" i="8"/>
  <c r="S42" i="8"/>
  <c r="T42" i="8"/>
  <c r="S104" i="8"/>
  <c r="R104" i="8"/>
  <c r="T104" i="8"/>
  <c r="R157" i="8"/>
  <c r="S157" i="8"/>
  <c r="T157" i="8"/>
  <c r="S173" i="8"/>
  <c r="T173" i="8"/>
  <c r="R173" i="8"/>
  <c r="R63" i="8"/>
  <c r="S63" i="8"/>
  <c r="T63" i="8"/>
  <c r="R179" i="8"/>
  <c r="S179" i="8"/>
  <c r="T179" i="8"/>
  <c r="S56" i="8"/>
  <c r="T56" i="8"/>
  <c r="R56" i="8"/>
  <c r="S112" i="8"/>
  <c r="R112" i="8"/>
  <c r="T112" i="8"/>
  <c r="R73" i="8"/>
  <c r="S73" i="8"/>
  <c r="T73" i="8"/>
  <c r="S97" i="8"/>
  <c r="R97" i="8"/>
  <c r="T97" i="8"/>
  <c r="S174" i="8"/>
  <c r="T174" i="8"/>
  <c r="R174" i="8"/>
  <c r="R126" i="8"/>
  <c r="S126" i="8"/>
  <c r="T126" i="8"/>
  <c r="R140" i="8"/>
  <c r="S140" i="8"/>
  <c r="T140" i="8"/>
  <c r="R38" i="8"/>
  <c r="S38" i="8"/>
  <c r="T38" i="8"/>
  <c r="R29" i="8"/>
  <c r="S29" i="8"/>
  <c r="T29" i="8"/>
  <c r="R62" i="8"/>
  <c r="S62" i="8"/>
  <c r="T62" i="8"/>
  <c r="R158" i="8"/>
  <c r="S158" i="8"/>
  <c r="T158" i="8"/>
  <c r="S176" i="8"/>
  <c r="T176" i="8"/>
  <c r="R176" i="8"/>
  <c r="R32" i="8"/>
  <c r="S32" i="8"/>
  <c r="T32" i="8"/>
  <c r="S100" i="8"/>
  <c r="R100" i="8"/>
  <c r="T100" i="8"/>
  <c r="R41" i="8"/>
  <c r="S41" i="8"/>
  <c r="T41" i="8"/>
  <c r="R82" i="8"/>
  <c r="S82" i="8"/>
  <c r="T82" i="8"/>
  <c r="R166" i="8"/>
  <c r="S166" i="8"/>
  <c r="T166" i="8"/>
  <c r="S91" i="8"/>
  <c r="T91" i="8"/>
  <c r="R91" i="8"/>
  <c r="R164" i="8"/>
  <c r="S164" i="8"/>
  <c r="T164" i="8"/>
  <c r="S109" i="8"/>
  <c r="R109" i="8"/>
  <c r="T109" i="8"/>
  <c r="R134" i="8"/>
  <c r="S134" i="8"/>
  <c r="T134" i="8"/>
  <c r="R15" i="8"/>
  <c r="S15" i="8"/>
  <c r="T15" i="8"/>
  <c r="R53" i="8"/>
  <c r="S53" i="8"/>
  <c r="T53" i="8"/>
  <c r="T80" i="8"/>
  <c r="R80" i="8"/>
  <c r="S80" i="8"/>
  <c r="R129" i="8"/>
  <c r="S129" i="8"/>
  <c r="T129" i="8"/>
  <c r="AB171" i="3"/>
  <c r="AD171" i="3" s="1"/>
  <c r="AE171" i="3"/>
  <c r="AB161" i="3"/>
  <c r="AE161" i="3"/>
  <c r="AB123" i="3"/>
  <c r="AE123" i="3"/>
  <c r="AF41" i="3"/>
  <c r="AE21" i="3"/>
  <c r="AC123" i="3"/>
  <c r="AE103" i="3"/>
  <c r="AE108" i="3"/>
  <c r="AC171" i="3"/>
  <c r="AF29" i="3"/>
  <c r="AF171" i="3"/>
  <c r="AA107" i="3"/>
  <c r="AB107" i="3" s="1"/>
  <c r="AE106" i="3"/>
  <c r="AF110" i="3"/>
  <c r="AF155" i="3"/>
  <c r="AE73" i="3"/>
  <c r="AF151" i="3"/>
  <c r="AC161" i="3"/>
  <c r="AF108" i="3"/>
  <c r="AF130" i="3"/>
  <c r="AF142" i="3"/>
  <c r="AE12" i="3"/>
  <c r="AE130" i="3"/>
  <c r="R12" i="3"/>
  <c r="Q12" i="3"/>
  <c r="S12" i="3"/>
  <c r="R18" i="3"/>
  <c r="Q18" i="3"/>
  <c r="Q99" i="3"/>
  <c r="R99" i="3"/>
  <c r="S99" i="3"/>
  <c r="Q90" i="3"/>
  <c r="R90" i="3"/>
  <c r="S90" i="3"/>
  <c r="R34" i="3"/>
  <c r="Q34" i="3"/>
  <c r="R81" i="3"/>
  <c r="Q81" i="3"/>
  <c r="Q38" i="3"/>
  <c r="R38" i="3"/>
  <c r="Q104" i="3"/>
  <c r="R104" i="3"/>
  <c r="Q125" i="3"/>
  <c r="R125" i="3"/>
  <c r="AD50" i="3"/>
  <c r="AF50" i="3"/>
  <c r="AD74" i="3"/>
  <c r="AF74" i="3"/>
  <c r="AD116" i="3"/>
  <c r="AF116" i="3"/>
  <c r="AD77" i="3"/>
  <c r="AF77" i="3"/>
  <c r="AD149" i="3"/>
  <c r="AF149" i="3"/>
  <c r="R31" i="3"/>
  <c r="Q31" i="3"/>
  <c r="Q70" i="3"/>
  <c r="R70" i="3"/>
  <c r="S70" i="3"/>
  <c r="AD55" i="3"/>
  <c r="AF55" i="3"/>
  <c r="AD58" i="3"/>
  <c r="AF58" i="3"/>
  <c r="AD124" i="3"/>
  <c r="AF124" i="3"/>
  <c r="Q165" i="3"/>
  <c r="R165" i="3"/>
  <c r="AF170" i="3"/>
  <c r="Q72" i="3"/>
  <c r="R72" i="3"/>
  <c r="Q159" i="3"/>
  <c r="R159" i="3"/>
  <c r="R144" i="3"/>
  <c r="Q144" i="3"/>
  <c r="S144" i="3"/>
  <c r="AD144" i="3"/>
  <c r="AF144" i="3"/>
  <c r="AE20" i="3"/>
  <c r="AE56" i="3"/>
  <c r="AE92" i="3"/>
  <c r="AE128" i="3"/>
  <c r="AE167" i="3"/>
  <c r="Q122" i="3"/>
  <c r="R122" i="3"/>
  <c r="AE166" i="3"/>
  <c r="R76" i="3"/>
  <c r="Q76" i="3"/>
  <c r="Q115" i="3"/>
  <c r="R115" i="3"/>
  <c r="S115" i="3"/>
  <c r="R131" i="3"/>
  <c r="Q131" i="3"/>
  <c r="Q160" i="3"/>
  <c r="R160" i="3"/>
  <c r="S160" i="3"/>
  <c r="R147" i="3"/>
  <c r="Q147" i="3"/>
  <c r="AD98" i="3"/>
  <c r="AF98" i="3"/>
  <c r="AD143" i="3"/>
  <c r="AF143" i="3"/>
  <c r="Q136" i="3"/>
  <c r="R136" i="3"/>
  <c r="R55" i="3"/>
  <c r="Q55" i="3"/>
  <c r="S55" i="3"/>
  <c r="Q157" i="3"/>
  <c r="R157" i="3"/>
  <c r="AD73" i="3"/>
  <c r="AF73" i="3"/>
  <c r="AD82" i="3"/>
  <c r="AF82" i="3"/>
  <c r="AE45" i="3"/>
  <c r="AE153" i="3"/>
  <c r="R102" i="3"/>
  <c r="Q102" i="3"/>
  <c r="Q149" i="3"/>
  <c r="R149" i="3"/>
  <c r="AD15" i="3"/>
  <c r="AF15" i="3"/>
  <c r="AD33" i="3"/>
  <c r="AF33" i="3"/>
  <c r="AD66" i="3"/>
  <c r="AF66" i="3"/>
  <c r="AF159" i="3"/>
  <c r="AE23" i="3"/>
  <c r="AE59" i="3"/>
  <c r="AE95" i="3"/>
  <c r="AE131" i="3"/>
  <c r="R29" i="3"/>
  <c r="Q29" i="3"/>
  <c r="S29" i="3"/>
  <c r="Q50" i="3"/>
  <c r="R50" i="3"/>
  <c r="S50" i="3"/>
  <c r="AD140" i="3"/>
  <c r="AF140" i="3"/>
  <c r="AE172" i="3"/>
  <c r="Q14" i="3"/>
  <c r="R14" i="3"/>
  <c r="S14" i="3"/>
  <c r="R32" i="3"/>
  <c r="Q32" i="3"/>
  <c r="S32" i="3"/>
  <c r="Q94" i="3"/>
  <c r="R94" i="3"/>
  <c r="S94" i="3"/>
  <c r="Q79" i="3"/>
  <c r="R79" i="3"/>
  <c r="S79" i="3"/>
  <c r="R97" i="3"/>
  <c r="Q97" i="3"/>
  <c r="Q119" i="3"/>
  <c r="R119" i="3"/>
  <c r="S119" i="3"/>
  <c r="R145" i="3"/>
  <c r="Q145" i="3"/>
  <c r="AD152" i="3"/>
  <c r="AF152" i="3"/>
  <c r="R168" i="3"/>
  <c r="Q168" i="3"/>
  <c r="AD20" i="3"/>
  <c r="AF20" i="3"/>
  <c r="AE163" i="3"/>
  <c r="Q170" i="3"/>
  <c r="R170" i="3"/>
  <c r="R37" i="3"/>
  <c r="Q37" i="3"/>
  <c r="Q124" i="3"/>
  <c r="R124" i="3"/>
  <c r="S124" i="3"/>
  <c r="AD79" i="3"/>
  <c r="AF79" i="3"/>
  <c r="AF127" i="3"/>
  <c r="AD127" i="3"/>
  <c r="AD106" i="3"/>
  <c r="AF106" i="3"/>
  <c r="S159" i="3"/>
  <c r="AD48" i="3"/>
  <c r="AF48" i="3"/>
  <c r="AE26" i="3"/>
  <c r="AE62" i="3"/>
  <c r="AE98" i="3"/>
  <c r="AE134" i="3"/>
  <c r="Q77" i="3"/>
  <c r="R77" i="3"/>
  <c r="S77" i="3"/>
  <c r="Q134" i="3"/>
  <c r="R134" i="3"/>
  <c r="Q46" i="3"/>
  <c r="R46" i="3"/>
  <c r="S46" i="3"/>
  <c r="R33" i="3"/>
  <c r="Q33" i="3"/>
  <c r="R16" i="3"/>
  <c r="Q16" i="3"/>
  <c r="S16" i="3"/>
  <c r="R98" i="3"/>
  <c r="Q98" i="3"/>
  <c r="S98" i="3"/>
  <c r="Q123" i="3"/>
  <c r="R123" i="3"/>
  <c r="S123" i="3"/>
  <c r="R103" i="3"/>
  <c r="Q103" i="3"/>
  <c r="Q117" i="3"/>
  <c r="R117" i="3"/>
  <c r="R164" i="3"/>
  <c r="Q164" i="3"/>
  <c r="S164" i="3"/>
  <c r="R109" i="3"/>
  <c r="Q109" i="3"/>
  <c r="S109" i="3"/>
  <c r="R106" i="3"/>
  <c r="Q106" i="3"/>
  <c r="S131" i="3"/>
  <c r="AF131" i="3"/>
  <c r="AD131" i="3"/>
  <c r="Q151" i="3"/>
  <c r="R151" i="3"/>
  <c r="AE159" i="3"/>
  <c r="Q60" i="3"/>
  <c r="R60" i="3"/>
  <c r="Q75" i="3"/>
  <c r="R75" i="3"/>
  <c r="S75" i="3"/>
  <c r="Q114" i="3"/>
  <c r="R114" i="3"/>
  <c r="Q163" i="3"/>
  <c r="R163" i="3"/>
  <c r="AF163" i="3"/>
  <c r="AD102" i="3"/>
  <c r="AF102" i="3"/>
  <c r="AD165" i="3"/>
  <c r="AF165" i="3"/>
  <c r="S171" i="3"/>
  <c r="Q171" i="3"/>
  <c r="R171" i="3"/>
  <c r="AE29" i="3"/>
  <c r="AE65" i="3"/>
  <c r="AE101" i="3"/>
  <c r="AE137" i="3"/>
  <c r="R53" i="3"/>
  <c r="Q53" i="3"/>
  <c r="Q10" i="3"/>
  <c r="R10" i="3"/>
  <c r="R45" i="3"/>
  <c r="Q45" i="3"/>
  <c r="Q42" i="3"/>
  <c r="R42" i="3"/>
  <c r="S42" i="3"/>
  <c r="Q22" i="3"/>
  <c r="R22" i="3"/>
  <c r="R85" i="3"/>
  <c r="Q85" i="3"/>
  <c r="R51" i="3"/>
  <c r="Q51" i="3"/>
  <c r="R107" i="3"/>
  <c r="Q107" i="3"/>
  <c r="S107" i="3"/>
  <c r="Q127" i="3"/>
  <c r="R127" i="3"/>
  <c r="S127" i="3"/>
  <c r="Q150" i="3"/>
  <c r="R150" i="3"/>
  <c r="AD62" i="3"/>
  <c r="AF62" i="3"/>
  <c r="AD83" i="3"/>
  <c r="AF83" i="3"/>
  <c r="AD107" i="3"/>
  <c r="AF107" i="3"/>
  <c r="R40" i="3"/>
  <c r="Q40" i="3"/>
  <c r="S40" i="3"/>
  <c r="Q88" i="3"/>
  <c r="R88" i="3"/>
  <c r="AD103" i="3"/>
  <c r="AF103" i="3"/>
  <c r="AD31" i="3"/>
  <c r="AF31" i="3"/>
  <c r="R15" i="3"/>
  <c r="Q15" i="3"/>
  <c r="Q63" i="3"/>
  <c r="R63" i="3"/>
  <c r="S167" i="3"/>
  <c r="Q167" i="3"/>
  <c r="R167" i="3"/>
  <c r="AD120" i="3"/>
  <c r="AF120" i="3"/>
  <c r="AD135" i="3"/>
  <c r="AF135" i="3"/>
  <c r="Q174" i="3"/>
  <c r="R174" i="3"/>
  <c r="AE32" i="3"/>
  <c r="AE68" i="3"/>
  <c r="AE104" i="3"/>
  <c r="R140" i="3"/>
  <c r="Q140" i="3"/>
  <c r="R65" i="3"/>
  <c r="Q65" i="3"/>
  <c r="S34" i="3"/>
  <c r="R89" i="3"/>
  <c r="Q89" i="3"/>
  <c r="Q54" i="3"/>
  <c r="R54" i="3"/>
  <c r="Q48" i="3"/>
  <c r="R48" i="3"/>
  <c r="Q130" i="3"/>
  <c r="R130" i="3"/>
  <c r="AD23" i="3"/>
  <c r="AF23" i="3"/>
  <c r="AD65" i="3"/>
  <c r="AF65" i="3"/>
  <c r="AE64" i="3"/>
  <c r="AD148" i="3"/>
  <c r="AF148" i="3"/>
  <c r="R61" i="3"/>
  <c r="Q61" i="3"/>
  <c r="R78" i="3"/>
  <c r="Q78" i="3"/>
  <c r="Q169" i="3"/>
  <c r="R169" i="3"/>
  <c r="AD18" i="3"/>
  <c r="AF18" i="3"/>
  <c r="AE35" i="3"/>
  <c r="AE71" i="3"/>
  <c r="AE107" i="3"/>
  <c r="AE143" i="3"/>
  <c r="AF154" i="3"/>
  <c r="Q68" i="3"/>
  <c r="R68" i="3"/>
  <c r="Q92" i="3"/>
  <c r="R92" i="3"/>
  <c r="R146" i="3"/>
  <c r="Q146" i="3"/>
  <c r="S146" i="3"/>
  <c r="AE168" i="3"/>
  <c r="R93" i="3"/>
  <c r="Q93" i="3"/>
  <c r="Q154" i="3"/>
  <c r="R154" i="3"/>
  <c r="Q113" i="3"/>
  <c r="R113" i="3"/>
  <c r="AD104" i="3"/>
  <c r="AF104" i="3"/>
  <c r="AD128" i="3"/>
  <c r="AF128" i="3"/>
  <c r="R43" i="3"/>
  <c r="Q43" i="3"/>
  <c r="S43" i="3"/>
  <c r="Q100" i="3"/>
  <c r="R100" i="3"/>
  <c r="AD61" i="3"/>
  <c r="AF61" i="3"/>
  <c r="R137" i="3"/>
  <c r="Q137" i="3"/>
  <c r="AD112" i="3"/>
  <c r="AF112" i="3"/>
  <c r="R21" i="3"/>
  <c r="Q21" i="3"/>
  <c r="AD153" i="3"/>
  <c r="AF153" i="3"/>
  <c r="AF172" i="3"/>
  <c r="AD99" i="3"/>
  <c r="AF99" i="3"/>
  <c r="AD39" i="3"/>
  <c r="AF39" i="3"/>
  <c r="AD72" i="3"/>
  <c r="AF72" i="3"/>
  <c r="AD90" i="3"/>
  <c r="AF90" i="3"/>
  <c r="AE38" i="3"/>
  <c r="AE74" i="3"/>
  <c r="AE110" i="3"/>
  <c r="R35" i="3"/>
  <c r="Q35" i="3"/>
  <c r="S35" i="3"/>
  <c r="Q56" i="3"/>
  <c r="R56" i="3"/>
  <c r="S56" i="3"/>
  <c r="AE174" i="3"/>
  <c r="S85" i="3"/>
  <c r="Q80" i="3"/>
  <c r="R80" i="3"/>
  <c r="Q87" i="3"/>
  <c r="R87" i="3"/>
  <c r="S87" i="3"/>
  <c r="R110" i="3"/>
  <c r="Q110" i="3"/>
  <c r="Q148" i="3"/>
  <c r="R148" i="3"/>
  <c r="S148" i="3"/>
  <c r="Q129" i="3"/>
  <c r="R129" i="3"/>
  <c r="R108" i="3"/>
  <c r="Q108" i="3"/>
  <c r="S108" i="3"/>
  <c r="R133" i="3"/>
  <c r="Q133" i="3"/>
  <c r="S133" i="3"/>
  <c r="AD86" i="3"/>
  <c r="AF86" i="3"/>
  <c r="Q161" i="3"/>
  <c r="R161" i="3"/>
  <c r="AD14" i="3"/>
  <c r="AF14" i="3"/>
  <c r="AD53" i="3"/>
  <c r="AF53" i="3"/>
  <c r="R19" i="3"/>
  <c r="Q19" i="3"/>
  <c r="S19" i="3"/>
  <c r="Q64" i="3"/>
  <c r="R64" i="3"/>
  <c r="AD109" i="3"/>
  <c r="AF109" i="3"/>
  <c r="AD34" i="3"/>
  <c r="AF34" i="3"/>
  <c r="AD70" i="3"/>
  <c r="AF70" i="3"/>
  <c r="AD94" i="3"/>
  <c r="AF94" i="3"/>
  <c r="AE63" i="3"/>
  <c r="R138" i="3"/>
  <c r="Q138" i="3"/>
  <c r="Q66" i="3"/>
  <c r="R66" i="3"/>
  <c r="S66" i="3"/>
  <c r="Q84" i="3"/>
  <c r="R84" i="3"/>
  <c r="Q120" i="3"/>
  <c r="R120" i="3"/>
  <c r="S120" i="3"/>
  <c r="AD12" i="3"/>
  <c r="AF12" i="3"/>
  <c r="AD21" i="3"/>
  <c r="AF21" i="3"/>
  <c r="AD138" i="3"/>
  <c r="AF138" i="3"/>
  <c r="AE41" i="3"/>
  <c r="AE77" i="3"/>
  <c r="AE113" i="3"/>
  <c r="AE149" i="3"/>
  <c r="R41" i="3"/>
  <c r="Q41" i="3"/>
  <c r="Q71" i="3"/>
  <c r="R71" i="3"/>
  <c r="R101" i="3"/>
  <c r="Q101" i="3"/>
  <c r="S168" i="3"/>
  <c r="Q82" i="3"/>
  <c r="R82" i="3"/>
  <c r="S82" i="3"/>
  <c r="R17" i="3"/>
  <c r="Q17" i="3"/>
  <c r="R73" i="3"/>
  <c r="Q73" i="3"/>
  <c r="Q83" i="3"/>
  <c r="R83" i="3"/>
  <c r="S83" i="3"/>
  <c r="Q121" i="3"/>
  <c r="R121" i="3"/>
  <c r="Q158" i="3"/>
  <c r="R158" i="3"/>
  <c r="Q173" i="3"/>
  <c r="R173" i="3"/>
  <c r="Q166" i="3"/>
  <c r="R166" i="3"/>
  <c r="AD26" i="3"/>
  <c r="AF26" i="3"/>
  <c r="R172" i="3"/>
  <c r="Q172" i="3"/>
  <c r="R25" i="3"/>
  <c r="Q25" i="3"/>
  <c r="R49" i="3"/>
  <c r="Q49" i="3"/>
  <c r="Q67" i="3"/>
  <c r="R67" i="3"/>
  <c r="R112" i="3"/>
  <c r="Q112" i="3"/>
  <c r="AF115" i="3"/>
  <c r="AD115" i="3"/>
  <c r="S147" i="3"/>
  <c r="AD37" i="3"/>
  <c r="AF37" i="3"/>
  <c r="AD157" i="3"/>
  <c r="AF157" i="3"/>
  <c r="R27" i="3"/>
  <c r="Q27" i="3"/>
  <c r="S27" i="3"/>
  <c r="Q126" i="3"/>
  <c r="R126" i="3"/>
  <c r="AD54" i="3"/>
  <c r="AF54" i="3"/>
  <c r="AF123" i="3"/>
  <c r="AD123" i="3"/>
  <c r="AE44" i="3"/>
  <c r="AE80" i="3"/>
  <c r="AE116" i="3"/>
  <c r="AE152" i="3"/>
  <c r="AF167" i="3"/>
  <c r="Q59" i="3"/>
  <c r="R59" i="3"/>
  <c r="AE164" i="3"/>
  <c r="R13" i="3"/>
  <c r="Q13" i="3"/>
  <c r="S13" i="3"/>
  <c r="S33" i="3"/>
  <c r="Q91" i="3"/>
  <c r="R91" i="3"/>
  <c r="S91" i="3"/>
  <c r="R36" i="3"/>
  <c r="Q36" i="3"/>
  <c r="R57" i="3"/>
  <c r="Q57" i="3"/>
  <c r="S57" i="3"/>
  <c r="R20" i="3"/>
  <c r="Q20" i="3"/>
  <c r="S103" i="3"/>
  <c r="Q128" i="3"/>
  <c r="R128" i="3"/>
  <c r="S128" i="3"/>
  <c r="Q152" i="3"/>
  <c r="R152" i="3"/>
  <c r="S152" i="3"/>
  <c r="AD134" i="3"/>
  <c r="AF134" i="3"/>
  <c r="AF119" i="3"/>
  <c r="AD119" i="3"/>
  <c r="AE40" i="3"/>
  <c r="AE76" i="3"/>
  <c r="AE112" i="3"/>
  <c r="AE148" i="3"/>
  <c r="AD13" i="3"/>
  <c r="AF13" i="3"/>
  <c r="R143" i="3"/>
  <c r="Q143" i="3"/>
  <c r="S143" i="3"/>
  <c r="AE69" i="3"/>
  <c r="AE141" i="3"/>
  <c r="Q153" i="3"/>
  <c r="R153" i="3"/>
  <c r="AD173" i="3"/>
  <c r="AF173" i="3"/>
  <c r="AE11" i="3"/>
  <c r="AE47" i="3"/>
  <c r="AE83" i="3"/>
  <c r="AE119" i="3"/>
  <c r="AE155" i="3"/>
  <c r="R44" i="3"/>
  <c r="Q44" i="3"/>
  <c r="Q155" i="3"/>
  <c r="R155" i="3"/>
  <c r="AE170" i="3"/>
  <c r="S10" i="3"/>
  <c r="S45" i="3"/>
  <c r="Q58" i="3"/>
  <c r="R58" i="3"/>
  <c r="Q86" i="3"/>
  <c r="R86" i="3"/>
  <c r="S86" i="3"/>
  <c r="R24" i="3"/>
  <c r="Q24" i="3"/>
  <c r="S24" i="3"/>
  <c r="S81" i="3"/>
  <c r="R111" i="3"/>
  <c r="Q111" i="3"/>
  <c r="S111" i="3"/>
  <c r="R139" i="3"/>
  <c r="Q139" i="3"/>
  <c r="Q162" i="3"/>
  <c r="R162" i="3"/>
  <c r="AD17" i="3"/>
  <c r="AF17" i="3"/>
  <c r="AD95" i="3"/>
  <c r="AF95" i="3"/>
  <c r="R142" i="3"/>
  <c r="Q142" i="3"/>
  <c r="S142" i="3"/>
  <c r="R28" i="3"/>
  <c r="Q28" i="3"/>
  <c r="Q118" i="3"/>
  <c r="R118" i="3"/>
  <c r="AD91" i="3"/>
  <c r="AF91" i="3"/>
  <c r="AD139" i="3"/>
  <c r="AF139" i="3"/>
  <c r="S158" i="3"/>
  <c r="AD69" i="3"/>
  <c r="AF69" i="3"/>
  <c r="AD87" i="3"/>
  <c r="AF87" i="3"/>
  <c r="S129" i="3"/>
  <c r="AD30" i="3"/>
  <c r="AF30" i="3"/>
  <c r="AD42" i="3"/>
  <c r="AF42" i="3"/>
  <c r="AE14" i="3"/>
  <c r="AE50" i="3"/>
  <c r="AE86" i="3"/>
  <c r="AE122" i="3"/>
  <c r="R23" i="3"/>
  <c r="Q23" i="3"/>
  <c r="S23" i="3"/>
  <c r="Q74" i="3"/>
  <c r="R74" i="3"/>
  <c r="S74" i="3"/>
  <c r="Q116" i="3"/>
  <c r="R116" i="3"/>
  <c r="S116" i="3"/>
  <c r="AE173" i="3"/>
  <c r="S18" i="3"/>
  <c r="R11" i="3"/>
  <c r="Q11" i="3"/>
  <c r="Q95" i="3"/>
  <c r="R95" i="3"/>
  <c r="S95" i="3"/>
  <c r="R69" i="3"/>
  <c r="Q69" i="3"/>
  <c r="Q30" i="3"/>
  <c r="R30" i="3"/>
  <c r="S30" i="3"/>
  <c r="S38" i="3"/>
  <c r="Q132" i="3"/>
  <c r="R132" i="3"/>
  <c r="S132" i="3"/>
  <c r="R141" i="3"/>
  <c r="Q141" i="3"/>
  <c r="Q156" i="3"/>
  <c r="R156" i="3"/>
  <c r="S156" i="3"/>
  <c r="R135" i="3"/>
  <c r="Q135" i="3"/>
  <c r="S135" i="3"/>
  <c r="S104" i="3"/>
  <c r="R105" i="3"/>
  <c r="Q105" i="3"/>
  <c r="S125" i="3"/>
  <c r="Q52" i="3"/>
  <c r="R52" i="3"/>
  <c r="S52" i="3"/>
  <c r="AF166" i="3"/>
  <c r="R39" i="3"/>
  <c r="Q39" i="3"/>
  <c r="S39" i="3"/>
  <c r="Q96" i="3"/>
  <c r="R96" i="3"/>
  <c r="S139" i="3"/>
  <c r="AD132" i="3"/>
  <c r="AF132" i="3"/>
  <c r="AD169" i="3"/>
  <c r="AF169" i="3"/>
  <c r="AE17" i="3"/>
  <c r="AE53" i="3"/>
  <c r="AE89" i="3"/>
  <c r="AE125" i="3"/>
  <c r="Q26" i="3"/>
  <c r="R26" i="3"/>
  <c r="S26" i="3"/>
  <c r="R47" i="3"/>
  <c r="Q47" i="3"/>
  <c r="Q62" i="3"/>
  <c r="R62" i="3"/>
  <c r="S62" i="3"/>
  <c r="AD161" i="3"/>
  <c r="AF161" i="3"/>
  <c r="S170" i="3"/>
  <c r="Z167" i="31" l="1"/>
  <c r="AB167" i="31"/>
  <c r="AA167" i="31"/>
  <c r="Z62" i="31"/>
  <c r="AB62" i="31"/>
  <c r="AA62" i="31"/>
  <c r="Z179" i="31"/>
  <c r="AB179" i="31"/>
  <c r="AA179" i="31"/>
  <c r="Z157" i="31"/>
  <c r="AB157" i="31"/>
  <c r="AA157" i="31"/>
  <c r="Z33" i="31"/>
  <c r="AB33" i="31"/>
  <c r="AA33" i="31"/>
  <c r="Z51" i="31"/>
  <c r="AB51" i="31"/>
  <c r="AA51" i="31"/>
  <c r="Z79" i="31"/>
  <c r="AB79" i="31"/>
  <c r="AA79" i="31"/>
  <c r="AB48" i="31"/>
  <c r="Z48" i="31"/>
  <c r="AA48" i="31"/>
  <c r="Z27" i="31"/>
  <c r="AB27" i="31"/>
  <c r="AA27" i="31"/>
  <c r="Z125" i="31"/>
  <c r="AB125" i="31"/>
  <c r="AA125" i="31"/>
  <c r="Z85" i="31"/>
  <c r="AB85" i="31"/>
  <c r="AA85" i="31"/>
  <c r="AB59" i="31"/>
  <c r="Z59" i="31"/>
  <c r="AA59" i="31"/>
  <c r="Z87" i="31"/>
  <c r="AB87" i="31"/>
  <c r="AA87" i="31"/>
  <c r="Z60" i="31"/>
  <c r="AB60" i="31"/>
  <c r="AA60" i="31"/>
  <c r="Z166" i="31"/>
  <c r="AB166" i="31"/>
  <c r="AA166" i="31"/>
  <c r="Z152" i="31"/>
  <c r="AB152" i="31"/>
  <c r="AA152" i="31"/>
  <c r="Z75" i="31"/>
  <c r="AB75" i="31"/>
  <c r="AA75" i="31"/>
  <c r="Z106" i="31"/>
  <c r="AB106" i="31"/>
  <c r="AA106" i="31"/>
  <c r="Z142" i="31"/>
  <c r="AB142" i="31"/>
  <c r="AA142" i="31"/>
  <c r="Z64" i="31"/>
  <c r="AB64" i="31"/>
  <c r="AA64" i="31"/>
  <c r="Z73" i="31"/>
  <c r="AB73" i="31"/>
  <c r="AA73" i="31"/>
  <c r="AB135" i="31"/>
  <c r="Z135" i="31"/>
  <c r="AA135" i="31"/>
  <c r="Z67" i="31"/>
  <c r="AB67" i="31"/>
  <c r="AA67" i="31"/>
  <c r="Z21" i="31"/>
  <c r="AB21" i="31"/>
  <c r="AA21" i="31"/>
  <c r="Z20" i="31"/>
  <c r="AB20" i="31"/>
  <c r="AA20" i="31"/>
  <c r="Z47" i="31"/>
  <c r="AB47" i="31"/>
  <c r="AA47" i="31"/>
  <c r="Z154" i="31"/>
  <c r="AB154" i="31"/>
  <c r="AA154" i="31"/>
  <c r="Z44" i="31"/>
  <c r="AB44" i="31"/>
  <c r="AA44" i="31"/>
  <c r="Z91" i="31"/>
  <c r="AB91" i="31"/>
  <c r="AA91" i="31"/>
  <c r="Z107" i="31"/>
  <c r="AB107" i="31"/>
  <c r="AA107" i="31"/>
  <c r="Z45" i="31"/>
  <c r="AB45" i="31"/>
  <c r="AA45" i="31"/>
  <c r="Z117" i="31"/>
  <c r="AB117" i="31"/>
  <c r="AA117" i="31"/>
  <c r="Z171" i="31"/>
  <c r="AB171" i="31"/>
  <c r="AA171" i="31"/>
  <c r="Z134" i="31"/>
  <c r="AB134" i="31"/>
  <c r="AA134" i="31"/>
  <c r="Z110" i="31"/>
  <c r="AB110" i="31"/>
  <c r="AA110" i="31"/>
  <c r="Z30" i="31"/>
  <c r="AB30" i="31"/>
  <c r="AA30" i="31"/>
  <c r="AB71" i="31"/>
  <c r="Z71" i="31"/>
  <c r="AA71" i="31"/>
  <c r="Z17" i="31"/>
  <c r="AB17" i="31"/>
  <c r="AA17" i="31"/>
  <c r="Z119" i="31"/>
  <c r="AB119" i="31"/>
  <c r="AA119" i="31"/>
  <c r="Z178" i="31"/>
  <c r="AB178" i="31"/>
  <c r="AA178" i="31"/>
  <c r="Z176" i="31"/>
  <c r="AB176" i="31"/>
  <c r="AA176" i="31"/>
  <c r="Z52" i="31"/>
  <c r="AB52" i="31"/>
  <c r="AA52" i="31"/>
  <c r="Z35" i="31"/>
  <c r="AB35" i="31"/>
  <c r="AA35" i="31"/>
  <c r="Z172" i="31"/>
  <c r="AB172" i="31"/>
  <c r="AA172" i="31"/>
  <c r="Z145" i="31"/>
  <c r="AB145" i="31"/>
  <c r="AA145" i="31"/>
  <c r="Z164" i="31"/>
  <c r="AB164" i="31"/>
  <c r="AA164" i="31"/>
  <c r="AB129" i="31"/>
  <c r="Z129" i="31"/>
  <c r="AA129" i="31"/>
  <c r="Z128" i="31"/>
  <c r="AB128" i="31"/>
  <c r="AA128" i="31"/>
  <c r="Z160" i="31"/>
  <c r="AB160" i="31"/>
  <c r="AA160" i="31"/>
  <c r="Z155" i="31"/>
  <c r="AB155" i="31"/>
  <c r="AA155" i="31"/>
  <c r="Z143" i="31"/>
  <c r="AB143" i="31"/>
  <c r="AA143" i="31"/>
  <c r="AB161" i="31"/>
  <c r="Z161" i="31"/>
  <c r="AA161" i="31"/>
  <c r="Z15" i="31"/>
  <c r="AB15" i="31"/>
  <c r="AA15" i="31"/>
  <c r="AB89" i="31"/>
  <c r="Z89" i="31"/>
  <c r="AA89" i="31"/>
  <c r="Z170" i="31"/>
  <c r="AB170" i="31"/>
  <c r="AA170" i="31"/>
  <c r="Z36" i="31"/>
  <c r="AB36" i="31"/>
  <c r="AA36" i="31"/>
  <c r="Z101" i="31"/>
  <c r="AB101" i="31"/>
  <c r="AA101" i="31"/>
  <c r="AB127" i="31"/>
  <c r="Z127" i="31"/>
  <c r="AA127" i="31"/>
  <c r="AB92" i="31"/>
  <c r="Z92" i="31"/>
  <c r="AA92" i="31"/>
  <c r="Z76" i="31"/>
  <c r="AB76" i="31"/>
  <c r="AA76" i="31"/>
  <c r="Z81" i="31"/>
  <c r="AB81" i="31"/>
  <c r="AA81" i="31"/>
  <c r="Z32" i="31"/>
  <c r="AB32" i="31"/>
  <c r="AA32" i="31"/>
  <c r="Z126" i="31"/>
  <c r="AB126" i="31"/>
  <c r="AA126" i="31"/>
  <c r="AB41" i="31"/>
  <c r="Z41" i="31"/>
  <c r="AA41" i="31"/>
  <c r="Z82" i="31"/>
  <c r="AB82" i="31"/>
  <c r="AA82" i="31"/>
  <c r="AB74" i="31"/>
  <c r="Z74" i="31"/>
  <c r="AA74" i="31"/>
  <c r="Z57" i="31"/>
  <c r="AB57" i="31"/>
  <c r="AA57" i="31"/>
  <c r="AB65" i="31"/>
  <c r="Z65" i="31"/>
  <c r="AA65" i="31"/>
  <c r="Z116" i="31"/>
  <c r="AB116" i="31"/>
  <c r="AA116" i="31"/>
  <c r="Z122" i="31"/>
  <c r="AB122" i="31"/>
  <c r="AA122" i="31"/>
  <c r="Z102" i="31"/>
  <c r="AB102" i="31"/>
  <c r="AA102" i="31"/>
  <c r="Z114" i="31"/>
  <c r="AB114" i="31"/>
  <c r="AA114" i="31"/>
  <c r="AB94" i="31"/>
  <c r="Z94" i="31"/>
  <c r="AA94" i="31"/>
  <c r="Z131" i="31"/>
  <c r="AB131" i="31"/>
  <c r="AA131" i="31"/>
  <c r="Z66" i="31"/>
  <c r="AB66" i="31"/>
  <c r="AA66" i="31"/>
  <c r="Z108" i="31"/>
  <c r="AB108" i="31"/>
  <c r="AA108" i="31"/>
  <c r="Z37" i="31"/>
  <c r="AB37" i="31"/>
  <c r="AA37" i="31"/>
  <c r="Z58" i="31"/>
  <c r="AB58" i="31"/>
  <c r="AA58" i="31"/>
  <c r="Z120" i="31"/>
  <c r="AB120" i="31"/>
  <c r="AA120" i="31"/>
  <c r="Z133" i="31"/>
  <c r="AB133" i="31"/>
  <c r="AA133" i="31"/>
  <c r="Z113" i="31"/>
  <c r="AB113" i="31"/>
  <c r="AA113" i="31"/>
  <c r="Z173" i="31"/>
  <c r="AB173" i="31"/>
  <c r="AA173" i="31"/>
  <c r="Z22" i="31"/>
  <c r="AB22" i="31"/>
  <c r="AA22" i="31"/>
  <c r="Z54" i="31"/>
  <c r="AB54" i="31"/>
  <c r="AA54" i="31"/>
  <c r="Z118" i="31"/>
  <c r="AB118" i="31"/>
  <c r="AA118" i="31"/>
  <c r="Z38" i="31"/>
  <c r="AB38" i="31"/>
  <c r="AA38" i="31"/>
  <c r="Z98" i="31"/>
  <c r="AB98" i="31"/>
  <c r="AA98" i="31"/>
  <c r="Z40" i="31"/>
  <c r="AB40" i="31"/>
  <c r="AA40" i="31"/>
  <c r="Z84" i="31"/>
  <c r="AB84" i="31"/>
  <c r="AA84" i="31"/>
  <c r="Z130" i="31"/>
  <c r="AB130" i="31"/>
  <c r="AA130" i="31"/>
  <c r="B15" i="30"/>
  <c r="C15" i="30"/>
  <c r="D15" i="30"/>
  <c r="E15" i="30"/>
  <c r="F15" i="30"/>
  <c r="G15" i="30"/>
  <c r="B16" i="30"/>
  <c r="C16" i="30"/>
  <c r="D16" i="30"/>
  <c r="E16" i="30"/>
  <c r="F16" i="30"/>
  <c r="G16" i="30"/>
  <c r="B17" i="30"/>
  <c r="C17" i="30"/>
  <c r="D17" i="30"/>
  <c r="E17" i="30"/>
  <c r="F17" i="30"/>
  <c r="G17" i="30"/>
  <c r="B18" i="30"/>
  <c r="C18" i="30"/>
  <c r="D18" i="30"/>
  <c r="E18" i="30"/>
  <c r="F18" i="30"/>
  <c r="G18" i="30"/>
  <c r="B19" i="30"/>
  <c r="C19" i="30"/>
  <c r="D19" i="30"/>
  <c r="E19" i="30"/>
  <c r="F19" i="30"/>
  <c r="G19" i="30"/>
  <c r="B20" i="30"/>
  <c r="C20" i="30"/>
  <c r="D20" i="30"/>
  <c r="E20" i="30"/>
  <c r="F20" i="30"/>
  <c r="G20" i="30"/>
  <c r="B21" i="30"/>
  <c r="C21" i="30"/>
  <c r="D21" i="30"/>
  <c r="E21" i="30"/>
  <c r="F21" i="30"/>
  <c r="G21" i="30"/>
  <c r="B22" i="30"/>
  <c r="C22" i="30"/>
  <c r="D22" i="30"/>
  <c r="E22" i="30"/>
  <c r="F22" i="30"/>
  <c r="G22" i="30"/>
  <c r="B23" i="30"/>
  <c r="C23" i="30"/>
  <c r="D23" i="30"/>
  <c r="E23" i="30"/>
  <c r="F23" i="30"/>
  <c r="G23" i="30"/>
  <c r="B24" i="30"/>
  <c r="C24" i="30"/>
  <c r="D24" i="30"/>
  <c r="E24" i="30"/>
  <c r="F24" i="30"/>
  <c r="G24" i="30"/>
  <c r="B25" i="30"/>
  <c r="C25" i="30"/>
  <c r="D25" i="30"/>
  <c r="E25" i="30"/>
  <c r="F25" i="30"/>
  <c r="G25" i="30"/>
  <c r="B26" i="30"/>
  <c r="C26" i="30"/>
  <c r="D26" i="30"/>
  <c r="E26" i="30"/>
  <c r="F26" i="30"/>
  <c r="G26" i="30"/>
  <c r="B27" i="30"/>
  <c r="C27" i="30"/>
  <c r="D27" i="30"/>
  <c r="E27" i="30"/>
  <c r="F27" i="30"/>
  <c r="G27" i="30"/>
  <c r="B28" i="30"/>
  <c r="C28" i="30"/>
  <c r="D28" i="30"/>
  <c r="E28" i="30"/>
  <c r="F28" i="30"/>
  <c r="G28" i="30"/>
  <c r="B29" i="30"/>
  <c r="C29" i="30"/>
  <c r="D29" i="30"/>
  <c r="E29" i="30"/>
  <c r="F29" i="30"/>
  <c r="G29" i="30"/>
  <c r="B30" i="30"/>
  <c r="C30" i="30"/>
  <c r="D30" i="30"/>
  <c r="E30" i="30"/>
  <c r="F30" i="30"/>
  <c r="G30" i="30"/>
  <c r="B31" i="30"/>
  <c r="C31" i="30"/>
  <c r="D31" i="30"/>
  <c r="E31" i="30"/>
  <c r="F31" i="30"/>
  <c r="G31" i="30"/>
  <c r="B32" i="30"/>
  <c r="C32" i="30"/>
  <c r="D32" i="30"/>
  <c r="E32" i="30"/>
  <c r="F32" i="30"/>
  <c r="G32" i="30"/>
  <c r="B33" i="30"/>
  <c r="C33" i="30"/>
  <c r="D33" i="30"/>
  <c r="E33" i="30"/>
  <c r="F33" i="30"/>
  <c r="G33" i="30"/>
  <c r="B34" i="30"/>
  <c r="C34" i="30"/>
  <c r="D34" i="30"/>
  <c r="E34" i="30"/>
  <c r="F34" i="30"/>
  <c r="G34" i="30"/>
  <c r="B35" i="30"/>
  <c r="C35" i="30"/>
  <c r="D35" i="30"/>
  <c r="E35" i="30"/>
  <c r="F35" i="30"/>
  <c r="G35" i="30"/>
  <c r="B36" i="30"/>
  <c r="C36" i="30"/>
  <c r="D36" i="30"/>
  <c r="E36" i="30"/>
  <c r="F36" i="30"/>
  <c r="G36" i="30"/>
  <c r="B37" i="30"/>
  <c r="C37" i="30"/>
  <c r="D37" i="30"/>
  <c r="E37" i="30"/>
  <c r="F37" i="30"/>
  <c r="G37" i="30"/>
  <c r="B38" i="30"/>
  <c r="C38" i="30"/>
  <c r="D38" i="30"/>
  <c r="E38" i="30"/>
  <c r="F38" i="30"/>
  <c r="G38" i="30"/>
  <c r="B39" i="30"/>
  <c r="C39" i="30"/>
  <c r="D39" i="30"/>
  <c r="E39" i="30"/>
  <c r="F39" i="30"/>
  <c r="G39" i="30"/>
  <c r="B40" i="30"/>
  <c r="C40" i="30"/>
  <c r="D40" i="30"/>
  <c r="E40" i="30"/>
  <c r="F40" i="30"/>
  <c r="G40" i="30"/>
  <c r="B41" i="30"/>
  <c r="C41" i="30"/>
  <c r="D41" i="30"/>
  <c r="E41" i="30"/>
  <c r="F41" i="30"/>
  <c r="G41" i="30"/>
  <c r="B42" i="30"/>
  <c r="C42" i="30"/>
  <c r="D42" i="30"/>
  <c r="E42" i="30"/>
  <c r="F42" i="30"/>
  <c r="G42" i="30"/>
  <c r="B43" i="30"/>
  <c r="C43" i="30"/>
  <c r="D43" i="30"/>
  <c r="E43" i="30"/>
  <c r="F43" i="30"/>
  <c r="G43" i="30"/>
  <c r="B44" i="30"/>
  <c r="C44" i="30"/>
  <c r="D44" i="30"/>
  <c r="E44" i="30"/>
  <c r="F44" i="30"/>
  <c r="G44" i="30"/>
  <c r="B45" i="30"/>
  <c r="C45" i="30"/>
  <c r="D45" i="30"/>
  <c r="E45" i="30"/>
  <c r="F45" i="30"/>
  <c r="G45" i="30"/>
  <c r="B46" i="30"/>
  <c r="C46" i="30"/>
  <c r="D46" i="30"/>
  <c r="E46" i="30"/>
  <c r="F46" i="30"/>
  <c r="G46" i="30"/>
  <c r="B47" i="30"/>
  <c r="C47" i="30"/>
  <c r="D47" i="30"/>
  <c r="E47" i="30"/>
  <c r="F47" i="30"/>
  <c r="G47" i="30"/>
  <c r="B48" i="30"/>
  <c r="C48" i="30"/>
  <c r="D48" i="30"/>
  <c r="E48" i="30"/>
  <c r="F48" i="30"/>
  <c r="G48" i="30"/>
  <c r="B49" i="30"/>
  <c r="C49" i="30"/>
  <c r="D49" i="30"/>
  <c r="E49" i="30"/>
  <c r="F49" i="30"/>
  <c r="G49" i="30"/>
  <c r="B50" i="30"/>
  <c r="C50" i="30"/>
  <c r="D50" i="30"/>
  <c r="E50" i="30"/>
  <c r="F50" i="30"/>
  <c r="G50" i="30"/>
  <c r="B51" i="30"/>
  <c r="C51" i="30"/>
  <c r="D51" i="30"/>
  <c r="E51" i="30"/>
  <c r="F51" i="30"/>
  <c r="G51" i="30"/>
  <c r="B52" i="30"/>
  <c r="C52" i="30"/>
  <c r="D52" i="30"/>
  <c r="E52" i="30"/>
  <c r="F52" i="30"/>
  <c r="G52" i="30"/>
  <c r="B53" i="30"/>
  <c r="C53" i="30"/>
  <c r="D53" i="30"/>
  <c r="E53" i="30"/>
  <c r="F53" i="30"/>
  <c r="G53" i="30"/>
  <c r="B54" i="30"/>
  <c r="C54" i="30"/>
  <c r="D54" i="30"/>
  <c r="E54" i="30"/>
  <c r="F54" i="30"/>
  <c r="G54" i="30"/>
  <c r="B55" i="30"/>
  <c r="C55" i="30"/>
  <c r="D55" i="30"/>
  <c r="E55" i="30"/>
  <c r="F55" i="30"/>
  <c r="G55" i="30"/>
  <c r="B56" i="30"/>
  <c r="C56" i="30"/>
  <c r="D56" i="30"/>
  <c r="E56" i="30"/>
  <c r="F56" i="30"/>
  <c r="G56" i="30"/>
  <c r="B57" i="30"/>
  <c r="C57" i="30"/>
  <c r="D57" i="30"/>
  <c r="E57" i="30"/>
  <c r="F57" i="30"/>
  <c r="G57" i="30"/>
  <c r="B58" i="30"/>
  <c r="C58" i="30"/>
  <c r="D58" i="30"/>
  <c r="E58" i="30"/>
  <c r="F58" i="30"/>
  <c r="G58" i="30"/>
  <c r="B59" i="30"/>
  <c r="C59" i="30"/>
  <c r="D59" i="30"/>
  <c r="E59" i="30"/>
  <c r="F59" i="30"/>
  <c r="G59" i="30"/>
  <c r="B60" i="30"/>
  <c r="C60" i="30"/>
  <c r="D60" i="30"/>
  <c r="E60" i="30"/>
  <c r="F60" i="30"/>
  <c r="G60" i="30"/>
  <c r="B61" i="30"/>
  <c r="C61" i="30"/>
  <c r="D61" i="30"/>
  <c r="E61" i="30"/>
  <c r="F61" i="30"/>
  <c r="G61" i="30"/>
  <c r="B62" i="30"/>
  <c r="C62" i="30"/>
  <c r="D62" i="30"/>
  <c r="E62" i="30"/>
  <c r="F62" i="30"/>
  <c r="G62" i="30"/>
  <c r="B63" i="30"/>
  <c r="C63" i="30"/>
  <c r="D63" i="30"/>
  <c r="E63" i="30"/>
  <c r="F63" i="30"/>
  <c r="G63" i="30"/>
  <c r="B64" i="30"/>
  <c r="C64" i="30"/>
  <c r="D64" i="30"/>
  <c r="E64" i="30"/>
  <c r="F64" i="30"/>
  <c r="G64" i="30"/>
  <c r="B65" i="30"/>
  <c r="C65" i="30"/>
  <c r="D65" i="30"/>
  <c r="E65" i="30"/>
  <c r="F65" i="30"/>
  <c r="G65" i="30"/>
  <c r="B66" i="30"/>
  <c r="C66" i="30"/>
  <c r="D66" i="30"/>
  <c r="E66" i="30"/>
  <c r="F66" i="30"/>
  <c r="G66" i="30"/>
  <c r="B67" i="30"/>
  <c r="C67" i="30"/>
  <c r="D67" i="30"/>
  <c r="E67" i="30"/>
  <c r="F67" i="30"/>
  <c r="G67" i="30"/>
  <c r="B68" i="30"/>
  <c r="C68" i="30"/>
  <c r="D68" i="30"/>
  <c r="E68" i="30"/>
  <c r="F68" i="30"/>
  <c r="G68" i="30"/>
  <c r="B69" i="30"/>
  <c r="C69" i="30"/>
  <c r="D69" i="30"/>
  <c r="E69" i="30"/>
  <c r="F69" i="30"/>
  <c r="G69" i="30"/>
  <c r="B70" i="30"/>
  <c r="C70" i="30"/>
  <c r="D70" i="30"/>
  <c r="E70" i="30"/>
  <c r="F70" i="30"/>
  <c r="G70" i="30"/>
  <c r="B71" i="30"/>
  <c r="C71" i="30"/>
  <c r="D71" i="30"/>
  <c r="E71" i="30"/>
  <c r="F71" i="30"/>
  <c r="G71" i="30"/>
  <c r="B72" i="30"/>
  <c r="C72" i="30"/>
  <c r="D72" i="30"/>
  <c r="E72" i="30"/>
  <c r="F72" i="30"/>
  <c r="G72" i="30"/>
  <c r="B73" i="30"/>
  <c r="C73" i="30"/>
  <c r="D73" i="30"/>
  <c r="E73" i="30"/>
  <c r="F73" i="30"/>
  <c r="G73" i="30"/>
  <c r="B74" i="30"/>
  <c r="C74" i="30"/>
  <c r="D74" i="30"/>
  <c r="E74" i="30"/>
  <c r="F74" i="30"/>
  <c r="G74" i="30"/>
  <c r="B75" i="30"/>
  <c r="C75" i="30"/>
  <c r="D75" i="30"/>
  <c r="E75" i="30"/>
  <c r="F75" i="30"/>
  <c r="G75" i="30"/>
  <c r="B76" i="30"/>
  <c r="C76" i="30"/>
  <c r="D76" i="30"/>
  <c r="E76" i="30"/>
  <c r="F76" i="30"/>
  <c r="G76" i="30"/>
  <c r="B77" i="30"/>
  <c r="C77" i="30"/>
  <c r="D77" i="30"/>
  <c r="E77" i="30"/>
  <c r="F77" i="30"/>
  <c r="G77" i="30"/>
  <c r="B78" i="30"/>
  <c r="C78" i="30"/>
  <c r="D78" i="30"/>
  <c r="E78" i="30"/>
  <c r="F78" i="30"/>
  <c r="G78" i="30"/>
  <c r="B79" i="30"/>
  <c r="C79" i="30"/>
  <c r="D79" i="30"/>
  <c r="E79" i="30"/>
  <c r="F79" i="30"/>
  <c r="G79" i="30"/>
  <c r="B80" i="30"/>
  <c r="C80" i="30"/>
  <c r="D80" i="30"/>
  <c r="E80" i="30"/>
  <c r="F80" i="30"/>
  <c r="G80" i="30"/>
  <c r="B81" i="30"/>
  <c r="C81" i="30"/>
  <c r="D81" i="30"/>
  <c r="E81" i="30"/>
  <c r="F81" i="30"/>
  <c r="G81" i="30"/>
  <c r="B82" i="30"/>
  <c r="C82" i="30"/>
  <c r="D82" i="30"/>
  <c r="E82" i="30"/>
  <c r="F82" i="30"/>
  <c r="G82" i="30"/>
  <c r="B83" i="30"/>
  <c r="C83" i="30"/>
  <c r="D83" i="30"/>
  <c r="E83" i="30"/>
  <c r="F83" i="30"/>
  <c r="G83" i="30"/>
  <c r="B84" i="30"/>
  <c r="C84" i="30"/>
  <c r="D84" i="30"/>
  <c r="E84" i="30"/>
  <c r="F84" i="30"/>
  <c r="G84" i="30"/>
  <c r="B85" i="30"/>
  <c r="C85" i="30"/>
  <c r="D85" i="30"/>
  <c r="E85" i="30"/>
  <c r="F85" i="30"/>
  <c r="G85" i="30"/>
  <c r="B86" i="30"/>
  <c r="C86" i="30"/>
  <c r="D86" i="30"/>
  <c r="E86" i="30"/>
  <c r="F86" i="30"/>
  <c r="G86" i="30"/>
  <c r="B87" i="30"/>
  <c r="C87" i="30"/>
  <c r="D87" i="30"/>
  <c r="E87" i="30"/>
  <c r="F87" i="30"/>
  <c r="G87" i="30"/>
  <c r="B88" i="30"/>
  <c r="C88" i="30"/>
  <c r="D88" i="30"/>
  <c r="E88" i="30"/>
  <c r="K88" i="30" s="1"/>
  <c r="F88" i="30"/>
  <c r="G88" i="30"/>
  <c r="B89" i="30"/>
  <c r="C89" i="30"/>
  <c r="D89" i="30"/>
  <c r="E89" i="30"/>
  <c r="F89" i="30"/>
  <c r="G89" i="30"/>
  <c r="B90" i="30"/>
  <c r="C90" i="30"/>
  <c r="D90" i="30"/>
  <c r="E90" i="30"/>
  <c r="F90" i="30"/>
  <c r="G90" i="30"/>
  <c r="B91" i="30"/>
  <c r="C91" i="30"/>
  <c r="D91" i="30"/>
  <c r="E91" i="30"/>
  <c r="F91" i="30"/>
  <c r="G91" i="30"/>
  <c r="B92" i="30"/>
  <c r="C92" i="30"/>
  <c r="D92" i="30"/>
  <c r="E92" i="30"/>
  <c r="F92" i="30"/>
  <c r="G92" i="30"/>
  <c r="B93" i="30"/>
  <c r="C93" i="30"/>
  <c r="D93" i="30"/>
  <c r="E93" i="30"/>
  <c r="F93" i="30"/>
  <c r="G93" i="30"/>
  <c r="B94" i="30"/>
  <c r="C94" i="30"/>
  <c r="D94" i="30"/>
  <c r="E94" i="30"/>
  <c r="F94" i="30"/>
  <c r="G94" i="30"/>
  <c r="B95" i="30"/>
  <c r="C95" i="30"/>
  <c r="D95" i="30"/>
  <c r="E95" i="30"/>
  <c r="F95" i="30"/>
  <c r="G95" i="30"/>
  <c r="B96" i="30"/>
  <c r="C96" i="30"/>
  <c r="D96" i="30"/>
  <c r="E96" i="30"/>
  <c r="F96" i="30"/>
  <c r="G96" i="30"/>
  <c r="B97" i="30"/>
  <c r="C97" i="30"/>
  <c r="D97" i="30"/>
  <c r="E97" i="30"/>
  <c r="F97" i="30"/>
  <c r="G97" i="30"/>
  <c r="B98" i="30"/>
  <c r="C98" i="30"/>
  <c r="D98" i="30"/>
  <c r="E98" i="30"/>
  <c r="F98" i="30"/>
  <c r="G98" i="30"/>
  <c r="B99" i="30"/>
  <c r="C99" i="30"/>
  <c r="D99" i="30"/>
  <c r="E99" i="30"/>
  <c r="F99" i="30"/>
  <c r="G99" i="30"/>
  <c r="B100" i="30"/>
  <c r="C100" i="30"/>
  <c r="D100" i="30"/>
  <c r="E100" i="30"/>
  <c r="F100" i="30"/>
  <c r="G100" i="30"/>
  <c r="B101" i="30"/>
  <c r="C101" i="30"/>
  <c r="D101" i="30"/>
  <c r="E101" i="30"/>
  <c r="F101" i="30"/>
  <c r="G101" i="30"/>
  <c r="B102" i="30"/>
  <c r="C102" i="30"/>
  <c r="D102" i="30"/>
  <c r="L102" i="30" s="1"/>
  <c r="E102" i="30"/>
  <c r="F102" i="30"/>
  <c r="G102" i="30"/>
  <c r="B103" i="30"/>
  <c r="C103" i="30"/>
  <c r="D103" i="30"/>
  <c r="E103" i="30"/>
  <c r="F103" i="30"/>
  <c r="G103" i="30"/>
  <c r="B104" i="30"/>
  <c r="C104" i="30"/>
  <c r="D104" i="30"/>
  <c r="E104" i="30"/>
  <c r="L104" i="30" s="1"/>
  <c r="F104" i="30"/>
  <c r="G104" i="30"/>
  <c r="B105" i="30"/>
  <c r="C105" i="30"/>
  <c r="D105" i="30"/>
  <c r="E105" i="30"/>
  <c r="L105" i="30" s="1"/>
  <c r="M105" i="30" s="1"/>
  <c r="N105" i="30" s="1"/>
  <c r="F105" i="30"/>
  <c r="G105" i="30"/>
  <c r="B106" i="30"/>
  <c r="C106" i="30"/>
  <c r="D106" i="30"/>
  <c r="E106" i="30"/>
  <c r="F106" i="30"/>
  <c r="G106" i="30"/>
  <c r="B107" i="30"/>
  <c r="C107" i="30"/>
  <c r="D107" i="30"/>
  <c r="E107" i="30"/>
  <c r="F107" i="30"/>
  <c r="G107" i="30"/>
  <c r="B108" i="30"/>
  <c r="M108" i="30" s="1"/>
  <c r="N108" i="30" s="1"/>
  <c r="C108" i="30"/>
  <c r="D108" i="30"/>
  <c r="E108" i="30"/>
  <c r="L108" i="30" s="1"/>
  <c r="F108" i="30"/>
  <c r="G108" i="30"/>
  <c r="B109" i="30"/>
  <c r="C109" i="30"/>
  <c r="D109" i="30"/>
  <c r="E109" i="30"/>
  <c r="F109" i="30"/>
  <c r="G109" i="30"/>
  <c r="B110" i="30"/>
  <c r="C110" i="30"/>
  <c r="D110" i="30"/>
  <c r="E110" i="30"/>
  <c r="F110" i="30"/>
  <c r="G110" i="30"/>
  <c r="B111" i="30"/>
  <c r="C111" i="30"/>
  <c r="D111" i="30"/>
  <c r="E111" i="30"/>
  <c r="L111" i="30" s="1"/>
  <c r="F111" i="30"/>
  <c r="G111" i="30"/>
  <c r="B112" i="30"/>
  <c r="C112" i="30"/>
  <c r="D112" i="30"/>
  <c r="E112" i="30"/>
  <c r="L112" i="30" s="1"/>
  <c r="F112" i="30"/>
  <c r="G112" i="30"/>
  <c r="B113" i="30"/>
  <c r="C113" i="30"/>
  <c r="D113" i="30"/>
  <c r="E113" i="30"/>
  <c r="F113" i="30"/>
  <c r="G113" i="30"/>
  <c r="B114" i="30"/>
  <c r="C114" i="30"/>
  <c r="D114" i="30"/>
  <c r="E114" i="30"/>
  <c r="F114" i="30"/>
  <c r="G114" i="30"/>
  <c r="B115" i="30"/>
  <c r="C115" i="30"/>
  <c r="D115" i="30"/>
  <c r="E115" i="30"/>
  <c r="F115" i="30"/>
  <c r="G115" i="30"/>
  <c r="B116" i="30"/>
  <c r="C116" i="30"/>
  <c r="D116" i="30"/>
  <c r="E116" i="30"/>
  <c r="L116" i="30" s="1"/>
  <c r="F116" i="30"/>
  <c r="G116" i="30"/>
  <c r="B117" i="30"/>
  <c r="C117" i="30"/>
  <c r="D117" i="30"/>
  <c r="E117" i="30"/>
  <c r="F117" i="30"/>
  <c r="G117" i="30"/>
  <c r="B118" i="30"/>
  <c r="C118" i="30"/>
  <c r="D118" i="30"/>
  <c r="E118" i="30"/>
  <c r="F118" i="30"/>
  <c r="G118" i="30"/>
  <c r="B119" i="30"/>
  <c r="C119" i="30"/>
  <c r="D119" i="30"/>
  <c r="E119" i="30"/>
  <c r="L119" i="30" s="1"/>
  <c r="F119" i="30"/>
  <c r="G119" i="30"/>
  <c r="B120" i="30"/>
  <c r="C120" i="30"/>
  <c r="D120" i="30"/>
  <c r="E120" i="30"/>
  <c r="F120" i="30"/>
  <c r="G120" i="30"/>
  <c r="B121" i="30"/>
  <c r="C121" i="30"/>
  <c r="D121" i="30"/>
  <c r="E121" i="30"/>
  <c r="F121" i="30"/>
  <c r="G121" i="30"/>
  <c r="B122" i="30"/>
  <c r="C122" i="30"/>
  <c r="D122" i="30"/>
  <c r="E122" i="30"/>
  <c r="F122" i="30"/>
  <c r="G122" i="30"/>
  <c r="B123" i="30"/>
  <c r="C123" i="30"/>
  <c r="D123" i="30"/>
  <c r="E123" i="30"/>
  <c r="F123" i="30"/>
  <c r="G123" i="30"/>
  <c r="B124" i="30"/>
  <c r="C124" i="30"/>
  <c r="D124" i="30"/>
  <c r="E124" i="30"/>
  <c r="L124" i="30" s="1"/>
  <c r="F124" i="30"/>
  <c r="G124" i="30"/>
  <c r="B125" i="30"/>
  <c r="C125" i="30"/>
  <c r="D125" i="30"/>
  <c r="E125" i="30"/>
  <c r="F125" i="30"/>
  <c r="G125" i="30"/>
  <c r="B126" i="30"/>
  <c r="C126" i="30"/>
  <c r="D126" i="30"/>
  <c r="E126" i="30"/>
  <c r="F126" i="30"/>
  <c r="G126" i="30"/>
  <c r="B127" i="30"/>
  <c r="C127" i="30"/>
  <c r="D127" i="30"/>
  <c r="E127" i="30"/>
  <c r="F127" i="30"/>
  <c r="G127" i="30"/>
  <c r="B128" i="30"/>
  <c r="C128" i="30"/>
  <c r="D128" i="30"/>
  <c r="E128" i="30"/>
  <c r="L128" i="30" s="1"/>
  <c r="F128" i="30"/>
  <c r="G128" i="30"/>
  <c r="B129" i="30"/>
  <c r="C129" i="30"/>
  <c r="D129" i="30"/>
  <c r="E129" i="30"/>
  <c r="F129" i="30"/>
  <c r="G129" i="30"/>
  <c r="B130" i="30"/>
  <c r="C130" i="30"/>
  <c r="D130" i="30"/>
  <c r="E130" i="30"/>
  <c r="F130" i="30"/>
  <c r="G130" i="30"/>
  <c r="B131" i="30"/>
  <c r="C131" i="30"/>
  <c r="D131" i="30"/>
  <c r="E131" i="30"/>
  <c r="L131" i="30" s="1"/>
  <c r="F131" i="30"/>
  <c r="G131" i="30"/>
  <c r="B132" i="30"/>
  <c r="C132" i="30"/>
  <c r="D132" i="30"/>
  <c r="E132" i="30"/>
  <c r="L132" i="30" s="1"/>
  <c r="F132" i="30"/>
  <c r="G132" i="30"/>
  <c r="B133" i="30"/>
  <c r="C133" i="30"/>
  <c r="D133" i="30"/>
  <c r="E133" i="30"/>
  <c r="F133" i="30"/>
  <c r="G133" i="30"/>
  <c r="B134" i="30"/>
  <c r="C134" i="30"/>
  <c r="D134" i="30"/>
  <c r="E134" i="30"/>
  <c r="J134" i="30" s="1"/>
  <c r="F134" i="30"/>
  <c r="G134" i="30"/>
  <c r="B135" i="30"/>
  <c r="C135" i="30"/>
  <c r="D135" i="30"/>
  <c r="E135" i="30"/>
  <c r="F135" i="30"/>
  <c r="G135" i="30"/>
  <c r="B136" i="30"/>
  <c r="C136" i="30"/>
  <c r="D136" i="30"/>
  <c r="E136" i="30"/>
  <c r="K136" i="30" s="1"/>
  <c r="F136" i="30"/>
  <c r="G136" i="30"/>
  <c r="B137" i="30"/>
  <c r="C137" i="30"/>
  <c r="D137" i="30"/>
  <c r="E137" i="30"/>
  <c r="F137" i="30"/>
  <c r="G137" i="30"/>
  <c r="B138" i="30"/>
  <c r="C138" i="30"/>
  <c r="D138" i="30"/>
  <c r="E138" i="30"/>
  <c r="K138" i="30" s="1"/>
  <c r="F138" i="30"/>
  <c r="G138" i="30"/>
  <c r="B139" i="30"/>
  <c r="C139" i="30"/>
  <c r="D139" i="30"/>
  <c r="E139" i="30"/>
  <c r="F139" i="30"/>
  <c r="G139" i="30"/>
  <c r="B140" i="30"/>
  <c r="C140" i="30"/>
  <c r="D140" i="30"/>
  <c r="E140" i="30"/>
  <c r="F140" i="30"/>
  <c r="G140" i="30"/>
  <c r="B141" i="30"/>
  <c r="C141" i="30"/>
  <c r="D141" i="30"/>
  <c r="E141" i="30"/>
  <c r="F141" i="30"/>
  <c r="G141" i="30"/>
  <c r="B142" i="30"/>
  <c r="C142" i="30"/>
  <c r="D142" i="30"/>
  <c r="E142" i="30"/>
  <c r="J142" i="30" s="1"/>
  <c r="F142" i="30"/>
  <c r="G142" i="30"/>
  <c r="B143" i="30"/>
  <c r="M143" i="30" s="1"/>
  <c r="N143" i="30" s="1"/>
  <c r="C143" i="30"/>
  <c r="D143" i="30"/>
  <c r="E143" i="30"/>
  <c r="J143" i="30" s="1"/>
  <c r="F143" i="30"/>
  <c r="G143" i="30"/>
  <c r="B144" i="30"/>
  <c r="C144" i="30"/>
  <c r="D144" i="30"/>
  <c r="E144" i="30"/>
  <c r="F144" i="30"/>
  <c r="G144" i="30"/>
  <c r="B145" i="30"/>
  <c r="C145" i="30"/>
  <c r="D145" i="30"/>
  <c r="E145" i="30"/>
  <c r="F145" i="30"/>
  <c r="G145" i="30"/>
  <c r="B146" i="30"/>
  <c r="M146" i="30" s="1"/>
  <c r="N146" i="30" s="1"/>
  <c r="C146" i="30"/>
  <c r="D146" i="30"/>
  <c r="E146" i="30"/>
  <c r="J146" i="30" s="1"/>
  <c r="F146" i="30"/>
  <c r="G146" i="30"/>
  <c r="B147" i="30"/>
  <c r="C147" i="30"/>
  <c r="D147" i="30"/>
  <c r="E147" i="30"/>
  <c r="F147" i="30"/>
  <c r="G147" i="30"/>
  <c r="B148" i="30"/>
  <c r="C148" i="30"/>
  <c r="D148" i="30"/>
  <c r="E148" i="30"/>
  <c r="K148" i="30" s="1"/>
  <c r="F148" i="30"/>
  <c r="G148" i="30"/>
  <c r="B149" i="30"/>
  <c r="C149" i="30"/>
  <c r="D149" i="30"/>
  <c r="E149" i="30"/>
  <c r="J149" i="30" s="1"/>
  <c r="F149" i="30"/>
  <c r="G149" i="30"/>
  <c r="B150" i="30"/>
  <c r="C150" i="30"/>
  <c r="D150" i="30"/>
  <c r="E150" i="30"/>
  <c r="L150" i="30" s="1"/>
  <c r="F150" i="30"/>
  <c r="G150" i="30"/>
  <c r="B151" i="30"/>
  <c r="C151" i="30"/>
  <c r="D151" i="30"/>
  <c r="E151" i="30"/>
  <c r="F151" i="30"/>
  <c r="G151" i="30"/>
  <c r="B152" i="30"/>
  <c r="C152" i="30"/>
  <c r="D152" i="30"/>
  <c r="E152" i="30"/>
  <c r="F152" i="30"/>
  <c r="G152" i="30"/>
  <c r="B153" i="30"/>
  <c r="C153" i="30"/>
  <c r="D153" i="30"/>
  <c r="E153" i="30"/>
  <c r="F153" i="30"/>
  <c r="G153" i="30"/>
  <c r="B154" i="30"/>
  <c r="C154" i="30"/>
  <c r="D154" i="30"/>
  <c r="E154" i="30"/>
  <c r="J154" i="30" s="1"/>
  <c r="F154" i="30"/>
  <c r="G154" i="30"/>
  <c r="B155" i="30"/>
  <c r="C155" i="30"/>
  <c r="D155" i="30"/>
  <c r="E155" i="30"/>
  <c r="L155" i="30" s="1"/>
  <c r="F155" i="30"/>
  <c r="G155" i="30"/>
  <c r="B156" i="30"/>
  <c r="C156" i="30"/>
  <c r="D156" i="30"/>
  <c r="E156" i="30"/>
  <c r="F156" i="30"/>
  <c r="G156" i="30"/>
  <c r="B157" i="30"/>
  <c r="C157" i="30"/>
  <c r="D157" i="30"/>
  <c r="E157" i="30"/>
  <c r="F157" i="30"/>
  <c r="G157" i="30"/>
  <c r="B158" i="30"/>
  <c r="C158" i="30"/>
  <c r="D158" i="30"/>
  <c r="E158" i="30"/>
  <c r="J158" i="30" s="1"/>
  <c r="F158" i="30"/>
  <c r="G158" i="30"/>
  <c r="B159" i="30"/>
  <c r="C159" i="30"/>
  <c r="D159" i="30"/>
  <c r="E159" i="30"/>
  <c r="F159" i="30"/>
  <c r="G159" i="30"/>
  <c r="B160" i="30"/>
  <c r="C160" i="30"/>
  <c r="D160" i="30"/>
  <c r="E160" i="30"/>
  <c r="J160" i="30" s="1"/>
  <c r="F160" i="30"/>
  <c r="G160" i="30"/>
  <c r="B161" i="30"/>
  <c r="C161" i="30"/>
  <c r="D161" i="30"/>
  <c r="E161" i="30"/>
  <c r="F161" i="30"/>
  <c r="G161" i="30"/>
  <c r="B162" i="30"/>
  <c r="C162" i="30"/>
  <c r="D162" i="30"/>
  <c r="E162" i="30"/>
  <c r="J162" i="30" s="1"/>
  <c r="F162" i="30"/>
  <c r="G162" i="30"/>
  <c r="B163" i="30"/>
  <c r="C163" i="30"/>
  <c r="D163" i="30"/>
  <c r="E163" i="30"/>
  <c r="F163" i="30"/>
  <c r="G163" i="30"/>
  <c r="B164" i="30"/>
  <c r="C164" i="30"/>
  <c r="D164" i="30"/>
  <c r="E164" i="30"/>
  <c r="J164" i="30" s="1"/>
  <c r="F164" i="30"/>
  <c r="G164" i="30"/>
  <c r="B165" i="30"/>
  <c r="C165" i="30"/>
  <c r="D165" i="30"/>
  <c r="E165" i="30"/>
  <c r="F165" i="30"/>
  <c r="G165" i="30"/>
  <c r="B166" i="30"/>
  <c r="C166" i="30"/>
  <c r="D166" i="30"/>
  <c r="E166" i="30"/>
  <c r="J166" i="30" s="1"/>
  <c r="F166" i="30"/>
  <c r="G166" i="30"/>
  <c r="B167" i="30"/>
  <c r="C167" i="30"/>
  <c r="D167" i="30"/>
  <c r="E167" i="30"/>
  <c r="J167" i="30" s="1"/>
  <c r="F167" i="30"/>
  <c r="G167" i="30"/>
  <c r="B168" i="30"/>
  <c r="C168" i="30"/>
  <c r="D168" i="30"/>
  <c r="E168" i="30"/>
  <c r="F168" i="30"/>
  <c r="G168" i="30"/>
  <c r="B169" i="30"/>
  <c r="C169" i="30"/>
  <c r="D169" i="30"/>
  <c r="E169" i="30"/>
  <c r="F169" i="30"/>
  <c r="G169" i="30"/>
  <c r="B170" i="30"/>
  <c r="M170" i="30" s="1"/>
  <c r="N170" i="30" s="1"/>
  <c r="C170" i="30"/>
  <c r="D170" i="30"/>
  <c r="E170" i="30"/>
  <c r="J170" i="30" s="1"/>
  <c r="F170" i="30"/>
  <c r="G170" i="30"/>
  <c r="B171" i="30"/>
  <c r="C171" i="30"/>
  <c r="D171" i="30"/>
  <c r="E171" i="30"/>
  <c r="F171" i="30"/>
  <c r="G171" i="30"/>
  <c r="B172" i="30"/>
  <c r="C172" i="30"/>
  <c r="D172" i="30"/>
  <c r="E172" i="30"/>
  <c r="J172" i="30" s="1"/>
  <c r="F172" i="30"/>
  <c r="G172" i="30"/>
  <c r="B173" i="30"/>
  <c r="C173" i="30"/>
  <c r="D173" i="30"/>
  <c r="E173" i="30"/>
  <c r="J173" i="30" s="1"/>
  <c r="F173" i="30"/>
  <c r="G173" i="30"/>
  <c r="B174" i="30"/>
  <c r="C174" i="30"/>
  <c r="D174" i="30"/>
  <c r="E174" i="30"/>
  <c r="J174" i="30" s="1"/>
  <c r="F174" i="30"/>
  <c r="G174" i="30"/>
  <c r="B175" i="30"/>
  <c r="C175" i="30"/>
  <c r="D175" i="30"/>
  <c r="E175" i="30"/>
  <c r="F175" i="30"/>
  <c r="G175" i="30"/>
  <c r="B176" i="30"/>
  <c r="C176" i="30"/>
  <c r="D176" i="30"/>
  <c r="E176" i="30"/>
  <c r="J176" i="30" s="1"/>
  <c r="F176" i="30"/>
  <c r="G176" i="30"/>
  <c r="B177" i="30"/>
  <c r="C177" i="30"/>
  <c r="D177" i="30"/>
  <c r="E177" i="30"/>
  <c r="F177" i="30"/>
  <c r="G177" i="30"/>
  <c r="B178" i="30"/>
  <c r="C178" i="30"/>
  <c r="D178" i="30"/>
  <c r="E178" i="30"/>
  <c r="J178" i="30" s="1"/>
  <c r="F178" i="30"/>
  <c r="G178" i="30"/>
  <c r="B179" i="30"/>
  <c r="C179" i="30"/>
  <c r="D179" i="30"/>
  <c r="E179" i="30"/>
  <c r="J179" i="30" s="1"/>
  <c r="F179" i="30"/>
  <c r="G179" i="30"/>
  <c r="J169" i="30" l="1"/>
  <c r="J157" i="30"/>
  <c r="J145" i="30"/>
  <c r="J133" i="30"/>
  <c r="M111" i="30"/>
  <c r="N111" i="30" s="1"/>
  <c r="L107" i="30"/>
  <c r="K162" i="30"/>
  <c r="M145" i="30"/>
  <c r="N145" i="30" s="1"/>
  <c r="M128" i="30"/>
  <c r="N128" i="30" s="1"/>
  <c r="L126" i="30"/>
  <c r="L114" i="30"/>
  <c r="J177" i="30"/>
  <c r="J165" i="30"/>
  <c r="M162" i="30"/>
  <c r="N162" i="30" s="1"/>
  <c r="M155" i="30"/>
  <c r="N155" i="30" s="1"/>
  <c r="J153" i="30"/>
  <c r="M150" i="30"/>
  <c r="N150" i="30" s="1"/>
  <c r="J141" i="30"/>
  <c r="M138" i="30"/>
  <c r="N138" i="30" s="1"/>
  <c r="L129" i="30"/>
  <c r="M129" i="30" s="1"/>
  <c r="N129" i="30" s="1"/>
  <c r="L117" i="30"/>
  <c r="J175" i="30"/>
  <c r="J163" i="30"/>
  <c r="J151" i="30"/>
  <c r="M148" i="30"/>
  <c r="N148" i="30" s="1"/>
  <c r="J139" i="30"/>
  <c r="M136" i="30"/>
  <c r="N136" i="30" s="1"/>
  <c r="J168" i="30"/>
  <c r="M168" i="30" s="1"/>
  <c r="N168" i="30" s="1"/>
  <c r="J156" i="30"/>
  <c r="L120" i="30"/>
  <c r="K161" i="30"/>
  <c r="J161" i="30"/>
  <c r="J137" i="30"/>
  <c r="K137" i="30"/>
  <c r="M137" i="30" s="1"/>
  <c r="N137" i="30" s="1"/>
  <c r="L137" i="30"/>
  <c r="J171" i="30"/>
  <c r="M171" i="30" s="1"/>
  <c r="N171" i="30" s="1"/>
  <c r="J159" i="30"/>
  <c r="K147" i="30"/>
  <c r="M132" i="30"/>
  <c r="N132" i="30" s="1"/>
  <c r="L123" i="30"/>
  <c r="L100" i="30"/>
  <c r="L110" i="30"/>
  <c r="M110" i="30" s="1"/>
  <c r="N110" i="30" s="1"/>
  <c r="M161" i="30"/>
  <c r="N161" i="30" s="1"/>
  <c r="M104" i="30"/>
  <c r="N104" i="30" s="1"/>
  <c r="M169" i="30"/>
  <c r="N169" i="30" s="1"/>
  <c r="M126" i="30"/>
  <c r="N126" i="30" s="1"/>
  <c r="M102" i="30"/>
  <c r="N102" i="30" s="1"/>
  <c r="M167" i="30"/>
  <c r="N167" i="30" s="1"/>
  <c r="M131" i="30"/>
  <c r="N131" i="30" s="1"/>
  <c r="M107" i="30"/>
  <c r="N107" i="30" s="1"/>
  <c r="J69" i="30"/>
  <c r="K69" i="30"/>
  <c r="L69" i="30"/>
  <c r="J45" i="30"/>
  <c r="K45" i="30"/>
  <c r="L45" i="30"/>
  <c r="J33" i="30"/>
  <c r="K33" i="30"/>
  <c r="L33" i="30"/>
  <c r="J86" i="30"/>
  <c r="K86" i="30"/>
  <c r="L86" i="30"/>
  <c r="L158" i="30"/>
  <c r="M158" i="30" s="1"/>
  <c r="N158" i="30" s="1"/>
  <c r="J127" i="30"/>
  <c r="K127" i="30"/>
  <c r="J115" i="30"/>
  <c r="K115" i="30"/>
  <c r="M115" i="30" s="1"/>
  <c r="N115" i="30" s="1"/>
  <c r="J103" i="30"/>
  <c r="K103" i="30"/>
  <c r="J91" i="30"/>
  <c r="L91" i="30"/>
  <c r="K91" i="30"/>
  <c r="M88" i="30"/>
  <c r="N88" i="30" s="1"/>
  <c r="J79" i="30"/>
  <c r="K79" i="30"/>
  <c r="L79" i="30"/>
  <c r="J67" i="30"/>
  <c r="K67" i="30"/>
  <c r="L67" i="30"/>
  <c r="J55" i="30"/>
  <c r="K55" i="30"/>
  <c r="L55" i="30"/>
  <c r="J43" i="30"/>
  <c r="K43" i="30"/>
  <c r="L43" i="30"/>
  <c r="J31" i="30"/>
  <c r="K31" i="30"/>
  <c r="L31" i="30"/>
  <c r="J19" i="30"/>
  <c r="K19" i="30"/>
  <c r="L19" i="30"/>
  <c r="L163" i="30"/>
  <c r="K158" i="30"/>
  <c r="K155" i="30"/>
  <c r="L153" i="30"/>
  <c r="M153" i="30" s="1"/>
  <c r="N153" i="30" s="1"/>
  <c r="L151" i="30"/>
  <c r="M151" i="30" s="1"/>
  <c r="N151" i="30" s="1"/>
  <c r="L149" i="30"/>
  <c r="L147" i="30"/>
  <c r="L145" i="30"/>
  <c r="L143" i="30"/>
  <c r="L141" i="30"/>
  <c r="L139" i="30"/>
  <c r="J117" i="30"/>
  <c r="K117" i="30"/>
  <c r="M117" i="30" s="1"/>
  <c r="N117" i="30" s="1"/>
  <c r="J105" i="30"/>
  <c r="K105" i="30"/>
  <c r="J93" i="30"/>
  <c r="L93" i="30"/>
  <c r="K93" i="30"/>
  <c r="J144" i="30"/>
  <c r="M144" i="30" s="1"/>
  <c r="N144" i="30" s="1"/>
  <c r="J132" i="30"/>
  <c r="K132" i="30"/>
  <c r="J120" i="30"/>
  <c r="M120" i="30" s="1"/>
  <c r="N120" i="30" s="1"/>
  <c r="K120" i="30"/>
  <c r="J108" i="30"/>
  <c r="K108" i="30"/>
  <c r="J96" i="30"/>
  <c r="L96" i="30"/>
  <c r="K96" i="30"/>
  <c r="M93" i="30"/>
  <c r="N93" i="30" s="1"/>
  <c r="J84" i="30"/>
  <c r="K84" i="30"/>
  <c r="L84" i="30"/>
  <c r="J72" i="30"/>
  <c r="K72" i="30"/>
  <c r="L72" i="30"/>
  <c r="M69" i="30"/>
  <c r="N69" i="30" s="1"/>
  <c r="J60" i="30"/>
  <c r="K60" i="30"/>
  <c r="L60" i="30"/>
  <c r="J48" i="30"/>
  <c r="K48" i="30"/>
  <c r="L48" i="30"/>
  <c r="M45" i="30"/>
  <c r="N45" i="30" s="1"/>
  <c r="J36" i="30"/>
  <c r="K36" i="30"/>
  <c r="L36" i="30"/>
  <c r="M33" i="30"/>
  <c r="N33" i="30" s="1"/>
  <c r="J24" i="30"/>
  <c r="K24" i="30"/>
  <c r="L24" i="30"/>
  <c r="K163" i="30"/>
  <c r="M163" i="30" s="1"/>
  <c r="N163" i="30" s="1"/>
  <c r="J155" i="30"/>
  <c r="K153" i="30"/>
  <c r="K151" i="30"/>
  <c r="K149" i="30"/>
  <c r="M149" i="30" s="1"/>
  <c r="N149" i="30" s="1"/>
  <c r="K145" i="30"/>
  <c r="K143" i="30"/>
  <c r="K141" i="30"/>
  <c r="M141" i="30" s="1"/>
  <c r="N141" i="30" s="1"/>
  <c r="K139" i="30"/>
  <c r="M139" i="30" s="1"/>
  <c r="N139" i="30" s="1"/>
  <c r="L134" i="30"/>
  <c r="M134" i="30" s="1"/>
  <c r="N134" i="30" s="1"/>
  <c r="J122" i="30"/>
  <c r="M122" i="30" s="1"/>
  <c r="N122" i="30" s="1"/>
  <c r="K122" i="30"/>
  <c r="J98" i="30"/>
  <c r="M98" i="30" s="1"/>
  <c r="N98" i="30" s="1"/>
  <c r="L98" i="30"/>
  <c r="K98" i="30"/>
  <c r="J74" i="30"/>
  <c r="M74" i="30" s="1"/>
  <c r="N74" i="30" s="1"/>
  <c r="K74" i="30"/>
  <c r="L74" i="30"/>
  <c r="J125" i="30"/>
  <c r="K125" i="30"/>
  <c r="M125" i="30" s="1"/>
  <c r="N125" i="30" s="1"/>
  <c r="J113" i="30"/>
  <c r="K113" i="30"/>
  <c r="M113" i="30" s="1"/>
  <c r="N113" i="30" s="1"/>
  <c r="J101" i="30"/>
  <c r="K101" i="30"/>
  <c r="M101" i="30" s="1"/>
  <c r="N101" i="30" s="1"/>
  <c r="J89" i="30"/>
  <c r="L89" i="30"/>
  <c r="K89" i="30"/>
  <c r="M86" i="30"/>
  <c r="N86" i="30" s="1"/>
  <c r="J77" i="30"/>
  <c r="K77" i="30"/>
  <c r="L77" i="30"/>
  <c r="J65" i="30"/>
  <c r="K65" i="30"/>
  <c r="L65" i="30"/>
  <c r="J53" i="30"/>
  <c r="K53" i="30"/>
  <c r="L53" i="30"/>
  <c r="J41" i="30"/>
  <c r="K41" i="30"/>
  <c r="L41" i="30"/>
  <c r="J29" i="30"/>
  <c r="K29" i="30"/>
  <c r="L29" i="30"/>
  <c r="J17" i="30"/>
  <c r="K17" i="30"/>
  <c r="L17" i="30"/>
  <c r="L164" i="30"/>
  <c r="K134" i="30"/>
  <c r="J57" i="30"/>
  <c r="K57" i="30"/>
  <c r="L57" i="30"/>
  <c r="M57" i="30" s="1"/>
  <c r="N57" i="30" s="1"/>
  <c r="J130" i="30"/>
  <c r="K130" i="30"/>
  <c r="J118" i="30"/>
  <c r="K118" i="30"/>
  <c r="M118" i="30" s="1"/>
  <c r="N118" i="30" s="1"/>
  <c r="J106" i="30"/>
  <c r="K106" i="30"/>
  <c r="J94" i="30"/>
  <c r="L94" i="30"/>
  <c r="K94" i="30"/>
  <c r="M91" i="30"/>
  <c r="N91" i="30" s="1"/>
  <c r="J82" i="30"/>
  <c r="K82" i="30"/>
  <c r="L82" i="30"/>
  <c r="M79" i="30"/>
  <c r="N79" i="30" s="1"/>
  <c r="J70" i="30"/>
  <c r="K70" i="30"/>
  <c r="L70" i="30"/>
  <c r="M67" i="30"/>
  <c r="N67" i="30" s="1"/>
  <c r="J58" i="30"/>
  <c r="K58" i="30"/>
  <c r="L58" i="30"/>
  <c r="M55" i="30"/>
  <c r="N55" i="30" s="1"/>
  <c r="J46" i="30"/>
  <c r="K46" i="30"/>
  <c r="L46" i="30"/>
  <c r="M43" i="30"/>
  <c r="N43" i="30" s="1"/>
  <c r="J34" i="30"/>
  <c r="K34" i="30"/>
  <c r="L34" i="30"/>
  <c r="M31" i="30"/>
  <c r="N31" i="30" s="1"/>
  <c r="J22" i="30"/>
  <c r="K22" i="30"/>
  <c r="L22" i="30"/>
  <c r="M19" i="30"/>
  <c r="N19" i="30" s="1"/>
  <c r="K164" i="30"/>
  <c r="M164" i="30" s="1"/>
  <c r="N164" i="30" s="1"/>
  <c r="L159" i="30"/>
  <c r="M159" i="30" s="1"/>
  <c r="N159" i="30" s="1"/>
  <c r="L156" i="30"/>
  <c r="M156" i="30" s="1"/>
  <c r="N156" i="30" s="1"/>
  <c r="L136" i="30"/>
  <c r="L125" i="30"/>
  <c r="L122" i="30"/>
  <c r="L113" i="30"/>
  <c r="L101" i="30"/>
  <c r="J129" i="30"/>
  <c r="K129" i="30"/>
  <c r="J110" i="30"/>
  <c r="K110" i="30"/>
  <c r="J62" i="30"/>
  <c r="K62" i="30"/>
  <c r="L62" i="30"/>
  <c r="M62" i="30" s="1"/>
  <c r="N62" i="30" s="1"/>
  <c r="J50" i="30"/>
  <c r="M50" i="30" s="1"/>
  <c r="N50" i="30" s="1"/>
  <c r="K50" i="30"/>
  <c r="L50" i="30"/>
  <c r="J147" i="30"/>
  <c r="M147" i="30" s="1"/>
  <c r="N147" i="30" s="1"/>
  <c r="J135" i="30"/>
  <c r="J123" i="30"/>
  <c r="M123" i="30" s="1"/>
  <c r="N123" i="30" s="1"/>
  <c r="K123" i="30"/>
  <c r="J111" i="30"/>
  <c r="K111" i="30"/>
  <c r="J99" i="30"/>
  <c r="L99" i="30"/>
  <c r="K99" i="30"/>
  <c r="M96" i="30"/>
  <c r="N96" i="30" s="1"/>
  <c r="J87" i="30"/>
  <c r="K87" i="30"/>
  <c r="L87" i="30"/>
  <c r="M84" i="30"/>
  <c r="N84" i="30" s="1"/>
  <c r="J75" i="30"/>
  <c r="K75" i="30"/>
  <c r="L75" i="30"/>
  <c r="M72" i="30"/>
  <c r="N72" i="30" s="1"/>
  <c r="J63" i="30"/>
  <c r="K63" i="30"/>
  <c r="L63" i="30"/>
  <c r="M60" i="30"/>
  <c r="N60" i="30" s="1"/>
  <c r="J51" i="30"/>
  <c r="K51" i="30"/>
  <c r="L51" i="30"/>
  <c r="M48" i="30"/>
  <c r="N48" i="30" s="1"/>
  <c r="J39" i="30"/>
  <c r="K39" i="30"/>
  <c r="L39" i="30"/>
  <c r="M36" i="30"/>
  <c r="N36" i="30" s="1"/>
  <c r="J27" i="30"/>
  <c r="K27" i="30"/>
  <c r="L27" i="30"/>
  <c r="M24" i="30"/>
  <c r="N24" i="30" s="1"/>
  <c r="J15" i="30"/>
  <c r="K15" i="30"/>
  <c r="L15" i="30"/>
  <c r="L165" i="30"/>
  <c r="K159" i="30"/>
  <c r="K156" i="30"/>
  <c r="L162" i="30"/>
  <c r="J38" i="30"/>
  <c r="K38" i="30"/>
  <c r="L38" i="30"/>
  <c r="M38" i="30" s="1"/>
  <c r="N38" i="30" s="1"/>
  <c r="J152" i="30"/>
  <c r="J140" i="30"/>
  <c r="J128" i="30"/>
  <c r="K128" i="30"/>
  <c r="J116" i="30"/>
  <c r="K116" i="30"/>
  <c r="M116" i="30" s="1"/>
  <c r="N116" i="30" s="1"/>
  <c r="J104" i="30"/>
  <c r="K104" i="30"/>
  <c r="J92" i="30"/>
  <c r="L92" i="30"/>
  <c r="K92" i="30"/>
  <c r="M89" i="30"/>
  <c r="N89" i="30" s="1"/>
  <c r="J80" i="30"/>
  <c r="K80" i="30"/>
  <c r="L80" i="30"/>
  <c r="M77" i="30"/>
  <c r="N77" i="30" s="1"/>
  <c r="J68" i="30"/>
  <c r="K68" i="30"/>
  <c r="L68" i="30"/>
  <c r="M65" i="30"/>
  <c r="N65" i="30" s="1"/>
  <c r="J56" i="30"/>
  <c r="K56" i="30"/>
  <c r="L56" i="30"/>
  <c r="M53" i="30"/>
  <c r="N53" i="30" s="1"/>
  <c r="J44" i="30"/>
  <c r="K44" i="30"/>
  <c r="L44" i="30"/>
  <c r="M41" i="30"/>
  <c r="N41" i="30" s="1"/>
  <c r="J32" i="30"/>
  <c r="K32" i="30"/>
  <c r="L32" i="30"/>
  <c r="M29" i="30"/>
  <c r="N29" i="30" s="1"/>
  <c r="J20" i="30"/>
  <c r="K20" i="30"/>
  <c r="L20" i="30"/>
  <c r="M17" i="30"/>
  <c r="N17" i="30" s="1"/>
  <c r="L179" i="30"/>
  <c r="M179" i="30" s="1"/>
  <c r="N179" i="30" s="1"/>
  <c r="L178" i="30"/>
  <c r="M178" i="30" s="1"/>
  <c r="N178" i="30" s="1"/>
  <c r="L177" i="30"/>
  <c r="M177" i="30" s="1"/>
  <c r="N177" i="30" s="1"/>
  <c r="L176" i="30"/>
  <c r="M176" i="30" s="1"/>
  <c r="N176" i="30" s="1"/>
  <c r="L175" i="30"/>
  <c r="M175" i="30" s="1"/>
  <c r="N175" i="30" s="1"/>
  <c r="L174" i="30"/>
  <c r="M174" i="30" s="1"/>
  <c r="N174" i="30" s="1"/>
  <c r="L173" i="30"/>
  <c r="L172" i="30"/>
  <c r="L171" i="30"/>
  <c r="L170" i="30"/>
  <c r="L169" i="30"/>
  <c r="L168" i="30"/>
  <c r="L167" i="30"/>
  <c r="L166" i="30"/>
  <c r="K165" i="30"/>
  <c r="M165" i="30" s="1"/>
  <c r="N165" i="30" s="1"/>
  <c r="L138" i="30"/>
  <c r="J81" i="30"/>
  <c r="K81" i="30"/>
  <c r="L81" i="30"/>
  <c r="M81" i="30" s="1"/>
  <c r="N81" i="30" s="1"/>
  <c r="J21" i="30"/>
  <c r="K21" i="30"/>
  <c r="M21" i="30" s="1"/>
  <c r="N21" i="30" s="1"/>
  <c r="L21" i="30"/>
  <c r="J26" i="30"/>
  <c r="M26" i="30" s="1"/>
  <c r="N26" i="30" s="1"/>
  <c r="K26" i="30"/>
  <c r="L26" i="30"/>
  <c r="J121" i="30"/>
  <c r="M121" i="30" s="1"/>
  <c r="N121" i="30" s="1"/>
  <c r="K121" i="30"/>
  <c r="J109" i="30"/>
  <c r="K109" i="30"/>
  <c r="J97" i="30"/>
  <c r="M97" i="30" s="1"/>
  <c r="N97" i="30" s="1"/>
  <c r="L97" i="30"/>
  <c r="K97" i="30"/>
  <c r="M94" i="30"/>
  <c r="N94" i="30" s="1"/>
  <c r="J85" i="30"/>
  <c r="K85" i="30"/>
  <c r="L85" i="30"/>
  <c r="M82" i="30"/>
  <c r="N82" i="30" s="1"/>
  <c r="J73" i="30"/>
  <c r="K73" i="30"/>
  <c r="L73" i="30"/>
  <c r="M70" i="30"/>
  <c r="N70" i="30" s="1"/>
  <c r="J61" i="30"/>
  <c r="K61" i="30"/>
  <c r="L61" i="30"/>
  <c r="M58" i="30"/>
  <c r="N58" i="30" s="1"/>
  <c r="J49" i="30"/>
  <c r="K49" i="30"/>
  <c r="L49" i="30"/>
  <c r="M46" i="30"/>
  <c r="N46" i="30" s="1"/>
  <c r="J37" i="30"/>
  <c r="K37" i="30"/>
  <c r="L37" i="30"/>
  <c r="M34" i="30"/>
  <c r="N34" i="30" s="1"/>
  <c r="J25" i="30"/>
  <c r="K25" i="30"/>
  <c r="L25" i="30"/>
  <c r="M22" i="30"/>
  <c r="N22" i="30" s="1"/>
  <c r="K179" i="30"/>
  <c r="K178" i="30"/>
  <c r="K177" i="30"/>
  <c r="K176" i="30"/>
  <c r="K175" i="30"/>
  <c r="K174" i="30"/>
  <c r="K173" i="30"/>
  <c r="M173" i="30" s="1"/>
  <c r="N173" i="30" s="1"/>
  <c r="K172" i="30"/>
  <c r="M172" i="30" s="1"/>
  <c r="N172" i="30" s="1"/>
  <c r="K171" i="30"/>
  <c r="K170" i="30"/>
  <c r="K169" i="30"/>
  <c r="K168" i="30"/>
  <c r="K167" i="30"/>
  <c r="K166" i="30"/>
  <c r="M166" i="30" s="1"/>
  <c r="N166" i="30" s="1"/>
  <c r="L160" i="30"/>
  <c r="L154" i="30"/>
  <c r="M154" i="30" s="1"/>
  <c r="N154" i="30" s="1"/>
  <c r="L152" i="30"/>
  <c r="M152" i="30" s="1"/>
  <c r="N152" i="30" s="1"/>
  <c r="L148" i="30"/>
  <c r="L146" i="30"/>
  <c r="L144" i="30"/>
  <c r="L142" i="30"/>
  <c r="L140" i="30"/>
  <c r="L133" i="30"/>
  <c r="M133" i="30" s="1"/>
  <c r="N133" i="30" s="1"/>
  <c r="M59" i="30"/>
  <c r="N59" i="30" s="1"/>
  <c r="J150" i="30"/>
  <c r="J138" i="30"/>
  <c r="J126" i="30"/>
  <c r="K126" i="30"/>
  <c r="J114" i="30"/>
  <c r="K114" i="30"/>
  <c r="M114" i="30" s="1"/>
  <c r="N114" i="30" s="1"/>
  <c r="J102" i="30"/>
  <c r="K102" i="30"/>
  <c r="M99" i="30"/>
  <c r="N99" i="30" s="1"/>
  <c r="J90" i="30"/>
  <c r="L90" i="30"/>
  <c r="K90" i="30"/>
  <c r="M90" i="30" s="1"/>
  <c r="N90" i="30" s="1"/>
  <c r="M87" i="30"/>
  <c r="N87" i="30" s="1"/>
  <c r="J78" i="30"/>
  <c r="K78" i="30"/>
  <c r="L78" i="30"/>
  <c r="M78" i="30" s="1"/>
  <c r="N78" i="30" s="1"/>
  <c r="M75" i="30"/>
  <c r="N75" i="30" s="1"/>
  <c r="J66" i="30"/>
  <c r="K66" i="30"/>
  <c r="M66" i="30" s="1"/>
  <c r="N66" i="30" s="1"/>
  <c r="L66" i="30"/>
  <c r="M63" i="30"/>
  <c r="N63" i="30" s="1"/>
  <c r="J54" i="30"/>
  <c r="K54" i="30"/>
  <c r="L54" i="30"/>
  <c r="M54" i="30" s="1"/>
  <c r="N54" i="30" s="1"/>
  <c r="M51" i="30"/>
  <c r="N51" i="30" s="1"/>
  <c r="J42" i="30"/>
  <c r="K42" i="30"/>
  <c r="M42" i="30" s="1"/>
  <c r="N42" i="30" s="1"/>
  <c r="L42" i="30"/>
  <c r="M39" i="30"/>
  <c r="N39" i="30" s="1"/>
  <c r="J30" i="30"/>
  <c r="K30" i="30"/>
  <c r="L30" i="30"/>
  <c r="M30" i="30" s="1"/>
  <c r="N30" i="30" s="1"/>
  <c r="M27" i="30"/>
  <c r="N27" i="30" s="1"/>
  <c r="J18" i="30"/>
  <c r="K18" i="30"/>
  <c r="M18" i="30" s="1"/>
  <c r="N18" i="30" s="1"/>
  <c r="L18" i="30"/>
  <c r="M15" i="30"/>
  <c r="N15" i="30" s="1"/>
  <c r="K160" i="30"/>
  <c r="M160" i="30" s="1"/>
  <c r="N160" i="30" s="1"/>
  <c r="L157" i="30"/>
  <c r="M157" i="30" s="1"/>
  <c r="N157" i="30" s="1"/>
  <c r="K154" i="30"/>
  <c r="K152" i="30"/>
  <c r="K150" i="30"/>
  <c r="K146" i="30"/>
  <c r="K144" i="30"/>
  <c r="K142" i="30"/>
  <c r="M142" i="30" s="1"/>
  <c r="N142" i="30" s="1"/>
  <c r="K140" i="30"/>
  <c r="M140" i="30" s="1"/>
  <c r="N140" i="30" s="1"/>
  <c r="K133" i="30"/>
  <c r="L130" i="30"/>
  <c r="M130" i="30" s="1"/>
  <c r="N130" i="30" s="1"/>
  <c r="L127" i="30"/>
  <c r="M127" i="30" s="1"/>
  <c r="N127" i="30" s="1"/>
  <c r="L121" i="30"/>
  <c r="L118" i="30"/>
  <c r="L115" i="30"/>
  <c r="L109" i="30"/>
  <c r="M109" i="30" s="1"/>
  <c r="N109" i="30" s="1"/>
  <c r="L106" i="30"/>
  <c r="M106" i="30" s="1"/>
  <c r="N106" i="30" s="1"/>
  <c r="L103" i="30"/>
  <c r="M103" i="30" s="1"/>
  <c r="N103" i="30" s="1"/>
  <c r="J131" i="30"/>
  <c r="K131" i="30"/>
  <c r="J119" i="30"/>
  <c r="M119" i="30" s="1"/>
  <c r="N119" i="30" s="1"/>
  <c r="K119" i="30"/>
  <c r="J107" i="30"/>
  <c r="K107" i="30"/>
  <c r="J95" i="30"/>
  <c r="M95" i="30" s="1"/>
  <c r="N95" i="30" s="1"/>
  <c r="L95" i="30"/>
  <c r="K95" i="30"/>
  <c r="M80" i="30"/>
  <c r="N80" i="30" s="1"/>
  <c r="J71" i="30"/>
  <c r="M71" i="30" s="1"/>
  <c r="N71" i="30" s="1"/>
  <c r="K71" i="30"/>
  <c r="L71" i="30"/>
  <c r="M56" i="30"/>
  <c r="N56" i="30" s="1"/>
  <c r="J47" i="30"/>
  <c r="M47" i="30" s="1"/>
  <c r="N47" i="30" s="1"/>
  <c r="K47" i="30"/>
  <c r="L47" i="30"/>
  <c r="M44" i="30"/>
  <c r="N44" i="30" s="1"/>
  <c r="J35" i="30"/>
  <c r="K35" i="30"/>
  <c r="L35" i="30"/>
  <c r="M35" i="30" s="1"/>
  <c r="N35" i="30" s="1"/>
  <c r="J23" i="30"/>
  <c r="M23" i="30" s="1"/>
  <c r="N23" i="30" s="1"/>
  <c r="K23" i="30"/>
  <c r="L23" i="30"/>
  <c r="M20" i="30"/>
  <c r="N20" i="30" s="1"/>
  <c r="L161" i="30"/>
  <c r="K157" i="30"/>
  <c r="L135" i="30"/>
  <c r="M135" i="30" s="1"/>
  <c r="N135" i="30" s="1"/>
  <c r="M92" i="30"/>
  <c r="N92" i="30" s="1"/>
  <c r="J83" i="30"/>
  <c r="K83" i="30"/>
  <c r="L83" i="30"/>
  <c r="M83" i="30" s="1"/>
  <c r="N83" i="30" s="1"/>
  <c r="M68" i="30"/>
  <c r="N68" i="30" s="1"/>
  <c r="J59" i="30"/>
  <c r="K59" i="30"/>
  <c r="L59" i="30"/>
  <c r="M32" i="30"/>
  <c r="N32" i="30" s="1"/>
  <c r="J148" i="30"/>
  <c r="J136" i="30"/>
  <c r="J124" i="30"/>
  <c r="K124" i="30"/>
  <c r="M124" i="30" s="1"/>
  <c r="N124" i="30" s="1"/>
  <c r="J112" i="30"/>
  <c r="K112" i="30"/>
  <c r="M112" i="30" s="1"/>
  <c r="N112" i="30" s="1"/>
  <c r="J100" i="30"/>
  <c r="K100" i="30"/>
  <c r="M100" i="30" s="1"/>
  <c r="N100" i="30" s="1"/>
  <c r="J88" i="30"/>
  <c r="L88" i="30"/>
  <c r="M85" i="30"/>
  <c r="N85" i="30" s="1"/>
  <c r="J76" i="30"/>
  <c r="K76" i="30"/>
  <c r="M76" i="30" s="1"/>
  <c r="N76" i="30" s="1"/>
  <c r="L76" i="30"/>
  <c r="M73" i="30"/>
  <c r="N73" i="30" s="1"/>
  <c r="J64" i="30"/>
  <c r="K64" i="30"/>
  <c r="M64" i="30" s="1"/>
  <c r="N64" i="30" s="1"/>
  <c r="L64" i="30"/>
  <c r="M61" i="30"/>
  <c r="N61" i="30" s="1"/>
  <c r="J52" i="30"/>
  <c r="K52" i="30"/>
  <c r="M52" i="30" s="1"/>
  <c r="N52" i="30" s="1"/>
  <c r="L52" i="30"/>
  <c r="M49" i="30"/>
  <c r="N49" i="30" s="1"/>
  <c r="J40" i="30"/>
  <c r="K40" i="30"/>
  <c r="M40" i="30" s="1"/>
  <c r="N40" i="30" s="1"/>
  <c r="L40" i="30"/>
  <c r="M37" i="30"/>
  <c r="N37" i="30" s="1"/>
  <c r="J28" i="30"/>
  <c r="K28" i="30"/>
  <c r="M28" i="30" s="1"/>
  <c r="N28" i="30" s="1"/>
  <c r="L28" i="30"/>
  <c r="M25" i="30"/>
  <c r="N25" i="30" s="1"/>
  <c r="J16" i="30"/>
  <c r="K16" i="30"/>
  <c r="M16" i="30" s="1"/>
  <c r="N16" i="30" s="1"/>
  <c r="L16" i="30"/>
  <c r="K135" i="30"/>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N12" i="25" l="1"/>
  <c r="Q12" i="25"/>
  <c r="N13" i="25"/>
  <c r="Q13" i="25"/>
  <c r="N14" i="25"/>
  <c r="Q14" i="25"/>
  <c r="N15" i="25"/>
  <c r="Q15" i="25"/>
  <c r="N16" i="25"/>
  <c r="Q16" i="25"/>
  <c r="N17" i="25"/>
  <c r="Q17" i="25"/>
  <c r="N18" i="25"/>
  <c r="Q18" i="25"/>
  <c r="N19" i="25"/>
  <c r="Q19" i="25"/>
  <c r="N20" i="25"/>
  <c r="Q20" i="25"/>
  <c r="N21" i="25"/>
  <c r="Q21" i="25"/>
  <c r="N22" i="25"/>
  <c r="Q22" i="25"/>
  <c r="N23" i="25"/>
  <c r="Q23" i="25"/>
  <c r="N24" i="25"/>
  <c r="Q24" i="25"/>
  <c r="N25" i="25"/>
  <c r="Q25" i="25"/>
  <c r="N26" i="25"/>
  <c r="Q26" i="25"/>
  <c r="N27" i="25"/>
  <c r="Q27" i="25"/>
  <c r="B12" i="25"/>
  <c r="C12" i="25"/>
  <c r="D12" i="25"/>
  <c r="E12" i="25"/>
  <c r="F12" i="25"/>
  <c r="G12" i="25"/>
  <c r="B13" i="25"/>
  <c r="C13" i="25"/>
  <c r="D13" i="25"/>
  <c r="L13" i="25" s="1"/>
  <c r="E13" i="25"/>
  <c r="F13" i="25"/>
  <c r="G13" i="25"/>
  <c r="B14" i="25"/>
  <c r="C14" i="25"/>
  <c r="D14" i="25"/>
  <c r="E14" i="25"/>
  <c r="L14" i="25" s="1"/>
  <c r="S14" i="25" s="1"/>
  <c r="F14" i="25"/>
  <c r="G14" i="25"/>
  <c r="B15" i="25"/>
  <c r="C15" i="25"/>
  <c r="D15" i="25"/>
  <c r="E15" i="25"/>
  <c r="F15" i="25"/>
  <c r="G15" i="25"/>
  <c r="B16" i="25"/>
  <c r="C16" i="25"/>
  <c r="D16" i="25"/>
  <c r="E16" i="25"/>
  <c r="F16" i="25"/>
  <c r="G16" i="25"/>
  <c r="B17" i="25"/>
  <c r="C17" i="25"/>
  <c r="D17" i="25"/>
  <c r="E17" i="25"/>
  <c r="F17" i="25"/>
  <c r="G17" i="25"/>
  <c r="B18" i="25"/>
  <c r="C18" i="25"/>
  <c r="D18" i="25"/>
  <c r="E18" i="25"/>
  <c r="L18" i="25" s="1"/>
  <c r="S18" i="25" s="1"/>
  <c r="F18" i="25"/>
  <c r="G18" i="25"/>
  <c r="B19" i="25"/>
  <c r="C19" i="25"/>
  <c r="D19" i="25"/>
  <c r="E19" i="25"/>
  <c r="F19" i="25"/>
  <c r="G19" i="25"/>
  <c r="B20" i="25"/>
  <c r="C20" i="25"/>
  <c r="D20" i="25"/>
  <c r="E20" i="25"/>
  <c r="L20" i="25" s="1"/>
  <c r="F20" i="25"/>
  <c r="G20" i="25"/>
  <c r="B21" i="25"/>
  <c r="C21" i="25"/>
  <c r="D21" i="25"/>
  <c r="E21" i="25"/>
  <c r="F21" i="25"/>
  <c r="G21" i="25"/>
  <c r="B22" i="25"/>
  <c r="C22" i="25"/>
  <c r="D22" i="25"/>
  <c r="E22" i="25"/>
  <c r="L22" i="25" s="1"/>
  <c r="F22" i="25"/>
  <c r="G22" i="25"/>
  <c r="B23" i="25"/>
  <c r="C23" i="25"/>
  <c r="D23" i="25"/>
  <c r="E23" i="25"/>
  <c r="F23" i="25"/>
  <c r="G23" i="25"/>
  <c r="B24" i="25"/>
  <c r="C24" i="25"/>
  <c r="D24" i="25"/>
  <c r="E24" i="25"/>
  <c r="F24" i="25"/>
  <c r="G24" i="25"/>
  <c r="B25" i="25"/>
  <c r="C25" i="25"/>
  <c r="D25" i="25"/>
  <c r="E25" i="25"/>
  <c r="F25" i="25"/>
  <c r="G25" i="25"/>
  <c r="B26" i="25"/>
  <c r="C26" i="25"/>
  <c r="D26" i="25"/>
  <c r="E26" i="25"/>
  <c r="L26" i="25" s="1"/>
  <c r="S26" i="25" s="1"/>
  <c r="F26" i="25"/>
  <c r="G26" i="25"/>
  <c r="B27" i="25"/>
  <c r="C27" i="25"/>
  <c r="D27" i="25"/>
  <c r="E27" i="25"/>
  <c r="F27" i="25"/>
  <c r="G27" i="25"/>
  <c r="B10" i="5"/>
  <c r="C10" i="5"/>
  <c r="D10" i="5"/>
  <c r="E10" i="5"/>
  <c r="K10" i="5" s="1"/>
  <c r="L10" i="5" s="1"/>
  <c r="F10" i="5"/>
  <c r="G10" i="5"/>
  <c r="B11" i="5"/>
  <c r="C11" i="5"/>
  <c r="D11" i="5"/>
  <c r="E11" i="5"/>
  <c r="F11" i="5"/>
  <c r="G11" i="5"/>
  <c r="B12" i="5"/>
  <c r="C12" i="5"/>
  <c r="D12" i="5"/>
  <c r="E12" i="5"/>
  <c r="F12" i="5"/>
  <c r="G12" i="5"/>
  <c r="I12" i="5" s="1"/>
  <c r="J12" i="5" s="1"/>
  <c r="B13" i="5"/>
  <c r="C13" i="5"/>
  <c r="D13" i="5"/>
  <c r="E13" i="5"/>
  <c r="F13" i="5"/>
  <c r="G13" i="5"/>
  <c r="I13" i="5" s="1"/>
  <c r="J13" i="5" s="1"/>
  <c r="B14" i="5"/>
  <c r="C14" i="5"/>
  <c r="D14" i="5"/>
  <c r="E14" i="5"/>
  <c r="K14" i="5" s="1"/>
  <c r="F14" i="5"/>
  <c r="G14" i="5"/>
  <c r="I14" i="5" s="1"/>
  <c r="J14" i="5" s="1"/>
  <c r="B15" i="5"/>
  <c r="C15" i="5"/>
  <c r="D15" i="5"/>
  <c r="E15" i="5"/>
  <c r="F15" i="5"/>
  <c r="G15" i="5"/>
  <c r="I15" i="5" s="1"/>
  <c r="J15" i="5" s="1"/>
  <c r="B16" i="5"/>
  <c r="C16" i="5"/>
  <c r="D16" i="5"/>
  <c r="E16" i="5"/>
  <c r="K16" i="5" s="1"/>
  <c r="F16" i="5"/>
  <c r="G16" i="5"/>
  <c r="I16" i="5" s="1"/>
  <c r="J16" i="5" s="1"/>
  <c r="B17" i="5"/>
  <c r="C17" i="5"/>
  <c r="D17" i="5"/>
  <c r="E17" i="5"/>
  <c r="F17" i="5"/>
  <c r="G17" i="5"/>
  <c r="I17" i="5" s="1"/>
  <c r="J17" i="5" s="1"/>
  <c r="B18" i="5"/>
  <c r="C18" i="5"/>
  <c r="D18" i="5"/>
  <c r="E18" i="5"/>
  <c r="F18" i="5"/>
  <c r="G18" i="5"/>
  <c r="I18" i="5" s="1"/>
  <c r="J18" i="5" s="1"/>
  <c r="B19" i="5"/>
  <c r="C19" i="5"/>
  <c r="D19" i="5"/>
  <c r="E19" i="5"/>
  <c r="F19" i="5"/>
  <c r="G19" i="5"/>
  <c r="I19" i="5" s="1"/>
  <c r="J19" i="5" s="1"/>
  <c r="B20" i="5"/>
  <c r="C20" i="5"/>
  <c r="D20" i="5"/>
  <c r="E20" i="5"/>
  <c r="F20" i="5"/>
  <c r="G20" i="5"/>
  <c r="I20" i="5" s="1"/>
  <c r="J20" i="5" s="1"/>
  <c r="B21" i="5"/>
  <c r="C21" i="5"/>
  <c r="D21" i="5"/>
  <c r="E21" i="5"/>
  <c r="K21" i="5" s="1"/>
  <c r="M21" i="5" s="1"/>
  <c r="F21" i="5"/>
  <c r="G21" i="5"/>
  <c r="I21" i="5" s="1"/>
  <c r="J21" i="5" s="1"/>
  <c r="B22" i="5"/>
  <c r="C22" i="5"/>
  <c r="D22" i="5"/>
  <c r="E22" i="5"/>
  <c r="K22" i="5" s="1"/>
  <c r="L22" i="5" s="1"/>
  <c r="F22" i="5"/>
  <c r="G22" i="5"/>
  <c r="I22" i="5" s="1"/>
  <c r="J22" i="5" s="1"/>
  <c r="B23" i="5"/>
  <c r="C23" i="5"/>
  <c r="D23" i="5"/>
  <c r="E23" i="5"/>
  <c r="F23" i="5"/>
  <c r="G23" i="5"/>
  <c r="I23" i="5" s="1"/>
  <c r="J23" i="5" s="1"/>
  <c r="B24" i="5"/>
  <c r="C24" i="5"/>
  <c r="D24" i="5"/>
  <c r="E24" i="5"/>
  <c r="F24" i="5"/>
  <c r="G24" i="5"/>
  <c r="I24" i="5"/>
  <c r="J24" i="5" s="1"/>
  <c r="B25" i="5"/>
  <c r="C25" i="5"/>
  <c r="D25" i="5"/>
  <c r="E25" i="5"/>
  <c r="F25" i="5"/>
  <c r="G25" i="5"/>
  <c r="I25" i="5" s="1"/>
  <c r="J25" i="5"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41" i="28"/>
  <c r="C41" i="28"/>
  <c r="D41" i="28"/>
  <c r="E41" i="28"/>
  <c r="F41" i="28"/>
  <c r="G41" i="28"/>
  <c r="I41" i="28" s="1"/>
  <c r="K41" i="28" s="1"/>
  <c r="L41" i="28" s="1"/>
  <c r="M41" i="28" s="1"/>
  <c r="B42" i="28"/>
  <c r="C42" i="28"/>
  <c r="D42" i="28"/>
  <c r="E42" i="28"/>
  <c r="F42" i="28"/>
  <c r="G42" i="28"/>
  <c r="I42" i="28" s="1"/>
  <c r="K42" i="28" s="1"/>
  <c r="L42" i="28" s="1"/>
  <c r="M42" i="28" s="1"/>
  <c r="B43" i="28"/>
  <c r="C43" i="28"/>
  <c r="D43" i="28"/>
  <c r="E43" i="28"/>
  <c r="F43" i="28"/>
  <c r="G43" i="28"/>
  <c r="I43" i="28" s="1"/>
  <c r="K43" i="28" s="1"/>
  <c r="L43" i="28" s="1"/>
  <c r="M43" i="28" s="1"/>
  <c r="B44" i="28"/>
  <c r="C44" i="28"/>
  <c r="D44" i="28"/>
  <c r="E44" i="28"/>
  <c r="F44" i="28"/>
  <c r="G44" i="28"/>
  <c r="I44" i="28" s="1"/>
  <c r="K44" i="28" s="1"/>
  <c r="L44" i="28" s="1"/>
  <c r="M44" i="28" s="1"/>
  <c r="B45" i="28"/>
  <c r="C45" i="28"/>
  <c r="D45" i="28"/>
  <c r="E45" i="28"/>
  <c r="F45" i="28"/>
  <c r="G45" i="28"/>
  <c r="I45" i="28" s="1"/>
  <c r="K45" i="28" s="1"/>
  <c r="L45" i="28" s="1"/>
  <c r="M45" i="28" s="1"/>
  <c r="B46" i="28"/>
  <c r="C46" i="28"/>
  <c r="D46" i="28"/>
  <c r="E46" i="28"/>
  <c r="F46" i="28"/>
  <c r="G46" i="28"/>
  <c r="I46" i="28" s="1"/>
  <c r="K46" i="28" s="1"/>
  <c r="L46" i="28" s="1"/>
  <c r="M46" i="28" s="1"/>
  <c r="B47" i="28"/>
  <c r="C47" i="28"/>
  <c r="D47" i="28"/>
  <c r="E47" i="28"/>
  <c r="F47" i="28"/>
  <c r="G47" i="28"/>
  <c r="I47" i="28" s="1"/>
  <c r="K47" i="28" s="1"/>
  <c r="L47" i="28" s="1"/>
  <c r="M47" i="28" s="1"/>
  <c r="B48" i="28"/>
  <c r="C48" i="28"/>
  <c r="D48" i="28"/>
  <c r="E48" i="28"/>
  <c r="F48" i="28"/>
  <c r="G48" i="28"/>
  <c r="I48" i="28" s="1"/>
  <c r="K48" i="28" s="1"/>
  <c r="L48" i="28" s="1"/>
  <c r="M48" i="28" s="1"/>
  <c r="B49" i="28"/>
  <c r="C49" i="28"/>
  <c r="D49" i="28"/>
  <c r="E49" i="28"/>
  <c r="F49" i="28"/>
  <c r="G49" i="28"/>
  <c r="I49" i="28" s="1"/>
  <c r="K49" i="28" s="1"/>
  <c r="L49" i="28" s="1"/>
  <c r="M49" i="28" s="1"/>
  <c r="B50" i="28"/>
  <c r="C50" i="28"/>
  <c r="D50" i="28"/>
  <c r="E50" i="28"/>
  <c r="F50" i="28"/>
  <c r="G50" i="28"/>
  <c r="I50" i="28" s="1"/>
  <c r="K50" i="28" s="1"/>
  <c r="L50" i="28" s="1"/>
  <c r="M50" i="28" s="1"/>
  <c r="B51" i="28"/>
  <c r="C51" i="28"/>
  <c r="D51" i="28"/>
  <c r="E51" i="28"/>
  <c r="F51" i="28"/>
  <c r="G51" i="28"/>
  <c r="I51" i="28" s="1"/>
  <c r="K51" i="28" s="1"/>
  <c r="L51" i="28" s="1"/>
  <c r="M51" i="28" s="1"/>
  <c r="B10" i="4"/>
  <c r="C10" i="4"/>
  <c r="D10" i="4"/>
  <c r="E10" i="4"/>
  <c r="F10" i="4"/>
  <c r="G10" i="4"/>
  <c r="O10" i="4"/>
  <c r="B11" i="4"/>
  <c r="C11" i="4"/>
  <c r="D11" i="4"/>
  <c r="I11" i="4" s="1"/>
  <c r="E11" i="4"/>
  <c r="F11" i="4"/>
  <c r="G11" i="4"/>
  <c r="O11" i="4"/>
  <c r="B12" i="4"/>
  <c r="C12" i="4"/>
  <c r="D12" i="4"/>
  <c r="E12" i="4"/>
  <c r="F12" i="4"/>
  <c r="G12" i="4"/>
  <c r="O12" i="4"/>
  <c r="B13" i="4"/>
  <c r="C13" i="4"/>
  <c r="D13" i="4"/>
  <c r="E13" i="4"/>
  <c r="F13" i="4"/>
  <c r="G13" i="4"/>
  <c r="O13" i="4"/>
  <c r="B14" i="4"/>
  <c r="C14" i="4"/>
  <c r="D14" i="4"/>
  <c r="E14" i="4"/>
  <c r="F14" i="4"/>
  <c r="G14" i="4"/>
  <c r="O14" i="4"/>
  <c r="B15" i="4"/>
  <c r="C15" i="4"/>
  <c r="D15" i="4"/>
  <c r="E15" i="4"/>
  <c r="J15" i="4" s="1"/>
  <c r="F15" i="4"/>
  <c r="G15" i="4"/>
  <c r="O15" i="4"/>
  <c r="B16" i="4"/>
  <c r="C16" i="4"/>
  <c r="D16" i="4"/>
  <c r="E16" i="4"/>
  <c r="F16" i="4"/>
  <c r="G16" i="4"/>
  <c r="O16" i="4"/>
  <c r="B17" i="4"/>
  <c r="C17" i="4"/>
  <c r="D17" i="4"/>
  <c r="J17" i="4" s="1"/>
  <c r="E17" i="4"/>
  <c r="F17" i="4"/>
  <c r="G17" i="4"/>
  <c r="O17" i="4"/>
  <c r="B18" i="4"/>
  <c r="C18" i="4"/>
  <c r="D18" i="4"/>
  <c r="E18" i="4"/>
  <c r="F18" i="4"/>
  <c r="G18" i="4"/>
  <c r="O18" i="4"/>
  <c r="B19" i="4"/>
  <c r="C19" i="4"/>
  <c r="D19" i="4"/>
  <c r="E19" i="4"/>
  <c r="F19" i="4"/>
  <c r="G19" i="4"/>
  <c r="O19" i="4"/>
  <c r="B20" i="4"/>
  <c r="C20" i="4"/>
  <c r="D20" i="4"/>
  <c r="E20" i="4"/>
  <c r="F20" i="4"/>
  <c r="G20" i="4"/>
  <c r="O20" i="4"/>
  <c r="B21" i="4"/>
  <c r="C21" i="4"/>
  <c r="D21" i="4"/>
  <c r="E21" i="4"/>
  <c r="J21" i="4" s="1"/>
  <c r="F21" i="4"/>
  <c r="G21" i="4"/>
  <c r="O21" i="4"/>
  <c r="B22" i="4"/>
  <c r="C22" i="4"/>
  <c r="D22" i="4"/>
  <c r="E22" i="4"/>
  <c r="J22" i="4" s="1"/>
  <c r="M22" i="4" s="1"/>
  <c r="F22" i="4"/>
  <c r="G22" i="4"/>
  <c r="O22" i="4"/>
  <c r="B23" i="4"/>
  <c r="C23" i="4"/>
  <c r="D23" i="4"/>
  <c r="I23" i="4" s="1"/>
  <c r="E23" i="4"/>
  <c r="F23" i="4"/>
  <c r="G23" i="4"/>
  <c r="O23" i="4"/>
  <c r="B24" i="4"/>
  <c r="C24" i="4"/>
  <c r="D24" i="4"/>
  <c r="E24" i="4"/>
  <c r="F24" i="4"/>
  <c r="G24" i="4"/>
  <c r="O24" i="4"/>
  <c r="B25" i="4"/>
  <c r="C25" i="4"/>
  <c r="D25" i="4"/>
  <c r="E25" i="4"/>
  <c r="F25" i="4"/>
  <c r="G25" i="4"/>
  <c r="O25" i="4"/>
  <c r="P15" i="32"/>
  <c r="P16" i="32"/>
  <c r="P17" i="32"/>
  <c r="P18" i="32"/>
  <c r="P19" i="32"/>
  <c r="P20" i="32"/>
  <c r="P21" i="32"/>
  <c r="P22" i="32"/>
  <c r="P23" i="32"/>
  <c r="P24" i="32"/>
  <c r="M25" i="32"/>
  <c r="O25" i="32" s="1"/>
  <c r="P25" i="32"/>
  <c r="P26" i="32"/>
  <c r="P27" i="32"/>
  <c r="P28" i="32"/>
  <c r="P29" i="32"/>
  <c r="P30" i="32"/>
  <c r="B15" i="32"/>
  <c r="C15" i="32"/>
  <c r="D15" i="32"/>
  <c r="E15" i="32"/>
  <c r="F15" i="32"/>
  <c r="G15" i="32"/>
  <c r="I15" i="32" s="1"/>
  <c r="B16" i="32"/>
  <c r="C16" i="32"/>
  <c r="D16" i="32"/>
  <c r="E16" i="32"/>
  <c r="F16" i="32"/>
  <c r="G16" i="32"/>
  <c r="B17" i="32"/>
  <c r="C17" i="32"/>
  <c r="D17" i="32"/>
  <c r="E17" i="32"/>
  <c r="F17" i="32"/>
  <c r="G17" i="32"/>
  <c r="I17" i="32" s="1"/>
  <c r="B18" i="32"/>
  <c r="C18" i="32"/>
  <c r="D18" i="32"/>
  <c r="E18" i="32"/>
  <c r="F18" i="32"/>
  <c r="G18" i="32"/>
  <c r="I18" i="32" s="1"/>
  <c r="B19" i="32"/>
  <c r="C19" i="32"/>
  <c r="D19" i="32"/>
  <c r="L19" i="32" s="1"/>
  <c r="E19" i="32"/>
  <c r="F19" i="32"/>
  <c r="G19" i="32"/>
  <c r="I19" i="32" s="1"/>
  <c r="B20" i="32"/>
  <c r="C20" i="32"/>
  <c r="D20" i="32"/>
  <c r="E20" i="32"/>
  <c r="F20" i="32"/>
  <c r="G20" i="32"/>
  <c r="I20" i="32" s="1"/>
  <c r="B21" i="32"/>
  <c r="C21" i="32"/>
  <c r="D21" i="32"/>
  <c r="E21" i="32"/>
  <c r="F21" i="32"/>
  <c r="G21" i="32"/>
  <c r="I21" i="32" s="1"/>
  <c r="B22" i="32"/>
  <c r="C22" i="32"/>
  <c r="D22" i="32"/>
  <c r="E22" i="32"/>
  <c r="F22" i="32"/>
  <c r="G22" i="32"/>
  <c r="B23" i="32"/>
  <c r="C23" i="32"/>
  <c r="D23" i="32"/>
  <c r="L23" i="32" s="1"/>
  <c r="E23" i="32"/>
  <c r="F23" i="32"/>
  <c r="G23" i="32"/>
  <c r="I23" i="32" s="1"/>
  <c r="B24" i="32"/>
  <c r="C24" i="32"/>
  <c r="D24" i="32"/>
  <c r="E24" i="32"/>
  <c r="F24" i="32"/>
  <c r="G24" i="32"/>
  <c r="I24" i="32" s="1"/>
  <c r="B25" i="32"/>
  <c r="C25" i="32"/>
  <c r="D25" i="32"/>
  <c r="E25" i="32"/>
  <c r="F25" i="32"/>
  <c r="G25" i="32"/>
  <c r="B26" i="32"/>
  <c r="C26" i="32"/>
  <c r="D26" i="32"/>
  <c r="E26" i="32"/>
  <c r="F26" i="32"/>
  <c r="G26" i="32"/>
  <c r="I26" i="32" s="1"/>
  <c r="B27" i="32"/>
  <c r="C27" i="32"/>
  <c r="D27" i="32"/>
  <c r="E27" i="32"/>
  <c r="F27" i="32"/>
  <c r="G27" i="32"/>
  <c r="I27" i="32" s="1"/>
  <c r="B28" i="32"/>
  <c r="C28" i="32"/>
  <c r="D28" i="32"/>
  <c r="E28" i="32"/>
  <c r="F28" i="32"/>
  <c r="G28" i="32"/>
  <c r="B29" i="32"/>
  <c r="C29" i="32"/>
  <c r="D29" i="32"/>
  <c r="E29" i="32"/>
  <c r="F29" i="32"/>
  <c r="G29" i="32"/>
  <c r="I29" i="32" s="1"/>
  <c r="B30" i="32"/>
  <c r="C30" i="32"/>
  <c r="D30" i="32"/>
  <c r="E30" i="32"/>
  <c r="F30" i="32"/>
  <c r="G30" i="32"/>
  <c r="I30" i="32" s="1"/>
  <c r="L25" i="3"/>
  <c r="L24" i="3"/>
  <c r="L23" i="3"/>
  <c r="L22" i="3"/>
  <c r="L21" i="3"/>
  <c r="L20" i="3"/>
  <c r="L19" i="3"/>
  <c r="L18" i="3"/>
  <c r="L17" i="3"/>
  <c r="L16" i="3"/>
  <c r="L15" i="3"/>
  <c r="J25" i="3"/>
  <c r="J24" i="3"/>
  <c r="J23" i="3"/>
  <c r="J22" i="3"/>
  <c r="J21" i="3"/>
  <c r="J20" i="3"/>
  <c r="J19" i="3"/>
  <c r="J18" i="3"/>
  <c r="J17" i="3"/>
  <c r="J16" i="3"/>
  <c r="J15" i="3"/>
  <c r="J13" i="25"/>
  <c r="J16" i="25"/>
  <c r="J25" i="25"/>
  <c r="K23" i="5" l="1"/>
  <c r="L21" i="5"/>
  <c r="I22" i="4"/>
  <c r="K17" i="5"/>
  <c r="K13" i="5"/>
  <c r="K11" i="5"/>
  <c r="L27" i="25"/>
  <c r="L23" i="25"/>
  <c r="P23" i="25" s="1"/>
  <c r="K26" i="25"/>
  <c r="K14" i="25"/>
  <c r="K29" i="32"/>
  <c r="K25" i="32"/>
  <c r="N25" i="32" s="1"/>
  <c r="K21" i="32"/>
  <c r="M19" i="32"/>
  <c r="O19" i="32" s="1"/>
  <c r="K17" i="32"/>
  <c r="K15" i="32"/>
  <c r="L25" i="32"/>
  <c r="I17" i="4"/>
  <c r="I14" i="4"/>
  <c r="J16" i="4"/>
  <c r="O27" i="25"/>
  <c r="R27" i="25" s="1"/>
  <c r="L19" i="25"/>
  <c r="L17" i="25"/>
  <c r="P17" i="25" s="1"/>
  <c r="L15" i="25"/>
  <c r="S15" i="25" s="1"/>
  <c r="I25" i="4"/>
  <c r="I10" i="4"/>
  <c r="K27" i="25"/>
  <c r="K25" i="25"/>
  <c r="K23" i="25"/>
  <c r="K19" i="25"/>
  <c r="K15" i="25"/>
  <c r="K13" i="25"/>
  <c r="M28" i="32"/>
  <c r="O28" i="32" s="1"/>
  <c r="K26" i="32"/>
  <c r="K22" i="32"/>
  <c r="K20" i="32"/>
  <c r="K18" i="32"/>
  <c r="J23" i="4"/>
  <c r="L23" i="4" s="1"/>
  <c r="I16" i="4"/>
  <c r="O22" i="25"/>
  <c r="R22" i="25" s="1"/>
  <c r="L17" i="4"/>
  <c r="M17" i="4"/>
  <c r="K17" i="4"/>
  <c r="N17" i="4" s="1"/>
  <c r="L16" i="32"/>
  <c r="M16" i="32"/>
  <c r="O16" i="32" s="1"/>
  <c r="K16" i="25"/>
  <c r="K30" i="32"/>
  <c r="K25" i="5"/>
  <c r="L25" i="5" s="1"/>
  <c r="K15" i="5"/>
  <c r="M15" i="5" s="1"/>
  <c r="L11" i="5"/>
  <c r="M10" i="5"/>
  <c r="I18" i="4"/>
  <c r="K17" i="25"/>
  <c r="K21" i="25"/>
  <c r="K23" i="32"/>
  <c r="I24" i="4"/>
  <c r="I13" i="4"/>
  <c r="J27" i="25"/>
  <c r="J24" i="25"/>
  <c r="J21" i="25"/>
  <c r="J15" i="25"/>
  <c r="J12" i="25"/>
  <c r="K28" i="32"/>
  <c r="K16" i="32"/>
  <c r="L28" i="32"/>
  <c r="O26" i="25"/>
  <c r="R26" i="25" s="1"/>
  <c r="L16" i="25"/>
  <c r="O16" i="25" s="1"/>
  <c r="R16" i="25" s="1"/>
  <c r="O14" i="25"/>
  <c r="R14" i="25" s="1"/>
  <c r="K19" i="5"/>
  <c r="L19" i="5" s="1"/>
  <c r="L13" i="5"/>
  <c r="K12" i="5"/>
  <c r="L21" i="25"/>
  <c r="S21" i="25" s="1"/>
  <c r="K22" i="25"/>
  <c r="K24" i="32"/>
  <c r="K19" i="32"/>
  <c r="N19" i="32" s="1"/>
  <c r="I19" i="4"/>
  <c r="L24" i="25"/>
  <c r="O24" i="25" s="1"/>
  <c r="R24" i="25" s="1"/>
  <c r="L12" i="25"/>
  <c r="P12" i="25" s="1"/>
  <c r="K12" i="25"/>
  <c r="N16" i="32"/>
  <c r="L23" i="5"/>
  <c r="M22" i="5"/>
  <c r="L21" i="32"/>
  <c r="N21" i="32" s="1"/>
  <c r="K20" i="25"/>
  <c r="L17" i="32"/>
  <c r="N17" i="32" s="1"/>
  <c r="I20" i="4"/>
  <c r="J11" i="4"/>
  <c r="J10" i="4"/>
  <c r="K20" i="5"/>
  <c r="M20" i="5" s="1"/>
  <c r="S22" i="25"/>
  <c r="O20" i="25"/>
  <c r="R20" i="25" s="1"/>
  <c r="K24" i="25"/>
  <c r="K27" i="32"/>
  <c r="L22" i="32"/>
  <c r="L29" i="32"/>
  <c r="N28" i="32"/>
  <c r="J20" i="25"/>
  <c r="J17" i="25"/>
  <c r="J14" i="25"/>
  <c r="K18" i="25"/>
  <c r="K24" i="5"/>
  <c r="L24" i="5" s="1"/>
  <c r="I11" i="5"/>
  <c r="J11" i="5" s="1"/>
  <c r="I10" i="5"/>
  <c r="J10" i="5" s="1"/>
  <c r="N22" i="32"/>
  <c r="L26" i="32"/>
  <c r="I12" i="4"/>
  <c r="K18" i="5"/>
  <c r="L25" i="25"/>
  <c r="S25" i="25" s="1"/>
  <c r="O19" i="25"/>
  <c r="R19" i="25" s="1"/>
  <c r="P13" i="25"/>
  <c r="O13" i="25"/>
  <c r="R13" i="25" s="1"/>
  <c r="S13" i="25"/>
  <c r="O18" i="25"/>
  <c r="R18" i="25" s="1"/>
  <c r="S27" i="25"/>
  <c r="T27" i="25" s="1"/>
  <c r="U27" i="25" s="1"/>
  <c r="V27" i="25" s="1"/>
  <c r="P26" i="25"/>
  <c r="T26" i="25" s="1"/>
  <c r="U26" i="25" s="1"/>
  <c r="V26" i="25" s="1"/>
  <c r="P22" i="25"/>
  <c r="T22" i="25" s="1"/>
  <c r="U22" i="25" s="1"/>
  <c r="V22" i="25" s="1"/>
  <c r="S19" i="25"/>
  <c r="P18" i="25"/>
  <c r="P14" i="25"/>
  <c r="P27" i="25"/>
  <c r="S24" i="25"/>
  <c r="S20" i="25"/>
  <c r="P19" i="25"/>
  <c r="S16" i="25"/>
  <c r="P15" i="25"/>
  <c r="S12" i="25"/>
  <c r="P24" i="25"/>
  <c r="P20" i="25"/>
  <c r="L17" i="5"/>
  <c r="M17" i="5"/>
  <c r="L16" i="5"/>
  <c r="M16" i="5"/>
  <c r="L20" i="5"/>
  <c r="M14" i="5"/>
  <c r="L14" i="5"/>
  <c r="M13" i="5"/>
  <c r="M24" i="5"/>
  <c r="M23" i="5"/>
  <c r="M11" i="5"/>
  <c r="N36" i="28"/>
  <c r="O36" i="28"/>
  <c r="N48" i="28"/>
  <c r="O48" i="28"/>
  <c r="N44" i="28"/>
  <c r="O44" i="28"/>
  <c r="N40" i="28"/>
  <c r="O40" i="28"/>
  <c r="N49" i="28"/>
  <c r="O49" i="28"/>
  <c r="N41" i="28"/>
  <c r="O41" i="28"/>
  <c r="N37" i="28"/>
  <c r="O37" i="28"/>
  <c r="N45" i="28"/>
  <c r="O45" i="28"/>
  <c r="N50" i="28"/>
  <c r="O50" i="28"/>
  <c r="N46" i="28"/>
  <c r="O46" i="28"/>
  <c r="N42" i="28"/>
  <c r="O42" i="28"/>
  <c r="N38" i="28"/>
  <c r="O38" i="28"/>
  <c r="N51" i="28"/>
  <c r="O51" i="28"/>
  <c r="N47" i="28"/>
  <c r="O47" i="28"/>
  <c r="N43" i="28"/>
  <c r="O43" i="28"/>
  <c r="N39" i="28"/>
  <c r="O39" i="28"/>
  <c r="M23" i="4"/>
  <c r="AM17" i="4"/>
  <c r="Q17" i="4"/>
  <c r="V17" i="4" s="1"/>
  <c r="AC17" i="4"/>
  <c r="X17" i="4"/>
  <c r="S17" i="4"/>
  <c r="AK17" i="4" s="1"/>
  <c r="T17" i="4"/>
  <c r="AF17" i="4" s="1"/>
  <c r="AR17" i="4"/>
  <c r="AH17" i="4"/>
  <c r="K15" i="4"/>
  <c r="N15" i="4" s="1"/>
  <c r="L15" i="4"/>
  <c r="M15" i="4"/>
  <c r="K21" i="4"/>
  <c r="N21" i="4" s="1"/>
  <c r="L21" i="4"/>
  <c r="M21" i="4"/>
  <c r="L22" i="4"/>
  <c r="K22" i="4"/>
  <c r="I21" i="4"/>
  <c r="I15" i="4"/>
  <c r="J24" i="4"/>
  <c r="J18" i="4"/>
  <c r="J12" i="4"/>
  <c r="J25" i="4"/>
  <c r="J19" i="4"/>
  <c r="R17" i="4"/>
  <c r="J13" i="4"/>
  <c r="N22" i="4"/>
  <c r="T22" i="4" s="1"/>
  <c r="AF22" i="4" s="1"/>
  <c r="J20" i="4"/>
  <c r="P17" i="4"/>
  <c r="J14" i="4"/>
  <c r="N23" i="32"/>
  <c r="M29" i="32"/>
  <c r="O29" i="32" s="1"/>
  <c r="I28" i="32"/>
  <c r="M26" i="32"/>
  <c r="O26" i="32" s="1"/>
  <c r="I25" i="32"/>
  <c r="M23" i="32"/>
  <c r="O23" i="32" s="1"/>
  <c r="I22" i="32"/>
  <c r="M20" i="32"/>
  <c r="O20" i="32" s="1"/>
  <c r="M17" i="32"/>
  <c r="O17" i="32" s="1"/>
  <c r="I16" i="32"/>
  <c r="L20" i="32"/>
  <c r="N20" i="32" s="1"/>
  <c r="M30" i="32"/>
  <c r="O30" i="32" s="1"/>
  <c r="M27" i="32"/>
  <c r="O27" i="32" s="1"/>
  <c r="M24" i="32"/>
  <c r="O24" i="32" s="1"/>
  <c r="M21" i="32"/>
  <c r="O21" i="32" s="1"/>
  <c r="M18" i="32"/>
  <c r="O18" i="32" s="1"/>
  <c r="M15" i="32"/>
  <c r="O15" i="32" s="1"/>
  <c r="M22" i="32"/>
  <c r="O22" i="32" s="1"/>
  <c r="L30" i="32"/>
  <c r="L27" i="32"/>
  <c r="L24" i="32"/>
  <c r="L18" i="32"/>
  <c r="N18" i="32" s="1"/>
  <c r="L15" i="32"/>
  <c r="J23" i="25"/>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M12" i="5" l="1"/>
  <c r="L12" i="5"/>
  <c r="O21" i="25"/>
  <c r="R21" i="25" s="1"/>
  <c r="M10" i="4"/>
  <c r="K10" i="4"/>
  <c r="N10" i="4" s="1"/>
  <c r="L10" i="4"/>
  <c r="M16" i="4"/>
  <c r="K16" i="4"/>
  <c r="N16" i="4" s="1"/>
  <c r="L18" i="5"/>
  <c r="M18" i="5"/>
  <c r="P21" i="25"/>
  <c r="L16" i="4"/>
  <c r="S23" i="25"/>
  <c r="O23" i="25"/>
  <c r="R23" i="25" s="1"/>
  <c r="M19" i="5"/>
  <c r="T20" i="25"/>
  <c r="U20" i="25" s="1"/>
  <c r="V20" i="25" s="1"/>
  <c r="K23" i="4"/>
  <c r="N23" i="4" s="1"/>
  <c r="N15" i="32"/>
  <c r="O12" i="25"/>
  <c r="R12" i="25" s="1"/>
  <c r="T12" i="25" s="1"/>
  <c r="U12" i="25" s="1"/>
  <c r="V12" i="25" s="1"/>
  <c r="N24" i="32"/>
  <c r="O25" i="25"/>
  <c r="R25" i="25" s="1"/>
  <c r="O15" i="25"/>
  <c r="R15" i="25" s="1"/>
  <c r="S17" i="25"/>
  <c r="O17" i="25"/>
  <c r="R17" i="25" s="1"/>
  <c r="P16" i="25"/>
  <c r="T16" i="25" s="1"/>
  <c r="U16" i="25" s="1"/>
  <c r="V16" i="25" s="1"/>
  <c r="T14" i="25"/>
  <c r="U14" i="25" s="1"/>
  <c r="V14" i="25" s="1"/>
  <c r="T21" i="25"/>
  <c r="U21" i="25" s="1"/>
  <c r="V21" i="25" s="1"/>
  <c r="AP17" i="4"/>
  <c r="P21" i="4"/>
  <c r="Q21" i="4"/>
  <c r="V21" i="4" s="1"/>
  <c r="M25" i="5"/>
  <c r="AA17" i="4"/>
  <c r="P25" i="25"/>
  <c r="L15" i="5"/>
  <c r="J18" i="25"/>
  <c r="K11" i="4"/>
  <c r="N11" i="4" s="1"/>
  <c r="L11" i="4"/>
  <c r="M11" i="4"/>
  <c r="J26" i="25"/>
  <c r="J19" i="25"/>
  <c r="N26" i="32"/>
  <c r="J22" i="25"/>
  <c r="N29" i="32"/>
  <c r="T18" i="25"/>
  <c r="U18" i="25" s="1"/>
  <c r="V18" i="25" s="1"/>
  <c r="T19" i="25"/>
  <c r="U19" i="25" s="1"/>
  <c r="V19" i="25" s="1"/>
  <c r="T24" i="25"/>
  <c r="U24" i="25" s="1"/>
  <c r="V24" i="25" s="1"/>
  <c r="T13" i="25"/>
  <c r="U13" i="25" s="1"/>
  <c r="V13" i="25" s="1"/>
  <c r="T15" i="25"/>
  <c r="U15" i="25" s="1"/>
  <c r="V15" i="25" s="1"/>
  <c r="AH10" i="4"/>
  <c r="AM10" i="4"/>
  <c r="AC10" i="4"/>
  <c r="S10" i="4"/>
  <c r="T10" i="4"/>
  <c r="AF10" i="4" s="1"/>
  <c r="AR10" i="4"/>
  <c r="X10" i="4"/>
  <c r="R10" i="4"/>
  <c r="P10" i="4"/>
  <c r="Q10" i="4"/>
  <c r="V10" i="4" s="1"/>
  <c r="AM23" i="4"/>
  <c r="Q23" i="4"/>
  <c r="V23" i="4" s="1"/>
  <c r="AC23" i="4"/>
  <c r="S23" i="4"/>
  <c r="AR23" i="4"/>
  <c r="AH23" i="4"/>
  <c r="X23" i="4"/>
  <c r="R23" i="4"/>
  <c r="T23" i="4"/>
  <c r="AF23" i="4" s="1"/>
  <c r="P23" i="4"/>
  <c r="X15" i="4"/>
  <c r="AR15" i="4"/>
  <c r="AM15" i="4"/>
  <c r="T15" i="4"/>
  <c r="AF15" i="4" s="1"/>
  <c r="AC15" i="4"/>
  <c r="AH15" i="4"/>
  <c r="Q15" i="4"/>
  <c r="V15" i="4" s="1"/>
  <c r="R15" i="4"/>
  <c r="S15" i="4"/>
  <c r="P15" i="4"/>
  <c r="AH16" i="4"/>
  <c r="AM16" i="4"/>
  <c r="AC16" i="4"/>
  <c r="S16" i="4"/>
  <c r="AR16" i="4"/>
  <c r="X16" i="4"/>
  <c r="P16" i="4"/>
  <c r="R16" i="4"/>
  <c r="T16" i="4"/>
  <c r="AF16" i="4" s="1"/>
  <c r="Q16" i="4"/>
  <c r="V16" i="4" s="1"/>
  <c r="M12" i="4"/>
  <c r="K12" i="4"/>
  <c r="N12" i="4" s="1"/>
  <c r="L12" i="4"/>
  <c r="M18" i="4"/>
  <c r="K18" i="4"/>
  <c r="N18" i="4" s="1"/>
  <c r="L18" i="4"/>
  <c r="K25" i="4"/>
  <c r="N25" i="4" s="1"/>
  <c r="L25" i="4"/>
  <c r="M25" i="4"/>
  <c r="AM22" i="4"/>
  <c r="AC22" i="4"/>
  <c r="S22" i="4"/>
  <c r="AR22" i="4"/>
  <c r="X22" i="4"/>
  <c r="AH22" i="4"/>
  <c r="X21" i="4"/>
  <c r="S21" i="4"/>
  <c r="AM21" i="4"/>
  <c r="AC21" i="4"/>
  <c r="T21" i="4"/>
  <c r="AF21" i="4" s="1"/>
  <c r="AR21" i="4"/>
  <c r="AH21" i="4"/>
  <c r="K13" i="4"/>
  <c r="N13" i="4" s="1"/>
  <c r="L13" i="4"/>
  <c r="M13" i="4"/>
  <c r="R22" i="4"/>
  <c r="K19" i="4"/>
  <c r="N19" i="4" s="1"/>
  <c r="L19" i="4"/>
  <c r="M19" i="4"/>
  <c r="K20" i="4"/>
  <c r="N20" i="4" s="1"/>
  <c r="L20" i="4"/>
  <c r="M20" i="4"/>
  <c r="K14" i="4"/>
  <c r="L14" i="4"/>
  <c r="M14" i="4"/>
  <c r="N14" i="4"/>
  <c r="P22" i="4"/>
  <c r="Q22" i="4"/>
  <c r="V22" i="4" s="1"/>
  <c r="R21" i="4"/>
  <c r="M24" i="4"/>
  <c r="K24" i="4"/>
  <c r="N24" i="4" s="1"/>
  <c r="L24" i="4"/>
  <c r="N30" i="32"/>
  <c r="N27" i="32"/>
  <c r="S10" i="32"/>
  <c r="P14" i="32"/>
  <c r="G14" i="32"/>
  <c r="F14" i="32"/>
  <c r="E14" i="32"/>
  <c r="D14" i="32"/>
  <c r="C14" i="32"/>
  <c r="B14" i="32"/>
  <c r="D11" i="32"/>
  <c r="E11" i="32" s="1"/>
  <c r="D9" i="32"/>
  <c r="E9" i="32" s="1"/>
  <c r="S9" i="32"/>
  <c r="P7" i="32"/>
  <c r="P8" i="32" s="1"/>
  <c r="D7" i="32"/>
  <c r="E7" i="32" s="1"/>
  <c r="D6" i="32"/>
  <c r="E6" i="32" s="1"/>
  <c r="V5" i="32"/>
  <c r="V4" i="32"/>
  <c r="C4" i="32"/>
  <c r="B2" i="32"/>
  <c r="T23" i="25" l="1"/>
  <c r="U23" i="25" s="1"/>
  <c r="V23" i="25" s="1"/>
  <c r="T17" i="25"/>
  <c r="U17" i="25" s="1"/>
  <c r="V17" i="25" s="1"/>
  <c r="T25" i="25"/>
  <c r="U25" i="25" s="1"/>
  <c r="V25" i="25" s="1"/>
  <c r="Q23" i="32"/>
  <c r="R23" i="32" s="1"/>
  <c r="S23" i="32" s="1"/>
  <c r="X23" i="32" s="1"/>
  <c r="Q29" i="32"/>
  <c r="R29" i="32" s="1"/>
  <c r="S29" i="32" s="1"/>
  <c r="Q16" i="32"/>
  <c r="R16" i="32" s="1"/>
  <c r="S16" i="32" s="1"/>
  <c r="Q20" i="32"/>
  <c r="R20" i="32" s="1"/>
  <c r="S20" i="32" s="1"/>
  <c r="Q26" i="32"/>
  <c r="R26" i="32" s="1"/>
  <c r="S26" i="32" s="1"/>
  <c r="Q24" i="32"/>
  <c r="R24" i="32" s="1"/>
  <c r="S24" i="32" s="1"/>
  <c r="Q17" i="32"/>
  <c r="R17" i="32" s="1"/>
  <c r="S17" i="32" s="1"/>
  <c r="X17" i="32" s="1"/>
  <c r="Q21" i="32"/>
  <c r="R21" i="32" s="1"/>
  <c r="S21" i="32" s="1"/>
  <c r="Q15" i="32"/>
  <c r="R15" i="32" s="1"/>
  <c r="S15" i="32" s="1"/>
  <c r="X15" i="32" s="1"/>
  <c r="Q19" i="32"/>
  <c r="R19" i="32" s="1"/>
  <c r="S19" i="32" s="1"/>
  <c r="Q18" i="32"/>
  <c r="R18" i="32" s="1"/>
  <c r="S18" i="32" s="1"/>
  <c r="U18" i="32" s="1"/>
  <c r="Q30" i="32"/>
  <c r="R30" i="32" s="1"/>
  <c r="S30" i="32" s="1"/>
  <c r="Q22" i="32"/>
  <c r="R22" i="32" s="1"/>
  <c r="S22" i="32" s="1"/>
  <c r="Q27" i="32"/>
  <c r="R27" i="32" s="1"/>
  <c r="S27" i="32" s="1"/>
  <c r="Q25" i="32"/>
  <c r="R25" i="32" s="1"/>
  <c r="S25" i="32" s="1"/>
  <c r="X25" i="32" s="1"/>
  <c r="Q28" i="32"/>
  <c r="R28" i="32" s="1"/>
  <c r="S28" i="32" s="1"/>
  <c r="X29" i="32"/>
  <c r="Q11" i="4"/>
  <c r="V11" i="4" s="1"/>
  <c r="AC11" i="4"/>
  <c r="AM11" i="4"/>
  <c r="S11" i="4"/>
  <c r="T11" i="4"/>
  <c r="AF11" i="4" s="1"/>
  <c r="P11" i="4"/>
  <c r="AR11" i="4"/>
  <c r="X11" i="4"/>
  <c r="AH11" i="4"/>
  <c r="R11" i="4"/>
  <c r="H21" i="32"/>
  <c r="T21" i="32" s="1"/>
  <c r="U21" i="32" s="1"/>
  <c r="H20" i="32"/>
  <c r="T20" i="32" s="1"/>
  <c r="H27" i="32"/>
  <c r="T27" i="32" s="1"/>
  <c r="H25" i="32"/>
  <c r="T25" i="32" s="1"/>
  <c r="H30" i="32"/>
  <c r="T30" i="32" s="1"/>
  <c r="V30" i="32" s="1"/>
  <c r="Y30" i="32" s="1"/>
  <c r="H29" i="32"/>
  <c r="T29" i="32" s="1"/>
  <c r="H26" i="32"/>
  <c r="T26" i="32" s="1"/>
  <c r="H28" i="32"/>
  <c r="T28" i="32" s="1"/>
  <c r="H24" i="32"/>
  <c r="T24" i="32" s="1"/>
  <c r="H23" i="32"/>
  <c r="T23" i="32" s="1"/>
  <c r="V23" i="32" s="1"/>
  <c r="Y23" i="32" s="1"/>
  <c r="H22" i="32"/>
  <c r="T22" i="32" s="1"/>
  <c r="AC18" i="4"/>
  <c r="S18" i="4"/>
  <c r="AR18" i="4"/>
  <c r="AH18" i="4"/>
  <c r="X18" i="4"/>
  <c r="AM18" i="4"/>
  <c r="P18" i="4"/>
  <c r="Q18" i="4"/>
  <c r="V18" i="4" s="1"/>
  <c r="T18" i="4"/>
  <c r="AF18" i="4" s="1"/>
  <c r="R18" i="4"/>
  <c r="AC20" i="4"/>
  <c r="R20" i="4"/>
  <c r="AH20" i="4"/>
  <c r="X20" i="4"/>
  <c r="AM20" i="4"/>
  <c r="Q20" i="4"/>
  <c r="V20" i="4" s="1"/>
  <c r="S20" i="4"/>
  <c r="AR20" i="4"/>
  <c r="P20" i="4"/>
  <c r="T20" i="4"/>
  <c r="AF20" i="4" s="1"/>
  <c r="S13" i="4"/>
  <c r="AR13" i="4"/>
  <c r="AH13" i="4"/>
  <c r="AM13" i="4"/>
  <c r="P13" i="4"/>
  <c r="X13" i="4"/>
  <c r="Q13" i="4"/>
  <c r="V13" i="4" s="1"/>
  <c r="AC13" i="4"/>
  <c r="R13" i="4"/>
  <c r="T13" i="4"/>
  <c r="AF13" i="4" s="1"/>
  <c r="AA22" i="4"/>
  <c r="AK22" i="4"/>
  <c r="AP22" i="4"/>
  <c r="AP15" i="4"/>
  <c r="AK15" i="4"/>
  <c r="AA15" i="4"/>
  <c r="AP10" i="4"/>
  <c r="AK10" i="4"/>
  <c r="AA10" i="4"/>
  <c r="AK21" i="4"/>
  <c r="AP21" i="4"/>
  <c r="AA21" i="4"/>
  <c r="AC12" i="4"/>
  <c r="S12" i="4"/>
  <c r="AR12" i="4"/>
  <c r="AH12" i="4"/>
  <c r="X12" i="4"/>
  <c r="AM12" i="4"/>
  <c r="P12" i="4"/>
  <c r="Q12" i="4"/>
  <c r="V12" i="4" s="1"/>
  <c r="R12" i="4"/>
  <c r="T12" i="4"/>
  <c r="AF12" i="4" s="1"/>
  <c r="AC14" i="4"/>
  <c r="R14" i="4"/>
  <c r="AH14" i="4"/>
  <c r="X14" i="4"/>
  <c r="Q14" i="4"/>
  <c r="V14" i="4" s="1"/>
  <c r="AM14" i="4"/>
  <c r="S14" i="4"/>
  <c r="AR14" i="4"/>
  <c r="T14" i="4"/>
  <c r="AF14" i="4" s="1"/>
  <c r="P14" i="4"/>
  <c r="AA16" i="4"/>
  <c r="AP16" i="4"/>
  <c r="AK16" i="4"/>
  <c r="S25" i="4"/>
  <c r="T25" i="4"/>
  <c r="AF25" i="4" s="1"/>
  <c r="AR25" i="4"/>
  <c r="AH25" i="4"/>
  <c r="AM25" i="4"/>
  <c r="X25" i="4"/>
  <c r="P25" i="4"/>
  <c r="Q25" i="4"/>
  <c r="V25" i="4" s="1"/>
  <c r="AC25" i="4"/>
  <c r="R25" i="4"/>
  <c r="AK23" i="4"/>
  <c r="AP23" i="4"/>
  <c r="AA23" i="4"/>
  <c r="AC24" i="4"/>
  <c r="S24" i="4"/>
  <c r="AR24" i="4"/>
  <c r="AH24" i="4"/>
  <c r="X24" i="4"/>
  <c r="AM24" i="4"/>
  <c r="P24" i="4"/>
  <c r="R24" i="4"/>
  <c r="T24" i="4"/>
  <c r="AF24" i="4" s="1"/>
  <c r="Q24" i="4"/>
  <c r="V24" i="4" s="1"/>
  <c r="S19" i="4"/>
  <c r="T19" i="4"/>
  <c r="AF19" i="4" s="1"/>
  <c r="AR19" i="4"/>
  <c r="AH19" i="4"/>
  <c r="P19" i="4"/>
  <c r="X19" i="4"/>
  <c r="AM19" i="4"/>
  <c r="Q19" i="4"/>
  <c r="V19" i="4" s="1"/>
  <c r="AC19" i="4"/>
  <c r="R19" i="4"/>
  <c r="M14" i="32"/>
  <c r="O14" i="32" s="1"/>
  <c r="K14" i="32"/>
  <c r="L14" i="32"/>
  <c r="H15" i="32"/>
  <c r="T15" i="32" s="1"/>
  <c r="U15" i="32" s="1"/>
  <c r="H16" i="32"/>
  <c r="T16" i="32" s="1"/>
  <c r="H14" i="32"/>
  <c r="T14" i="32" s="1"/>
  <c r="H17" i="32"/>
  <c r="T17" i="32" s="1"/>
  <c r="H18" i="32"/>
  <c r="T18" i="32" s="1"/>
  <c r="H19" i="32"/>
  <c r="T19" i="32" s="1"/>
  <c r="F11" i="32"/>
  <c r="N14" i="32"/>
  <c r="I14" i="32"/>
  <c r="V21" i="32" l="1"/>
  <c r="Y21" i="32" s="1"/>
  <c r="U26" i="32"/>
  <c r="W28" i="32"/>
  <c r="V20" i="32"/>
  <c r="Y20" i="32" s="1"/>
  <c r="V29" i="32"/>
  <c r="Y29" i="32" s="1"/>
  <c r="V22" i="32"/>
  <c r="Y22" i="32" s="1"/>
  <c r="W30" i="32"/>
  <c r="X30" i="32"/>
  <c r="X21" i="32"/>
  <c r="V17" i="32"/>
  <c r="Y17" i="32" s="1"/>
  <c r="V28" i="32"/>
  <c r="Y28" i="32" s="1"/>
  <c r="U20" i="32"/>
  <c r="W20" i="32"/>
  <c r="AA11" i="4"/>
  <c r="AP11" i="4"/>
  <c r="AK11" i="4"/>
  <c r="W25" i="32"/>
  <c r="W16" i="32"/>
  <c r="U24" i="32"/>
  <c r="W24" i="32"/>
  <c r="U27" i="32"/>
  <c r="W27" i="32"/>
  <c r="U29" i="32"/>
  <c r="Z29" i="32" s="1"/>
  <c r="W29" i="32"/>
  <c r="X20" i="32"/>
  <c r="W22" i="32"/>
  <c r="U23" i="32"/>
  <c r="W23" i="32"/>
  <c r="X18" i="32"/>
  <c r="U25" i="32"/>
  <c r="V26" i="32"/>
  <c r="Y26" i="32" s="1"/>
  <c r="W26" i="32"/>
  <c r="U16" i="32"/>
  <c r="V25" i="32"/>
  <c r="Y25" i="32" s="1"/>
  <c r="X28" i="32"/>
  <c r="W18" i="32"/>
  <c r="X27" i="32"/>
  <c r="X26" i="32"/>
  <c r="V15" i="32"/>
  <c r="Y15" i="32" s="1"/>
  <c r="V16" i="32"/>
  <c r="Y16" i="32" s="1"/>
  <c r="W19" i="32"/>
  <c r="V27" i="32"/>
  <c r="Y27" i="32" s="1"/>
  <c r="V19" i="32"/>
  <c r="Y19" i="32" s="1"/>
  <c r="X24" i="32"/>
  <c r="U30" i="32"/>
  <c r="Z30" i="32" s="1"/>
  <c r="AA30" i="32" s="1"/>
  <c r="W15" i="32"/>
  <c r="U19" i="32"/>
  <c r="U28" i="32"/>
  <c r="V24" i="32"/>
  <c r="Y24" i="32" s="1"/>
  <c r="X16" i="32"/>
  <c r="W21" i="32"/>
  <c r="V18" i="32"/>
  <c r="Y18" i="32" s="1"/>
  <c r="U22" i="32"/>
  <c r="U17" i="32"/>
  <c r="W17" i="32"/>
  <c r="X19" i="32"/>
  <c r="X22" i="32"/>
  <c r="AA13" i="4"/>
  <c r="AK13" i="4"/>
  <c r="AP13" i="4"/>
  <c r="AA14" i="4"/>
  <c r="AP14" i="4"/>
  <c r="AK14" i="4"/>
  <c r="AK25" i="4"/>
  <c r="AP25" i="4"/>
  <c r="AA25" i="4"/>
  <c r="AP20" i="4"/>
  <c r="AA20" i="4"/>
  <c r="AK20" i="4"/>
  <c r="AA12" i="4"/>
  <c r="AK12" i="4"/>
  <c r="AP12" i="4"/>
  <c r="AK19" i="4"/>
  <c r="AP19" i="4"/>
  <c r="AA19" i="4"/>
  <c r="AK18" i="4"/>
  <c r="AA18" i="4"/>
  <c r="AP18" i="4"/>
  <c r="AK24" i="4"/>
  <c r="AA24" i="4"/>
  <c r="AP24" i="4"/>
  <c r="Q14" i="32"/>
  <c r="R14" i="32" s="1"/>
  <c r="S14" i="32" s="1"/>
  <c r="W14" i="32" s="1"/>
  <c r="Z25" i="32" l="1"/>
  <c r="Z21" i="32"/>
  <c r="Z20" i="32"/>
  <c r="Z26" i="32"/>
  <c r="Z27" i="32"/>
  <c r="AA27" i="32" s="1"/>
  <c r="Z18" i="32"/>
  <c r="AB29" i="32"/>
  <c r="AA29" i="32"/>
  <c r="AK20" i="9" s="1"/>
  <c r="AA25" i="32"/>
  <c r="AK16" i="9" s="1"/>
  <c r="AB25" i="32"/>
  <c r="AA18" i="32"/>
  <c r="AK9" i="9" s="1"/>
  <c r="AB18" i="32"/>
  <c r="Z23" i="32"/>
  <c r="Z17" i="32"/>
  <c r="AC17" i="32" s="1"/>
  <c r="AB8" i="9" s="1"/>
  <c r="Z28" i="32"/>
  <c r="AA20" i="32"/>
  <c r="AK11" i="9" s="1"/>
  <c r="AB20" i="32"/>
  <c r="AB30" i="32"/>
  <c r="Z16" i="32"/>
  <c r="AA21" i="32"/>
  <c r="AK12" i="9" s="1"/>
  <c r="AB21" i="32"/>
  <c r="AB27" i="32"/>
  <c r="Z22" i="32"/>
  <c r="Z15" i="32"/>
  <c r="AC15" i="32" s="1"/>
  <c r="AB6" i="9" s="1"/>
  <c r="Z19" i="32"/>
  <c r="AC19" i="32" s="1"/>
  <c r="AB10" i="9" s="1"/>
  <c r="Z24" i="32"/>
  <c r="AA26" i="32"/>
  <c r="AK17" i="9" s="1"/>
  <c r="AB26" i="32"/>
  <c r="X14" i="32"/>
  <c r="AK18" i="9"/>
  <c r="AK21" i="9"/>
  <c r="AC18" i="32"/>
  <c r="AB9" i="9" s="1"/>
  <c r="AC16" i="32"/>
  <c r="AB7" i="9" s="1"/>
  <c r="O9" i="9"/>
  <c r="O7" i="9"/>
  <c r="V14" i="32"/>
  <c r="Y14" i="32" s="1"/>
  <c r="U14" i="32"/>
  <c r="O6" i="9" l="1"/>
  <c r="O10" i="9"/>
  <c r="O8" i="9"/>
  <c r="AA24" i="32"/>
  <c r="AK15" i="9" s="1"/>
  <c r="AB24" i="32"/>
  <c r="AB19" i="32"/>
  <c r="AA19" i="32"/>
  <c r="AK10" i="9" s="1"/>
  <c r="AA28" i="32"/>
  <c r="AK19" i="9" s="1"/>
  <c r="AB28" i="32"/>
  <c r="AB17" i="32"/>
  <c r="AA17" i="32"/>
  <c r="AK8" i="9" s="1"/>
  <c r="AB16" i="32"/>
  <c r="AA16" i="32"/>
  <c r="AK7" i="9" s="1"/>
  <c r="AA22" i="32"/>
  <c r="AK13" i="9" s="1"/>
  <c r="AB22" i="32"/>
  <c r="AB23" i="32"/>
  <c r="AA23" i="32"/>
  <c r="AK14" i="9" s="1"/>
  <c r="AA15" i="32"/>
  <c r="AK6" i="9" s="1"/>
  <c r="AB15" i="32"/>
  <c r="Z14" i="32"/>
  <c r="AC14" i="32" s="1"/>
  <c r="AB5" i="9" s="1"/>
  <c r="P14" i="31"/>
  <c r="Q14" i="31" s="1"/>
  <c r="AB14" i="32" l="1"/>
  <c r="O5" i="9"/>
  <c r="AA14" i="32"/>
  <c r="AK5" i="9" s="1"/>
  <c r="G14" i="31"/>
  <c r="F14" i="31"/>
  <c r="E14" i="31"/>
  <c r="D14" i="31"/>
  <c r="C14" i="31"/>
  <c r="B14" i="31"/>
  <c r="P7" i="31"/>
  <c r="P8" i="31" s="1"/>
  <c r="L14" i="31" l="1"/>
  <c r="M14" i="31"/>
  <c r="K14" i="31"/>
  <c r="I14" i="31"/>
  <c r="N14" i="31"/>
  <c r="O14" i="31" s="1"/>
  <c r="R14" i="31" s="1"/>
  <c r="D11" i="31" l="1"/>
  <c r="E11" i="31" s="1"/>
  <c r="D9" i="31"/>
  <c r="E9" i="31" s="1"/>
  <c r="D7" i="31"/>
  <c r="E7" i="31" s="1"/>
  <c r="D6" i="31"/>
  <c r="E6" i="31" s="1"/>
  <c r="C4" i="31"/>
  <c r="B2" i="31"/>
  <c r="H21" i="31" l="1"/>
  <c r="H17" i="31"/>
  <c r="H22" i="31"/>
  <c r="H16" i="31"/>
  <c r="H20" i="31"/>
  <c r="H18" i="31"/>
  <c r="H14" i="31"/>
  <c r="S14" i="31" s="1"/>
  <c r="V14" i="31" s="1"/>
  <c r="H19" i="31"/>
  <c r="H26" i="31"/>
  <c r="H30" i="31"/>
  <c r="H29" i="31"/>
  <c r="H23" i="31"/>
  <c r="H28" i="31"/>
  <c r="H15" i="31"/>
  <c r="H27" i="31"/>
  <c r="H25" i="31"/>
  <c r="H24" i="31"/>
  <c r="W14" i="31"/>
  <c r="F11" i="31"/>
  <c r="AA12" i="9" l="1"/>
  <c r="AJ12" i="9"/>
  <c r="X14" i="3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N12" i="9" l="1"/>
  <c r="AA11" i="9"/>
  <c r="N16" i="9"/>
  <c r="AA14" i="9"/>
  <c r="AJ14" i="9"/>
  <c r="N14" i="9"/>
  <c r="AJ11" i="9"/>
  <c r="N11" i="9"/>
  <c r="AJ19" i="9"/>
  <c r="AA19" i="9"/>
  <c r="N19" i="9"/>
  <c r="AA21" i="9"/>
  <c r="AJ21" i="9"/>
  <c r="N21" i="9"/>
  <c r="AA8" i="9"/>
  <c r="AJ8" i="9"/>
  <c r="N8" i="9"/>
  <c r="AJ20" i="9"/>
  <c r="AA20" i="9"/>
  <c r="N20" i="9"/>
  <c r="AJ10" i="9"/>
  <c r="AA10" i="9"/>
  <c r="N10" i="9"/>
  <c r="AA7" i="9"/>
  <c r="AJ7" i="9"/>
  <c r="N7" i="9"/>
  <c r="AJ15" i="9"/>
  <c r="AA15" i="9"/>
  <c r="N15" i="9"/>
  <c r="AJ18" i="9"/>
  <c r="AA18" i="9"/>
  <c r="N18" i="9"/>
  <c r="Y14" i="31"/>
  <c r="AB14" i="31" s="1"/>
  <c r="AA5" i="9" s="1"/>
  <c r="T17" i="19"/>
  <c r="T15" i="19"/>
  <c r="Q7" i="28"/>
  <c r="P7" i="28"/>
  <c r="AA16" i="9" l="1"/>
  <c r="AJ16" i="9"/>
  <c r="AJ6" i="9"/>
  <c r="AA6" i="9"/>
  <c r="N6" i="9"/>
  <c r="AJ9" i="9"/>
  <c r="AA9" i="9"/>
  <c r="N9" i="9"/>
  <c r="AA17" i="9"/>
  <c r="AJ17" i="9"/>
  <c r="N17" i="9"/>
  <c r="AA13" i="9"/>
  <c r="AJ13" i="9"/>
  <c r="N13" i="9"/>
  <c r="Z14" i="31"/>
  <c r="AJ5" i="9" s="1"/>
  <c r="N5" i="9"/>
  <c r="AA14" i="31"/>
  <c r="D11" i="8"/>
  <c r="D9" i="8"/>
  <c r="D7" i="8"/>
  <c r="D6" i="8"/>
  <c r="D11" i="30"/>
  <c r="D9" i="30"/>
  <c r="D7" i="30"/>
  <c r="D6" i="30"/>
  <c r="Q139" i="30" l="1"/>
  <c r="Q77" i="30"/>
  <c r="Q87" i="30"/>
  <c r="Q104" i="30"/>
  <c r="Q105" i="30"/>
  <c r="Q158" i="30"/>
  <c r="Q27" i="30"/>
  <c r="Q80" i="30"/>
  <c r="Q155" i="30"/>
  <c r="Q146" i="30"/>
  <c r="Q86" i="30"/>
  <c r="Q19" i="30"/>
  <c r="Q102" i="30"/>
  <c r="Q132" i="30"/>
  <c r="Q51" i="30"/>
  <c r="Q149" i="30"/>
  <c r="Q138" i="30"/>
  <c r="Q111" i="30"/>
  <c r="Q171" i="30"/>
  <c r="Q43" i="30"/>
  <c r="Q161" i="30"/>
  <c r="Q29" i="30"/>
  <c r="Q162" i="30"/>
  <c r="Q150" i="30"/>
  <c r="Q75" i="30"/>
  <c r="Q128" i="30"/>
  <c r="Q170" i="30"/>
  <c r="Q107" i="30"/>
  <c r="Q15" i="30"/>
  <c r="Q148" i="30"/>
  <c r="Q169" i="30"/>
  <c r="Q74" i="30"/>
  <c r="Q137" i="30"/>
  <c r="Q99" i="30"/>
  <c r="Q91" i="30"/>
  <c r="Q61" i="30"/>
  <c r="Q168" i="30"/>
  <c r="Q129" i="30"/>
  <c r="Q110" i="30"/>
  <c r="Q67" i="30"/>
  <c r="Q108" i="30"/>
  <c r="Q53" i="30"/>
  <c r="Q39" i="30"/>
  <c r="Q136" i="30"/>
  <c r="Q167" i="30"/>
  <c r="Q126" i="30"/>
  <c r="Q143" i="30"/>
  <c r="Q147" i="30"/>
  <c r="Q85" i="30"/>
  <c r="Q151" i="30"/>
  <c r="Q131" i="30"/>
  <c r="Q63" i="30"/>
  <c r="Q68" i="30"/>
  <c r="Q32" i="30"/>
  <c r="Q145" i="30"/>
  <c r="Q37" i="30"/>
  <c r="Q92" i="30"/>
  <c r="Q56" i="30"/>
  <c r="Q44" i="30"/>
  <c r="Q174" i="30"/>
  <c r="Q112" i="30"/>
  <c r="Q73" i="30"/>
  <c r="Q41" i="30"/>
  <c r="Q113" i="30"/>
  <c r="Q54" i="30"/>
  <c r="Q178" i="30"/>
  <c r="Q52" i="30"/>
  <c r="Q66" i="30"/>
  <c r="Q57" i="30"/>
  <c r="Q96" i="30"/>
  <c r="Q55" i="30"/>
  <c r="Q121" i="30"/>
  <c r="Q140" i="30"/>
  <c r="Q90" i="30"/>
  <c r="Q173" i="30"/>
  <c r="Q116" i="30"/>
  <c r="Q17" i="30"/>
  <c r="Q89" i="30"/>
  <c r="Q153" i="30"/>
  <c r="Q119" i="30"/>
  <c r="Q142" i="30"/>
  <c r="Q133" i="30"/>
  <c r="Q115" i="30"/>
  <c r="Q134" i="30"/>
  <c r="Q21" i="30"/>
  <c r="Q28" i="30"/>
  <c r="Q22" i="30"/>
  <c r="Q88" i="30"/>
  <c r="Q31" i="30"/>
  <c r="Q114" i="30"/>
  <c r="Q101" i="30"/>
  <c r="Q46" i="30"/>
  <c r="Q141" i="30"/>
  <c r="Q45" i="30"/>
  <c r="Q130" i="30"/>
  <c r="Q159" i="30"/>
  <c r="Q26" i="30"/>
  <c r="Q76" i="30"/>
  <c r="Q81" i="30"/>
  <c r="Q97" i="30"/>
  <c r="Q152" i="30"/>
  <c r="Q18" i="30"/>
  <c r="Q70" i="30"/>
  <c r="Q34" i="30"/>
  <c r="Q25" i="30"/>
  <c r="Q20" i="30"/>
  <c r="Q60" i="30"/>
  <c r="Q164" i="30"/>
  <c r="Q175" i="30"/>
  <c r="Q165" i="30"/>
  <c r="Q179" i="30"/>
  <c r="Q93" i="30"/>
  <c r="Q58" i="30"/>
  <c r="Q163" i="30"/>
  <c r="Q49" i="30"/>
  <c r="Q127" i="30"/>
  <c r="Q42" i="30"/>
  <c r="Q156" i="30"/>
  <c r="Q78" i="30"/>
  <c r="Q23" i="30"/>
  <c r="Q172" i="30"/>
  <c r="Q16" i="30"/>
  <c r="Q120" i="30"/>
  <c r="Q59" i="30"/>
  <c r="Q65" i="30"/>
  <c r="Q118" i="30"/>
  <c r="Q124" i="30"/>
  <c r="Q83" i="30"/>
  <c r="Q50" i="30"/>
  <c r="Q35" i="30"/>
  <c r="Q40" i="30"/>
  <c r="Q69" i="30"/>
  <c r="Q100" i="30"/>
  <c r="Q166" i="30"/>
  <c r="Q125" i="30"/>
  <c r="Q95" i="30"/>
  <c r="Q177" i="30"/>
  <c r="Q47" i="30"/>
  <c r="Q64" i="30"/>
  <c r="Q82" i="30"/>
  <c r="Q94" i="30"/>
  <c r="Q135" i="30"/>
  <c r="Q144" i="30"/>
  <c r="Q38" i="30"/>
  <c r="Q160" i="30"/>
  <c r="Q62" i="30"/>
  <c r="Q24" i="30"/>
  <c r="Q106" i="30"/>
  <c r="Q84" i="30"/>
  <c r="Q123" i="30"/>
  <c r="Q33" i="30"/>
  <c r="Q30" i="30"/>
  <c r="Q48" i="30"/>
  <c r="Q36" i="30"/>
  <c r="Q79" i="30"/>
  <c r="Q117" i="30"/>
  <c r="Q71" i="30"/>
  <c r="Q98" i="30"/>
  <c r="Q122" i="30"/>
  <c r="Q176" i="30"/>
  <c r="Q103" i="30"/>
  <c r="Q109" i="30"/>
  <c r="Q154" i="30"/>
  <c r="Q157" i="30"/>
  <c r="Q72" i="30"/>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K16" i="6" s="1"/>
  <c r="T16" i="6" s="1"/>
  <c r="J14" i="6"/>
  <c r="K14" i="6" s="1"/>
  <c r="T14" i="6" s="1"/>
  <c r="K15" i="6"/>
  <c r="T15" i="6" s="1"/>
  <c r="J17" i="6"/>
  <c r="K17" i="6" s="1"/>
  <c r="T17" i="6" s="1"/>
  <c r="T10" i="9" l="1"/>
  <c r="T11" i="9"/>
  <c r="T12" i="9"/>
  <c r="T13" i="9"/>
  <c r="T14" i="9"/>
  <c r="T15" i="9"/>
  <c r="T16" i="9"/>
  <c r="T17" i="9"/>
  <c r="T18" i="9"/>
  <c r="T19" i="9"/>
  <c r="T20" i="9"/>
  <c r="T21" i="9"/>
  <c r="T22" i="9"/>
  <c r="T23" i="9"/>
  <c r="T24" i="9"/>
  <c r="J10" i="3"/>
  <c r="J11" i="3"/>
  <c r="J12" i="3"/>
  <c r="J13" i="3"/>
  <c r="J9" i="3"/>
  <c r="T8" i="9" l="1"/>
  <c r="T7" i="9"/>
  <c r="T9" i="9"/>
  <c r="T6" i="9"/>
  <c r="D14" i="30"/>
  <c r="G14" i="30" l="1"/>
  <c r="F14" i="30"/>
  <c r="E14" i="30"/>
  <c r="C14" i="30"/>
  <c r="B14" i="30"/>
  <c r="E11" i="30"/>
  <c r="E9" i="30"/>
  <c r="E7" i="30"/>
  <c r="E6" i="30"/>
  <c r="C4" i="30"/>
  <c r="B2" i="30"/>
  <c r="H168" i="30" l="1"/>
  <c r="O168" i="30" s="1"/>
  <c r="P168" i="30" s="1"/>
  <c r="H156" i="30"/>
  <c r="O156" i="30" s="1"/>
  <c r="P156" i="30" s="1"/>
  <c r="H144" i="30"/>
  <c r="O144" i="30" s="1"/>
  <c r="P144" i="30" s="1"/>
  <c r="H132" i="30"/>
  <c r="O132" i="30" s="1"/>
  <c r="P132" i="30" s="1"/>
  <c r="H120" i="30"/>
  <c r="O120" i="30" s="1"/>
  <c r="P120" i="30" s="1"/>
  <c r="H108" i="30"/>
  <c r="O108" i="30" s="1"/>
  <c r="P108" i="30" s="1"/>
  <c r="H96" i="30"/>
  <c r="O96" i="30" s="1"/>
  <c r="P96" i="30" s="1"/>
  <c r="H84" i="30"/>
  <c r="O84" i="30" s="1"/>
  <c r="P84" i="30" s="1"/>
  <c r="H72" i="30"/>
  <c r="O72" i="30" s="1"/>
  <c r="P72" i="30" s="1"/>
  <c r="H60" i="30"/>
  <c r="O60" i="30" s="1"/>
  <c r="P60" i="30" s="1"/>
  <c r="H48" i="30"/>
  <c r="O48" i="30" s="1"/>
  <c r="P48" i="30" s="1"/>
  <c r="H36" i="30"/>
  <c r="O36" i="30" s="1"/>
  <c r="P36" i="30" s="1"/>
  <c r="H179" i="30"/>
  <c r="O179" i="30" s="1"/>
  <c r="P179" i="30" s="1"/>
  <c r="H167" i="30"/>
  <c r="O167" i="30" s="1"/>
  <c r="P167" i="30" s="1"/>
  <c r="H155" i="30"/>
  <c r="O155" i="30" s="1"/>
  <c r="P155" i="30" s="1"/>
  <c r="H143" i="30"/>
  <c r="O143" i="30" s="1"/>
  <c r="P143" i="30" s="1"/>
  <c r="H131" i="30"/>
  <c r="O131" i="30" s="1"/>
  <c r="P131" i="30" s="1"/>
  <c r="H119" i="30"/>
  <c r="O119" i="30" s="1"/>
  <c r="P119" i="30" s="1"/>
  <c r="H107" i="30"/>
  <c r="O107" i="30" s="1"/>
  <c r="P107" i="30" s="1"/>
  <c r="H95" i="30"/>
  <c r="O95" i="30" s="1"/>
  <c r="P95" i="30" s="1"/>
  <c r="H83" i="30"/>
  <c r="O83" i="30" s="1"/>
  <c r="P83" i="30" s="1"/>
  <c r="H71" i="30"/>
  <c r="O71" i="30" s="1"/>
  <c r="P71" i="30" s="1"/>
  <c r="H59" i="30"/>
  <c r="O59" i="30" s="1"/>
  <c r="P59" i="30" s="1"/>
  <c r="H47" i="30"/>
  <c r="O47" i="30" s="1"/>
  <c r="P47" i="30" s="1"/>
  <c r="H35" i="30"/>
  <c r="O35" i="30" s="1"/>
  <c r="P35" i="30" s="1"/>
  <c r="H177" i="30"/>
  <c r="O177" i="30" s="1"/>
  <c r="P177" i="30" s="1"/>
  <c r="H165" i="30"/>
  <c r="O165" i="30" s="1"/>
  <c r="P165" i="30" s="1"/>
  <c r="H153" i="30"/>
  <c r="O153" i="30" s="1"/>
  <c r="P153" i="30" s="1"/>
  <c r="H141" i="30"/>
  <c r="O141" i="30" s="1"/>
  <c r="P141" i="30" s="1"/>
  <c r="H129" i="30"/>
  <c r="O129" i="30" s="1"/>
  <c r="P129" i="30" s="1"/>
  <c r="H117" i="30"/>
  <c r="O117" i="30" s="1"/>
  <c r="P117" i="30" s="1"/>
  <c r="H105" i="30"/>
  <c r="O105" i="30" s="1"/>
  <c r="P105" i="30" s="1"/>
  <c r="H93" i="30"/>
  <c r="O93" i="30" s="1"/>
  <c r="P93" i="30" s="1"/>
  <c r="H81" i="30"/>
  <c r="O81" i="30" s="1"/>
  <c r="P81" i="30" s="1"/>
  <c r="H69" i="30"/>
  <c r="O69" i="30" s="1"/>
  <c r="P69" i="30" s="1"/>
  <c r="H57" i="30"/>
  <c r="O57" i="30" s="1"/>
  <c r="P57" i="30" s="1"/>
  <c r="H45" i="30"/>
  <c r="O45" i="30" s="1"/>
  <c r="P45" i="30" s="1"/>
  <c r="H33" i="30"/>
  <c r="O33" i="30" s="1"/>
  <c r="P33" i="30" s="1"/>
  <c r="H174" i="30"/>
  <c r="O174" i="30" s="1"/>
  <c r="P174" i="30" s="1"/>
  <c r="H162" i="30"/>
  <c r="O162" i="30" s="1"/>
  <c r="P162" i="30" s="1"/>
  <c r="H150" i="30"/>
  <c r="O150" i="30" s="1"/>
  <c r="P150" i="30" s="1"/>
  <c r="H138" i="30"/>
  <c r="O138" i="30" s="1"/>
  <c r="P138" i="30" s="1"/>
  <c r="H126" i="30"/>
  <c r="O126" i="30" s="1"/>
  <c r="P126" i="30" s="1"/>
  <c r="H114" i="30"/>
  <c r="O114" i="30" s="1"/>
  <c r="P114" i="30" s="1"/>
  <c r="H102" i="30"/>
  <c r="O102" i="30" s="1"/>
  <c r="P102" i="30" s="1"/>
  <c r="H90" i="30"/>
  <c r="O90" i="30" s="1"/>
  <c r="P90" i="30" s="1"/>
  <c r="H78" i="30"/>
  <c r="O78" i="30" s="1"/>
  <c r="P78" i="30" s="1"/>
  <c r="H66" i="30"/>
  <c r="O66" i="30" s="1"/>
  <c r="P66" i="30" s="1"/>
  <c r="H54" i="30"/>
  <c r="O54" i="30" s="1"/>
  <c r="P54" i="30" s="1"/>
  <c r="H42" i="30"/>
  <c r="O42" i="30" s="1"/>
  <c r="P42" i="30" s="1"/>
  <c r="H173" i="30"/>
  <c r="O173" i="30" s="1"/>
  <c r="P173" i="30" s="1"/>
  <c r="H161" i="30"/>
  <c r="O161" i="30" s="1"/>
  <c r="P161" i="30" s="1"/>
  <c r="H149" i="30"/>
  <c r="O149" i="30" s="1"/>
  <c r="P149" i="30" s="1"/>
  <c r="H137" i="30"/>
  <c r="O137" i="30" s="1"/>
  <c r="P137" i="30" s="1"/>
  <c r="H125" i="30"/>
  <c r="O125" i="30" s="1"/>
  <c r="P125" i="30" s="1"/>
  <c r="H113" i="30"/>
  <c r="O113" i="30" s="1"/>
  <c r="P113" i="30" s="1"/>
  <c r="H101" i="30"/>
  <c r="O101" i="30" s="1"/>
  <c r="P101" i="30" s="1"/>
  <c r="H89" i="30"/>
  <c r="O89" i="30" s="1"/>
  <c r="P89" i="30" s="1"/>
  <c r="H77" i="30"/>
  <c r="O77" i="30" s="1"/>
  <c r="P77" i="30" s="1"/>
  <c r="H65" i="30"/>
  <c r="O65" i="30" s="1"/>
  <c r="P65" i="30" s="1"/>
  <c r="H53" i="30"/>
  <c r="O53" i="30" s="1"/>
  <c r="P53" i="30" s="1"/>
  <c r="H41" i="30"/>
  <c r="O41" i="30" s="1"/>
  <c r="P41" i="30" s="1"/>
  <c r="H175" i="30"/>
  <c r="O175" i="30" s="1"/>
  <c r="P175" i="30" s="1"/>
  <c r="H154" i="30"/>
  <c r="O154" i="30" s="1"/>
  <c r="P154" i="30" s="1"/>
  <c r="H134" i="30"/>
  <c r="O134" i="30" s="1"/>
  <c r="P134" i="30" s="1"/>
  <c r="H112" i="30"/>
  <c r="O112" i="30" s="1"/>
  <c r="P112" i="30" s="1"/>
  <c r="H92" i="30"/>
  <c r="O92" i="30" s="1"/>
  <c r="P92" i="30" s="1"/>
  <c r="H73" i="30"/>
  <c r="O73" i="30" s="1"/>
  <c r="P73" i="30" s="1"/>
  <c r="H51" i="30"/>
  <c r="O51" i="30" s="1"/>
  <c r="P51" i="30" s="1"/>
  <c r="H31" i="30"/>
  <c r="O31" i="30" s="1"/>
  <c r="P31" i="30" s="1"/>
  <c r="H172" i="30"/>
  <c r="O172" i="30" s="1"/>
  <c r="P172" i="30" s="1"/>
  <c r="H152" i="30"/>
  <c r="O152" i="30" s="1"/>
  <c r="P152" i="30" s="1"/>
  <c r="H133" i="30"/>
  <c r="O133" i="30" s="1"/>
  <c r="P133" i="30" s="1"/>
  <c r="H111" i="30"/>
  <c r="O111" i="30" s="1"/>
  <c r="P111" i="30" s="1"/>
  <c r="H91" i="30"/>
  <c r="O91" i="30" s="1"/>
  <c r="P91" i="30" s="1"/>
  <c r="H70" i="30"/>
  <c r="O70" i="30" s="1"/>
  <c r="P70" i="30" s="1"/>
  <c r="H50" i="30"/>
  <c r="O50" i="30" s="1"/>
  <c r="P50" i="30" s="1"/>
  <c r="H171" i="30"/>
  <c r="O171" i="30" s="1"/>
  <c r="P171" i="30" s="1"/>
  <c r="H151" i="30"/>
  <c r="O151" i="30" s="1"/>
  <c r="P151" i="30" s="1"/>
  <c r="H130" i="30"/>
  <c r="O130" i="30" s="1"/>
  <c r="P130" i="30" s="1"/>
  <c r="H110" i="30"/>
  <c r="O110" i="30" s="1"/>
  <c r="P110" i="30" s="1"/>
  <c r="H88" i="30"/>
  <c r="O88" i="30" s="1"/>
  <c r="P88" i="30" s="1"/>
  <c r="H68" i="30"/>
  <c r="O68" i="30" s="1"/>
  <c r="P68" i="30" s="1"/>
  <c r="H49" i="30"/>
  <c r="O49" i="30" s="1"/>
  <c r="P49" i="30" s="1"/>
  <c r="H170" i="30"/>
  <c r="O170" i="30" s="1"/>
  <c r="P170" i="30" s="1"/>
  <c r="H148" i="30"/>
  <c r="O148" i="30" s="1"/>
  <c r="P148" i="30" s="1"/>
  <c r="H128" i="30"/>
  <c r="O128" i="30" s="1"/>
  <c r="P128" i="30" s="1"/>
  <c r="H109" i="30"/>
  <c r="O109" i="30" s="1"/>
  <c r="P109" i="30" s="1"/>
  <c r="H87" i="30"/>
  <c r="O87" i="30" s="1"/>
  <c r="P87" i="30" s="1"/>
  <c r="H67" i="30"/>
  <c r="O67" i="30" s="1"/>
  <c r="P67" i="30" s="1"/>
  <c r="H46" i="30"/>
  <c r="O46" i="30" s="1"/>
  <c r="P46" i="30" s="1"/>
  <c r="H169" i="30"/>
  <c r="O169" i="30" s="1"/>
  <c r="P169" i="30" s="1"/>
  <c r="H147" i="30"/>
  <c r="O147" i="30" s="1"/>
  <c r="P147" i="30" s="1"/>
  <c r="H127" i="30"/>
  <c r="O127" i="30" s="1"/>
  <c r="P127" i="30" s="1"/>
  <c r="H106" i="30"/>
  <c r="O106" i="30" s="1"/>
  <c r="P106" i="30" s="1"/>
  <c r="H86" i="30"/>
  <c r="O86" i="30" s="1"/>
  <c r="P86" i="30" s="1"/>
  <c r="H64" i="30"/>
  <c r="O64" i="30" s="1"/>
  <c r="P64" i="30" s="1"/>
  <c r="H44" i="30"/>
  <c r="O44" i="30" s="1"/>
  <c r="P44" i="30" s="1"/>
  <c r="H166" i="30"/>
  <c r="O166" i="30" s="1"/>
  <c r="P166" i="30" s="1"/>
  <c r="H146" i="30"/>
  <c r="O146" i="30" s="1"/>
  <c r="P146" i="30" s="1"/>
  <c r="H124" i="30"/>
  <c r="O124" i="30" s="1"/>
  <c r="P124" i="30" s="1"/>
  <c r="H104" i="30"/>
  <c r="O104" i="30" s="1"/>
  <c r="P104" i="30" s="1"/>
  <c r="H85" i="30"/>
  <c r="O85" i="30" s="1"/>
  <c r="P85" i="30" s="1"/>
  <c r="H63" i="30"/>
  <c r="O63" i="30" s="1"/>
  <c r="P63" i="30" s="1"/>
  <c r="H43" i="30"/>
  <c r="O43" i="30" s="1"/>
  <c r="P43" i="30" s="1"/>
  <c r="H164" i="30"/>
  <c r="O164" i="30" s="1"/>
  <c r="P164" i="30" s="1"/>
  <c r="H145" i="30"/>
  <c r="O145" i="30" s="1"/>
  <c r="P145" i="30" s="1"/>
  <c r="H123" i="30"/>
  <c r="O123" i="30" s="1"/>
  <c r="P123" i="30" s="1"/>
  <c r="H103" i="30"/>
  <c r="O103" i="30" s="1"/>
  <c r="P103" i="30" s="1"/>
  <c r="H82" i="30"/>
  <c r="O82" i="30" s="1"/>
  <c r="P82" i="30" s="1"/>
  <c r="H62" i="30"/>
  <c r="O62" i="30" s="1"/>
  <c r="P62" i="30" s="1"/>
  <c r="H40" i="30"/>
  <c r="O40" i="30" s="1"/>
  <c r="P40" i="30" s="1"/>
  <c r="H163" i="30"/>
  <c r="O163" i="30" s="1"/>
  <c r="P163" i="30" s="1"/>
  <c r="H142" i="30"/>
  <c r="O142" i="30" s="1"/>
  <c r="P142" i="30" s="1"/>
  <c r="H122" i="30"/>
  <c r="O122" i="30" s="1"/>
  <c r="P122" i="30" s="1"/>
  <c r="H100" i="30"/>
  <c r="O100" i="30" s="1"/>
  <c r="P100" i="30" s="1"/>
  <c r="H80" i="30"/>
  <c r="O80" i="30" s="1"/>
  <c r="P80" i="30" s="1"/>
  <c r="H61" i="30"/>
  <c r="O61" i="30" s="1"/>
  <c r="P61" i="30" s="1"/>
  <c r="H39" i="30"/>
  <c r="O39" i="30" s="1"/>
  <c r="P39" i="30" s="1"/>
  <c r="H160" i="30"/>
  <c r="O160" i="30" s="1"/>
  <c r="P160" i="30" s="1"/>
  <c r="H140" i="30"/>
  <c r="O140" i="30" s="1"/>
  <c r="P140" i="30" s="1"/>
  <c r="H121" i="30"/>
  <c r="O121" i="30" s="1"/>
  <c r="P121" i="30" s="1"/>
  <c r="H99" i="30"/>
  <c r="O99" i="30" s="1"/>
  <c r="P99" i="30" s="1"/>
  <c r="H79" i="30"/>
  <c r="O79" i="30" s="1"/>
  <c r="P79" i="30" s="1"/>
  <c r="H58" i="30"/>
  <c r="O58" i="30" s="1"/>
  <c r="P58" i="30" s="1"/>
  <c r="H38" i="30"/>
  <c r="O38" i="30" s="1"/>
  <c r="P38" i="30" s="1"/>
  <c r="H159" i="30"/>
  <c r="O159" i="30" s="1"/>
  <c r="P159" i="30" s="1"/>
  <c r="H139" i="30"/>
  <c r="O139" i="30" s="1"/>
  <c r="P139" i="30" s="1"/>
  <c r="H118" i="30"/>
  <c r="O118" i="30" s="1"/>
  <c r="P118" i="30" s="1"/>
  <c r="H98" i="30"/>
  <c r="O98" i="30" s="1"/>
  <c r="P98" i="30" s="1"/>
  <c r="H76" i="30"/>
  <c r="O76" i="30" s="1"/>
  <c r="P76" i="30" s="1"/>
  <c r="H56" i="30"/>
  <c r="O56" i="30" s="1"/>
  <c r="P56" i="30" s="1"/>
  <c r="H37" i="30"/>
  <c r="O37" i="30" s="1"/>
  <c r="P37" i="30" s="1"/>
  <c r="H178" i="30"/>
  <c r="O178" i="30" s="1"/>
  <c r="P178" i="30" s="1"/>
  <c r="H158" i="30"/>
  <c r="O158" i="30" s="1"/>
  <c r="P158" i="30" s="1"/>
  <c r="H136" i="30"/>
  <c r="O136" i="30" s="1"/>
  <c r="P136" i="30" s="1"/>
  <c r="H116" i="30"/>
  <c r="O116" i="30" s="1"/>
  <c r="P116" i="30" s="1"/>
  <c r="H97" i="30"/>
  <c r="O97" i="30" s="1"/>
  <c r="P97" i="30" s="1"/>
  <c r="H75" i="30"/>
  <c r="O75" i="30" s="1"/>
  <c r="P75" i="30" s="1"/>
  <c r="H55" i="30"/>
  <c r="O55" i="30" s="1"/>
  <c r="P55" i="30" s="1"/>
  <c r="H34" i="30"/>
  <c r="O34" i="30" s="1"/>
  <c r="P34" i="30" s="1"/>
  <c r="H176" i="30"/>
  <c r="O176" i="30" s="1"/>
  <c r="P176" i="30" s="1"/>
  <c r="H157" i="30"/>
  <c r="O157" i="30" s="1"/>
  <c r="P157" i="30" s="1"/>
  <c r="H135" i="30"/>
  <c r="O135" i="30" s="1"/>
  <c r="P135" i="30" s="1"/>
  <c r="H115" i="30"/>
  <c r="O115" i="30" s="1"/>
  <c r="P115" i="30" s="1"/>
  <c r="H94" i="30"/>
  <c r="O94" i="30" s="1"/>
  <c r="P94" i="30" s="1"/>
  <c r="H74" i="30"/>
  <c r="O74" i="30" s="1"/>
  <c r="P74" i="30" s="1"/>
  <c r="H52" i="30"/>
  <c r="O52" i="30" s="1"/>
  <c r="P52" i="30" s="1"/>
  <c r="H32" i="30"/>
  <c r="O32" i="30" s="1"/>
  <c r="P32" i="30" s="1"/>
  <c r="H25" i="30"/>
  <c r="O25" i="30" s="1"/>
  <c r="P25" i="30" s="1"/>
  <c r="H24" i="30"/>
  <c r="O24" i="30" s="1"/>
  <c r="P24" i="30" s="1"/>
  <c r="H20" i="30"/>
  <c r="O20" i="30" s="1"/>
  <c r="P20" i="30" s="1"/>
  <c r="H23" i="30"/>
  <c r="O23" i="30" s="1"/>
  <c r="P23" i="30" s="1"/>
  <c r="H22" i="30"/>
  <c r="O22" i="30" s="1"/>
  <c r="P22" i="30" s="1"/>
  <c r="H21" i="30"/>
  <c r="O21" i="30" s="1"/>
  <c r="P21" i="30" s="1"/>
  <c r="H29" i="30"/>
  <c r="O29" i="30" s="1"/>
  <c r="P29" i="30" s="1"/>
  <c r="H28" i="30"/>
  <c r="O28" i="30" s="1"/>
  <c r="P28" i="30" s="1"/>
  <c r="H26" i="30"/>
  <c r="O26" i="30" s="1"/>
  <c r="P26" i="30" s="1"/>
  <c r="H27" i="30"/>
  <c r="O27" i="30" s="1"/>
  <c r="P27" i="30" s="1"/>
  <c r="H30" i="30"/>
  <c r="O30" i="30" s="1"/>
  <c r="P30" i="30" s="1"/>
  <c r="H15" i="30"/>
  <c r="O15" i="30" s="1"/>
  <c r="P15" i="30" s="1"/>
  <c r="H17" i="30"/>
  <c r="O17" i="30" s="1"/>
  <c r="P17" i="30" s="1"/>
  <c r="H16" i="30"/>
  <c r="O16" i="30" s="1"/>
  <c r="P16" i="30" s="1"/>
  <c r="H18" i="30"/>
  <c r="O18" i="30" s="1"/>
  <c r="P18" i="30" s="1"/>
  <c r="H19" i="30"/>
  <c r="O19" i="30" s="1"/>
  <c r="P19" i="30" s="1"/>
  <c r="H14" i="30"/>
  <c r="O14" i="30" s="1"/>
  <c r="L14" i="30"/>
  <c r="K14" i="30"/>
  <c r="J14" i="30"/>
  <c r="F11" i="30"/>
  <c r="R152" i="30" l="1"/>
  <c r="T152" i="30"/>
  <c r="S152" i="30"/>
  <c r="R106" i="30"/>
  <c r="T106" i="30"/>
  <c r="S106" i="30"/>
  <c r="R176" i="30"/>
  <c r="T176" i="30"/>
  <c r="S176" i="30"/>
  <c r="T98" i="30"/>
  <c r="R98" i="30"/>
  <c r="S98" i="30"/>
  <c r="R61" i="30"/>
  <c r="T61" i="30"/>
  <c r="S61" i="30"/>
  <c r="T164" i="30"/>
  <c r="R164" i="30"/>
  <c r="S164" i="30"/>
  <c r="R127" i="30"/>
  <c r="T127" i="30"/>
  <c r="S127" i="30"/>
  <c r="R88" i="30"/>
  <c r="T88" i="30"/>
  <c r="S88" i="30"/>
  <c r="T31" i="30"/>
  <c r="Z22" i="9" s="1"/>
  <c r="R31" i="30"/>
  <c r="AI22" i="9" s="1"/>
  <c r="S31" i="30"/>
  <c r="AQ22" i="9" s="1"/>
  <c r="M22" i="9"/>
  <c r="T89" i="30"/>
  <c r="R89" i="30"/>
  <c r="S89" i="30"/>
  <c r="R90" i="30"/>
  <c r="T90" i="30"/>
  <c r="S90" i="30"/>
  <c r="R81" i="30"/>
  <c r="T81" i="30"/>
  <c r="S81" i="30"/>
  <c r="R71" i="30"/>
  <c r="T71" i="30"/>
  <c r="S71" i="30"/>
  <c r="R60" i="30"/>
  <c r="T60" i="30"/>
  <c r="S60" i="30"/>
  <c r="R86" i="30"/>
  <c r="T86" i="30"/>
  <c r="S86" i="30"/>
  <c r="T157" i="30"/>
  <c r="R157" i="30"/>
  <c r="S157" i="30"/>
  <c r="R68" i="30"/>
  <c r="T68" i="30"/>
  <c r="S68" i="30"/>
  <c r="R34" i="30"/>
  <c r="T34" i="30"/>
  <c r="S34" i="30"/>
  <c r="R118" i="30"/>
  <c r="T118" i="30"/>
  <c r="S118" i="30"/>
  <c r="R80" i="30"/>
  <c r="T80" i="30"/>
  <c r="S80" i="30"/>
  <c r="R43" i="30"/>
  <c r="T43" i="30"/>
  <c r="S43" i="30"/>
  <c r="T147" i="30"/>
  <c r="R147" i="30"/>
  <c r="S147" i="30"/>
  <c r="R110" i="30"/>
  <c r="T110" i="30"/>
  <c r="S110" i="30"/>
  <c r="R51" i="30"/>
  <c r="T51" i="30"/>
  <c r="S51" i="30"/>
  <c r="T101" i="30"/>
  <c r="R101" i="30"/>
  <c r="S101" i="30"/>
  <c r="R102" i="30"/>
  <c r="T102" i="30"/>
  <c r="S102" i="30"/>
  <c r="R93" i="30"/>
  <c r="T93" i="30"/>
  <c r="S93" i="30"/>
  <c r="T83" i="30"/>
  <c r="R83" i="30"/>
  <c r="S83" i="30"/>
  <c r="R72" i="30"/>
  <c r="T72" i="30"/>
  <c r="S72" i="30"/>
  <c r="R135" i="30"/>
  <c r="T135" i="30"/>
  <c r="S135" i="30"/>
  <c r="R57" i="30"/>
  <c r="T57" i="30"/>
  <c r="S57" i="30"/>
  <c r="T77" i="30"/>
  <c r="R77" i="30"/>
  <c r="S77" i="30"/>
  <c r="T23" i="30"/>
  <c r="R23" i="30"/>
  <c r="S23" i="30"/>
  <c r="T20" i="30"/>
  <c r="R20" i="30"/>
  <c r="S20" i="30"/>
  <c r="T55" i="30"/>
  <c r="R55" i="30"/>
  <c r="S55" i="30"/>
  <c r="T139" i="30"/>
  <c r="R139" i="30"/>
  <c r="S139" i="30"/>
  <c r="T100" i="30"/>
  <c r="R100" i="30"/>
  <c r="S100" i="30"/>
  <c r="R63" i="30"/>
  <c r="T63" i="30"/>
  <c r="S63" i="30"/>
  <c r="T169" i="30"/>
  <c r="R169" i="30"/>
  <c r="S169" i="30"/>
  <c r="T130" i="30"/>
  <c r="R130" i="30"/>
  <c r="S130" i="30"/>
  <c r="R73" i="30"/>
  <c r="T73" i="30"/>
  <c r="S73" i="30"/>
  <c r="R113" i="30"/>
  <c r="T113" i="30"/>
  <c r="S113" i="30"/>
  <c r="R114" i="30"/>
  <c r="T114" i="30"/>
  <c r="S114" i="30"/>
  <c r="R105" i="30"/>
  <c r="T105" i="30"/>
  <c r="S105" i="30"/>
  <c r="T95" i="30"/>
  <c r="R95" i="30"/>
  <c r="S95" i="30"/>
  <c r="R84" i="30"/>
  <c r="T84" i="30"/>
  <c r="S84" i="30"/>
  <c r="R29" i="30"/>
  <c r="T29" i="30"/>
  <c r="S29" i="30"/>
  <c r="R65" i="30"/>
  <c r="T65" i="30"/>
  <c r="S65" i="30"/>
  <c r="R59" i="30"/>
  <c r="T59" i="30"/>
  <c r="S59" i="30"/>
  <c r="T16" i="30"/>
  <c r="R16" i="30"/>
  <c r="S16" i="30"/>
  <c r="R24" i="30"/>
  <c r="T24" i="30"/>
  <c r="S24" i="30"/>
  <c r="AQ15" i="9" s="1"/>
  <c r="R75" i="30"/>
  <c r="T75" i="30"/>
  <c r="S75" i="30"/>
  <c r="R159" i="30"/>
  <c r="T159" i="30"/>
  <c r="S159" i="30"/>
  <c r="R122" i="30"/>
  <c r="T122" i="30"/>
  <c r="S122" i="30"/>
  <c r="R85" i="30"/>
  <c r="T85" i="30"/>
  <c r="S85" i="30"/>
  <c r="T46" i="30"/>
  <c r="R46" i="30"/>
  <c r="S46" i="30"/>
  <c r="R151" i="30"/>
  <c r="T151" i="30"/>
  <c r="S151" i="30"/>
  <c r="R92" i="30"/>
  <c r="T92" i="30"/>
  <c r="S92" i="30"/>
  <c r="R125" i="30"/>
  <c r="T125" i="30"/>
  <c r="S125" i="30"/>
  <c r="R126" i="30"/>
  <c r="T126" i="30"/>
  <c r="S126" i="30"/>
  <c r="R117" i="30"/>
  <c r="T117" i="30"/>
  <c r="S117" i="30"/>
  <c r="R107" i="30"/>
  <c r="T107" i="30"/>
  <c r="S107" i="30"/>
  <c r="R96" i="30"/>
  <c r="T96" i="30"/>
  <c r="S96" i="30"/>
  <c r="R123" i="30"/>
  <c r="T123" i="30"/>
  <c r="S123" i="30"/>
  <c r="T76" i="30"/>
  <c r="R76" i="30"/>
  <c r="S76" i="30"/>
  <c r="T78" i="30"/>
  <c r="R78" i="30"/>
  <c r="S78" i="30"/>
  <c r="T17" i="30"/>
  <c r="R17" i="30"/>
  <c r="S17" i="30"/>
  <c r="R25" i="30"/>
  <c r="AI16" i="9" s="1"/>
  <c r="T25" i="30"/>
  <c r="Z16" i="9" s="1"/>
  <c r="S25" i="30"/>
  <c r="R97" i="30"/>
  <c r="T97" i="30"/>
  <c r="S97" i="30"/>
  <c r="T38" i="30"/>
  <c r="R38" i="30"/>
  <c r="S38" i="30"/>
  <c r="R142" i="30"/>
  <c r="T142" i="30"/>
  <c r="S142" i="30"/>
  <c r="R104" i="30"/>
  <c r="T104" i="30"/>
  <c r="S104" i="30"/>
  <c r="R67" i="30"/>
  <c r="T67" i="30"/>
  <c r="S67" i="30"/>
  <c r="T171" i="30"/>
  <c r="R171" i="30"/>
  <c r="S171" i="30"/>
  <c r="R112" i="30"/>
  <c r="T112" i="30"/>
  <c r="S112" i="30"/>
  <c r="T137" i="30"/>
  <c r="R137" i="30"/>
  <c r="S137" i="30"/>
  <c r="R138" i="30"/>
  <c r="T138" i="30"/>
  <c r="S138" i="30"/>
  <c r="R129" i="30"/>
  <c r="T129" i="30"/>
  <c r="S129" i="30"/>
  <c r="T119" i="30"/>
  <c r="R119" i="30"/>
  <c r="S119" i="30"/>
  <c r="R108" i="30"/>
  <c r="T108" i="30"/>
  <c r="S108" i="30"/>
  <c r="R160" i="30"/>
  <c r="T160" i="30"/>
  <c r="S160" i="30"/>
  <c r="R21" i="30"/>
  <c r="T21" i="30"/>
  <c r="S21" i="30"/>
  <c r="R69" i="30"/>
  <c r="T69" i="30"/>
  <c r="S69" i="30"/>
  <c r="R15" i="30"/>
  <c r="AI6" i="9" s="1"/>
  <c r="T15" i="30"/>
  <c r="Z6" i="9" s="1"/>
  <c r="S15" i="30"/>
  <c r="R116" i="30"/>
  <c r="T116" i="30"/>
  <c r="S116" i="30"/>
  <c r="R58" i="30"/>
  <c r="T58" i="30"/>
  <c r="S58" i="30"/>
  <c r="R163" i="30"/>
  <c r="T163" i="30"/>
  <c r="S163" i="30"/>
  <c r="T124" i="30"/>
  <c r="R124" i="30"/>
  <c r="S124" i="30"/>
  <c r="R87" i="30"/>
  <c r="T87" i="30"/>
  <c r="S87" i="30"/>
  <c r="T50" i="30"/>
  <c r="R50" i="30"/>
  <c r="S50" i="30"/>
  <c r="R134" i="30"/>
  <c r="T134" i="30"/>
  <c r="S134" i="30"/>
  <c r="R149" i="30"/>
  <c r="T149" i="30"/>
  <c r="S149" i="30"/>
  <c r="R150" i="30"/>
  <c r="T150" i="30"/>
  <c r="S150" i="30"/>
  <c r="R141" i="30"/>
  <c r="T141" i="30"/>
  <c r="S141" i="30"/>
  <c r="R131" i="30"/>
  <c r="T131" i="30"/>
  <c r="S131" i="30"/>
  <c r="R120" i="30"/>
  <c r="T120" i="30"/>
  <c r="S120" i="30"/>
  <c r="R49" i="30"/>
  <c r="T49" i="30"/>
  <c r="S49" i="30"/>
  <c r="R39" i="30"/>
  <c r="T39" i="30"/>
  <c r="S39" i="30"/>
  <c r="T48" i="30"/>
  <c r="R48" i="30"/>
  <c r="S48" i="30"/>
  <c r="T18" i="30"/>
  <c r="Z9" i="9" s="1"/>
  <c r="R18" i="30"/>
  <c r="S18" i="30"/>
  <c r="R32" i="30"/>
  <c r="AI23" i="9" s="1"/>
  <c r="T32" i="30"/>
  <c r="Z23" i="9" s="1"/>
  <c r="S32" i="30"/>
  <c r="AQ23" i="9" s="1"/>
  <c r="M23" i="9"/>
  <c r="R30" i="30"/>
  <c r="T30" i="30"/>
  <c r="S30" i="30"/>
  <c r="T52" i="30"/>
  <c r="R52" i="30"/>
  <c r="S52" i="30"/>
  <c r="R136" i="30"/>
  <c r="T136" i="30"/>
  <c r="S136" i="30"/>
  <c r="T79" i="30"/>
  <c r="R79" i="30"/>
  <c r="S79" i="30"/>
  <c r="R40" i="30"/>
  <c r="T40" i="30"/>
  <c r="S40" i="30"/>
  <c r="T146" i="30"/>
  <c r="R146" i="30"/>
  <c r="S146" i="30"/>
  <c r="R109" i="30"/>
  <c r="T109" i="30"/>
  <c r="S109" i="30"/>
  <c r="R70" i="30"/>
  <c r="T70" i="30"/>
  <c r="S70" i="30"/>
  <c r="R154" i="30"/>
  <c r="T154" i="30"/>
  <c r="S154" i="30"/>
  <c r="T161" i="30"/>
  <c r="R161" i="30"/>
  <c r="S161" i="30"/>
  <c r="R162" i="30"/>
  <c r="T162" i="30"/>
  <c r="S162" i="30"/>
  <c r="T153" i="30"/>
  <c r="R153" i="30"/>
  <c r="S153" i="30"/>
  <c r="R143" i="30"/>
  <c r="T143" i="30"/>
  <c r="S143" i="30"/>
  <c r="R132" i="30"/>
  <c r="T132" i="30"/>
  <c r="S132" i="30"/>
  <c r="R47" i="30"/>
  <c r="T47" i="30"/>
  <c r="S47" i="30"/>
  <c r="T172" i="30"/>
  <c r="R172" i="30"/>
  <c r="S172" i="30"/>
  <c r="R19" i="30"/>
  <c r="T19" i="30"/>
  <c r="S19" i="30"/>
  <c r="R27" i="30"/>
  <c r="T27" i="30"/>
  <c r="Z18" i="9" s="1"/>
  <c r="S27" i="30"/>
  <c r="AQ18" i="9" s="1"/>
  <c r="R74" i="30"/>
  <c r="T74" i="30"/>
  <c r="S74" i="30"/>
  <c r="R158" i="30"/>
  <c r="T158" i="30"/>
  <c r="S158" i="30"/>
  <c r="R99" i="30"/>
  <c r="T99" i="30"/>
  <c r="S99" i="30"/>
  <c r="T62" i="30"/>
  <c r="R62" i="30"/>
  <c r="S62" i="30"/>
  <c r="R166" i="30"/>
  <c r="T166" i="30"/>
  <c r="S166" i="30"/>
  <c r="R128" i="30"/>
  <c r="T128" i="30"/>
  <c r="S128" i="30"/>
  <c r="R91" i="30"/>
  <c r="T91" i="30"/>
  <c r="S91" i="30"/>
  <c r="T175" i="30"/>
  <c r="R175" i="30"/>
  <c r="S175" i="30"/>
  <c r="R173" i="30"/>
  <c r="T173" i="30"/>
  <c r="S173" i="30"/>
  <c r="T174" i="30"/>
  <c r="R174" i="30"/>
  <c r="S174" i="30"/>
  <c r="R165" i="30"/>
  <c r="T165" i="30"/>
  <c r="S165" i="30"/>
  <c r="T155" i="30"/>
  <c r="R155" i="30"/>
  <c r="S155" i="30"/>
  <c r="T144" i="30"/>
  <c r="R144" i="30"/>
  <c r="S144" i="30"/>
  <c r="R56" i="30"/>
  <c r="T56" i="30"/>
  <c r="S56" i="30"/>
  <c r="R36" i="30"/>
  <c r="T36" i="30"/>
  <c r="S36" i="30"/>
  <c r="R145" i="30"/>
  <c r="T145" i="30"/>
  <c r="S145" i="30"/>
  <c r="R22" i="30"/>
  <c r="AI13" i="9" s="1"/>
  <c r="T22" i="30"/>
  <c r="Z13" i="9" s="1"/>
  <c r="S22" i="30"/>
  <c r="T26" i="30"/>
  <c r="R26" i="30"/>
  <c r="AI17" i="9" s="1"/>
  <c r="S26" i="30"/>
  <c r="R94" i="30"/>
  <c r="T94" i="30"/>
  <c r="S94" i="30"/>
  <c r="R178" i="30"/>
  <c r="T178" i="30"/>
  <c r="S178" i="30"/>
  <c r="T121" i="30"/>
  <c r="R121" i="30"/>
  <c r="S121" i="30"/>
  <c r="R82" i="30"/>
  <c r="T82" i="30"/>
  <c r="S82" i="30"/>
  <c r="T44" i="30"/>
  <c r="R44" i="30"/>
  <c r="S44" i="30"/>
  <c r="T148" i="30"/>
  <c r="R148" i="30"/>
  <c r="S148" i="30"/>
  <c r="R111" i="30"/>
  <c r="T111" i="30"/>
  <c r="S111" i="30"/>
  <c r="R41" i="30"/>
  <c r="T41" i="30"/>
  <c r="S41" i="30"/>
  <c r="R42" i="30"/>
  <c r="T42" i="30"/>
  <c r="S42" i="30"/>
  <c r="R33" i="30"/>
  <c r="AI24" i="9" s="1"/>
  <c r="T33" i="30"/>
  <c r="Z24" i="9" s="1"/>
  <c r="S33" i="30"/>
  <c r="AQ24" i="9" s="1"/>
  <c r="M24" i="9"/>
  <c r="T177" i="30"/>
  <c r="R177" i="30"/>
  <c r="S177" i="30"/>
  <c r="R167" i="30"/>
  <c r="T167" i="30"/>
  <c r="S167" i="30"/>
  <c r="R156" i="30"/>
  <c r="T156" i="30"/>
  <c r="S156" i="30"/>
  <c r="T66" i="30"/>
  <c r="R66" i="30"/>
  <c r="S66" i="30"/>
  <c r="M14" i="30"/>
  <c r="N14" i="30" s="1"/>
  <c r="T28" i="30"/>
  <c r="R28" i="30"/>
  <c r="S28" i="30"/>
  <c r="AQ19" i="9" s="1"/>
  <c r="R115" i="30"/>
  <c r="T115" i="30"/>
  <c r="S115" i="30"/>
  <c r="R37" i="30"/>
  <c r="T37" i="30"/>
  <c r="S37" i="30"/>
  <c r="R140" i="30"/>
  <c r="T140" i="30"/>
  <c r="S140" i="30"/>
  <c r="R103" i="30"/>
  <c r="T103" i="30"/>
  <c r="S103" i="30"/>
  <c r="R64" i="30"/>
  <c r="T64" i="30"/>
  <c r="S64" i="30"/>
  <c r="T170" i="30"/>
  <c r="R170" i="30"/>
  <c r="S170" i="30"/>
  <c r="R133" i="30"/>
  <c r="T133" i="30"/>
  <c r="S133" i="30"/>
  <c r="R53" i="30"/>
  <c r="T53" i="30"/>
  <c r="S53" i="30"/>
  <c r="T54" i="30"/>
  <c r="R54" i="30"/>
  <c r="S54" i="30"/>
  <c r="R45" i="30"/>
  <c r="T45" i="30"/>
  <c r="S45" i="30"/>
  <c r="T35" i="30"/>
  <c r="R35" i="30"/>
  <c r="S35" i="30"/>
  <c r="T179" i="30"/>
  <c r="R179" i="30"/>
  <c r="S179" i="30"/>
  <c r="T168" i="30"/>
  <c r="R168" i="30"/>
  <c r="S168" i="30"/>
  <c r="Z20" i="9"/>
  <c r="AI20" i="9"/>
  <c r="AQ20" i="9"/>
  <c r="M20" i="9"/>
  <c r="Z12" i="9"/>
  <c r="AI12" i="9"/>
  <c r="AQ12" i="9"/>
  <c r="M12" i="9"/>
  <c r="Z17" i="9"/>
  <c r="AQ17" i="9"/>
  <c r="M17" i="9"/>
  <c r="AQ13" i="9"/>
  <c r="M13" i="9"/>
  <c r="AI19" i="9"/>
  <c r="Z19" i="9"/>
  <c r="M19" i="9"/>
  <c r="AI14" i="9"/>
  <c r="Z14" i="9"/>
  <c r="AQ14" i="9"/>
  <c r="M14" i="9"/>
  <c r="AI18" i="9"/>
  <c r="M18" i="9"/>
  <c r="AI9" i="9"/>
  <c r="AQ9" i="9"/>
  <c r="Z11" i="9"/>
  <c r="AI11" i="9"/>
  <c r="AQ11" i="9"/>
  <c r="M11" i="9"/>
  <c r="AI21" i="9"/>
  <c r="Z21" i="9"/>
  <c r="AQ21" i="9"/>
  <c r="M21" i="9"/>
  <c r="Z10" i="9"/>
  <c r="AI10" i="9"/>
  <c r="AQ10" i="9"/>
  <c r="AI7" i="9"/>
  <c r="AQ7" i="9"/>
  <c r="AI15" i="9"/>
  <c r="Z15" i="9"/>
  <c r="M15" i="9"/>
  <c r="M10" i="9"/>
  <c r="AI8" i="9"/>
  <c r="Z8" i="9"/>
  <c r="AQ8" i="9"/>
  <c r="AQ16" i="9"/>
  <c r="M16" i="9"/>
  <c r="AQ6" i="9"/>
  <c r="Z7"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s="1"/>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s="1"/>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B35" i="27" l="1"/>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C14" i="19"/>
  <c r="I14" i="19"/>
  <c r="D14" i="19"/>
  <c r="E14" i="19"/>
  <c r="P24" i="9"/>
  <c r="C5" i="4"/>
  <c r="Q24" i="9"/>
  <c r="R24" i="9"/>
  <c r="S24" i="9"/>
  <c r="C8" i="6"/>
  <c r="U24" i="9"/>
  <c r="C5" i="12"/>
  <c r="V24" i="9"/>
  <c r="AC24" i="9"/>
  <c r="AD24" i="9"/>
  <c r="AE24" i="9"/>
  <c r="AL24" i="9"/>
  <c r="AM24" i="9"/>
  <c r="AN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P23" i="9"/>
  <c r="Q23" i="9"/>
  <c r="R23" i="9"/>
  <c r="S23" i="9"/>
  <c r="U23" i="9"/>
  <c r="V23" i="9"/>
  <c r="AC23" i="9"/>
  <c r="AD23" i="9"/>
  <c r="AE23" i="9"/>
  <c r="AL23" i="9"/>
  <c r="AM23" i="9"/>
  <c r="AN23" i="9"/>
  <c r="C14" i="8"/>
  <c r="D14" i="8"/>
  <c r="E14" i="8"/>
  <c r="B14" i="8"/>
  <c r="G14" i="8"/>
  <c r="D9" i="3"/>
  <c r="E9" i="3"/>
  <c r="G9" i="3"/>
  <c r="M9" i="3"/>
  <c r="Z9" i="3" s="1"/>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I178" i="30" l="1"/>
  <c r="I175" i="30"/>
  <c r="I172" i="30"/>
  <c r="I169" i="30"/>
  <c r="I166" i="30"/>
  <c r="I163" i="30"/>
  <c r="I160" i="30"/>
  <c r="I148" i="30"/>
  <c r="I136" i="30"/>
  <c r="I124" i="30"/>
  <c r="I112" i="30"/>
  <c r="I100" i="30"/>
  <c r="I88" i="30"/>
  <c r="I76" i="30"/>
  <c r="I64" i="30"/>
  <c r="I52" i="30"/>
  <c r="I40" i="30"/>
  <c r="I28" i="30"/>
  <c r="A39" i="30"/>
  <c r="A27" i="30"/>
  <c r="A178" i="30"/>
  <c r="A166" i="30"/>
  <c r="A154" i="30"/>
  <c r="A142" i="30"/>
  <c r="A130" i="30"/>
  <c r="A118" i="30"/>
  <c r="A106" i="30"/>
  <c r="A94" i="30"/>
  <c r="A82" i="30"/>
  <c r="A70" i="30"/>
  <c r="A58" i="30"/>
  <c r="A46" i="30"/>
  <c r="I163" i="3"/>
  <c r="I151" i="3"/>
  <c r="I139" i="3"/>
  <c r="I127" i="3"/>
  <c r="I115" i="3"/>
  <c r="I103" i="3"/>
  <c r="I173" i="3"/>
  <c r="I160" i="3"/>
  <c r="I147" i="3"/>
  <c r="I134" i="3"/>
  <c r="I121" i="3"/>
  <c r="I108" i="3"/>
  <c r="I95" i="3"/>
  <c r="I83" i="3"/>
  <c r="I71" i="3"/>
  <c r="I59" i="3"/>
  <c r="I47" i="3"/>
  <c r="I35" i="3"/>
  <c r="I171" i="3"/>
  <c r="I132" i="3"/>
  <c r="I93" i="3"/>
  <c r="I57" i="3"/>
  <c r="I90" i="3"/>
  <c r="I172" i="3"/>
  <c r="I159" i="3"/>
  <c r="I146" i="3"/>
  <c r="I133" i="3"/>
  <c r="I120" i="3"/>
  <c r="I107" i="3"/>
  <c r="I94" i="3"/>
  <c r="I82" i="3"/>
  <c r="I70" i="3"/>
  <c r="I58" i="3"/>
  <c r="I46" i="3"/>
  <c r="I34" i="3"/>
  <c r="I158" i="3"/>
  <c r="I106" i="3"/>
  <c r="I69" i="3"/>
  <c r="I33" i="3"/>
  <c r="I145" i="3"/>
  <c r="I119" i="3"/>
  <c r="I81" i="3"/>
  <c r="I45" i="3"/>
  <c r="I142" i="3"/>
  <c r="I170" i="3"/>
  <c r="I157" i="3"/>
  <c r="I144" i="3"/>
  <c r="I131" i="3"/>
  <c r="I118" i="3"/>
  <c r="I105" i="3"/>
  <c r="I92" i="3"/>
  <c r="I80" i="3"/>
  <c r="I68" i="3"/>
  <c r="I56" i="3"/>
  <c r="I44" i="3"/>
  <c r="I32" i="3"/>
  <c r="I42" i="3"/>
  <c r="I169" i="3"/>
  <c r="I156" i="3"/>
  <c r="I143" i="3"/>
  <c r="I130" i="3"/>
  <c r="I117" i="3"/>
  <c r="I104" i="3"/>
  <c r="I91" i="3"/>
  <c r="I79" i="3"/>
  <c r="I67" i="3"/>
  <c r="I55" i="3"/>
  <c r="I43" i="3"/>
  <c r="I31" i="3"/>
  <c r="I155" i="3"/>
  <c r="I168" i="3"/>
  <c r="I54" i="3"/>
  <c r="I167" i="3"/>
  <c r="I154" i="3"/>
  <c r="I141" i="3"/>
  <c r="I128" i="3"/>
  <c r="I114" i="3"/>
  <c r="I101" i="3"/>
  <c r="I89" i="3"/>
  <c r="I77" i="3"/>
  <c r="I65" i="3"/>
  <c r="I53" i="3"/>
  <c r="I41" i="3"/>
  <c r="I29" i="3"/>
  <c r="I27" i="3"/>
  <c r="I98" i="3"/>
  <c r="I50" i="3"/>
  <c r="I110" i="3"/>
  <c r="I49" i="3"/>
  <c r="I60" i="3"/>
  <c r="I102" i="3"/>
  <c r="I166" i="3"/>
  <c r="I153" i="3"/>
  <c r="I140" i="3"/>
  <c r="I126" i="3"/>
  <c r="I113" i="3"/>
  <c r="I100" i="3"/>
  <c r="I88" i="3"/>
  <c r="I76" i="3"/>
  <c r="I64" i="3"/>
  <c r="I52" i="3"/>
  <c r="I40" i="3"/>
  <c r="I28" i="3"/>
  <c r="I63" i="3"/>
  <c r="I39" i="3"/>
  <c r="I111" i="3"/>
  <c r="I62" i="3"/>
  <c r="I123" i="3"/>
  <c r="I61" i="3"/>
  <c r="I84" i="3"/>
  <c r="I36" i="3"/>
  <c r="I66" i="3"/>
  <c r="I165" i="3"/>
  <c r="I152" i="3"/>
  <c r="I138" i="3"/>
  <c r="I125" i="3"/>
  <c r="I112" i="3"/>
  <c r="I99" i="3"/>
  <c r="I87" i="3"/>
  <c r="I75" i="3"/>
  <c r="I51" i="3"/>
  <c r="I74" i="3"/>
  <c r="I26" i="3"/>
  <c r="I97" i="3"/>
  <c r="I37" i="3"/>
  <c r="I116" i="3"/>
  <c r="I164" i="3"/>
  <c r="I150" i="3"/>
  <c r="I137" i="3"/>
  <c r="I124" i="3"/>
  <c r="I86" i="3"/>
  <c r="I38" i="3"/>
  <c r="I85" i="3"/>
  <c r="I72" i="3"/>
  <c r="I78" i="3"/>
  <c r="I162" i="3"/>
  <c r="I149" i="3"/>
  <c r="I136" i="3"/>
  <c r="I73" i="3"/>
  <c r="I129" i="3"/>
  <c r="I30" i="3"/>
  <c r="I174" i="3"/>
  <c r="I161" i="3"/>
  <c r="I148" i="3"/>
  <c r="I135" i="3"/>
  <c r="I122" i="3"/>
  <c r="I109" i="3"/>
  <c r="I96" i="3"/>
  <c r="I48" i="3"/>
  <c r="I147" i="30"/>
  <c r="I135" i="30"/>
  <c r="I123" i="30"/>
  <c r="I111" i="30"/>
  <c r="I99" i="30"/>
  <c r="I87" i="30"/>
  <c r="I75" i="30"/>
  <c r="I63" i="30"/>
  <c r="I51" i="30"/>
  <c r="I39" i="30"/>
  <c r="I27" i="30"/>
  <c r="A38" i="30"/>
  <c r="A26" i="30"/>
  <c r="A177" i="30"/>
  <c r="A165" i="30"/>
  <c r="A153" i="30"/>
  <c r="A141" i="30"/>
  <c r="A129" i="30"/>
  <c r="A117" i="30"/>
  <c r="A105" i="30"/>
  <c r="A93" i="30"/>
  <c r="A81" i="30"/>
  <c r="A69" i="30"/>
  <c r="A57" i="30"/>
  <c r="A45" i="30"/>
  <c r="I158" i="30"/>
  <c r="I146" i="30"/>
  <c r="I134" i="30"/>
  <c r="I122" i="30"/>
  <c r="I110" i="30"/>
  <c r="I98" i="30"/>
  <c r="I86" i="30"/>
  <c r="I74" i="30"/>
  <c r="I62" i="30"/>
  <c r="I50" i="30"/>
  <c r="I38" i="30"/>
  <c r="I26" i="30"/>
  <c r="A37" i="30"/>
  <c r="A25" i="30"/>
  <c r="A176" i="30"/>
  <c r="A164" i="30"/>
  <c r="A152" i="30"/>
  <c r="A140" i="30"/>
  <c r="A128" i="30"/>
  <c r="A116" i="30"/>
  <c r="A104" i="30"/>
  <c r="A92" i="30"/>
  <c r="A80" i="30"/>
  <c r="A68" i="30"/>
  <c r="A56" i="30"/>
  <c r="A44" i="30"/>
  <c r="G10" i="16"/>
  <c r="I157" i="30"/>
  <c r="I145" i="30"/>
  <c r="I133" i="30"/>
  <c r="I121" i="30"/>
  <c r="I109" i="30"/>
  <c r="I97" i="30"/>
  <c r="I85" i="30"/>
  <c r="I73" i="30"/>
  <c r="I61" i="30"/>
  <c r="I49" i="30"/>
  <c r="I37" i="30"/>
  <c r="I25" i="30"/>
  <c r="A36" i="30"/>
  <c r="A24" i="30"/>
  <c r="A175" i="30"/>
  <c r="A163" i="30"/>
  <c r="A151" i="30"/>
  <c r="A139" i="30"/>
  <c r="A127" i="30"/>
  <c r="A115" i="30"/>
  <c r="A103" i="30"/>
  <c r="A91" i="30"/>
  <c r="A79" i="30"/>
  <c r="A67" i="30"/>
  <c r="A55" i="30"/>
  <c r="A43" i="30"/>
  <c r="I177" i="30"/>
  <c r="I174" i="30"/>
  <c r="I171" i="30"/>
  <c r="I168" i="30"/>
  <c r="I165" i="30"/>
  <c r="I162" i="30"/>
  <c r="I159" i="30"/>
  <c r="I156" i="30"/>
  <c r="I144" i="30"/>
  <c r="I132" i="30"/>
  <c r="I120" i="30"/>
  <c r="I108" i="30"/>
  <c r="I96" i="30"/>
  <c r="I84" i="30"/>
  <c r="I72" i="30"/>
  <c r="I60" i="30"/>
  <c r="I48" i="30"/>
  <c r="I36" i="30"/>
  <c r="I24" i="30"/>
  <c r="A35" i="30"/>
  <c r="A23" i="30"/>
  <c r="A174" i="30"/>
  <c r="A162" i="30"/>
  <c r="A150" i="30"/>
  <c r="A138" i="30"/>
  <c r="A126" i="30"/>
  <c r="A114" i="30"/>
  <c r="A102" i="30"/>
  <c r="A90" i="30"/>
  <c r="A78" i="30"/>
  <c r="A66" i="30"/>
  <c r="A54" i="30"/>
  <c r="A42" i="30"/>
  <c r="I155" i="30"/>
  <c r="I143" i="30"/>
  <c r="I131" i="30"/>
  <c r="I119" i="30"/>
  <c r="I107" i="30"/>
  <c r="I95" i="30"/>
  <c r="I83" i="30"/>
  <c r="I71" i="30"/>
  <c r="I59" i="30"/>
  <c r="I47" i="30"/>
  <c r="I35" i="30"/>
  <c r="I23" i="30"/>
  <c r="A34" i="30"/>
  <c r="A22" i="30"/>
  <c r="A173" i="30"/>
  <c r="A161" i="30"/>
  <c r="A149" i="30"/>
  <c r="A137" i="30"/>
  <c r="A125" i="30"/>
  <c r="A113" i="30"/>
  <c r="A101" i="30"/>
  <c r="A89" i="30"/>
  <c r="A77" i="30"/>
  <c r="A65" i="30"/>
  <c r="A53" i="30"/>
  <c r="A41" i="30"/>
  <c r="I154" i="30"/>
  <c r="I142" i="30"/>
  <c r="I130" i="30"/>
  <c r="I118" i="30"/>
  <c r="I106" i="30"/>
  <c r="I94" i="30"/>
  <c r="I82" i="30"/>
  <c r="I70" i="30"/>
  <c r="I58" i="30"/>
  <c r="I46" i="30"/>
  <c r="I34" i="30"/>
  <c r="I22" i="30"/>
  <c r="A33" i="30"/>
  <c r="A21" i="30"/>
  <c r="A172" i="30"/>
  <c r="A160" i="30"/>
  <c r="A148" i="30"/>
  <c r="A136" i="30"/>
  <c r="A124" i="30"/>
  <c r="A112" i="30"/>
  <c r="A100" i="30"/>
  <c r="A88" i="30"/>
  <c r="A76" i="30"/>
  <c r="A64" i="30"/>
  <c r="A52" i="30"/>
  <c r="A40" i="30"/>
  <c r="I20" i="30"/>
  <c r="I153" i="30"/>
  <c r="I141" i="30"/>
  <c r="I129" i="30"/>
  <c r="I117" i="30"/>
  <c r="I105" i="30"/>
  <c r="I93" i="30"/>
  <c r="I81" i="30"/>
  <c r="I69" i="30"/>
  <c r="I57" i="30"/>
  <c r="I45" i="30"/>
  <c r="I33" i="30"/>
  <c r="I21" i="30"/>
  <c r="A32" i="30"/>
  <c r="A20" i="30"/>
  <c r="A171" i="30"/>
  <c r="A159" i="30"/>
  <c r="A147" i="30"/>
  <c r="A135" i="30"/>
  <c r="A123" i="30"/>
  <c r="A111" i="30"/>
  <c r="A99" i="30"/>
  <c r="A87" i="30"/>
  <c r="A75" i="30"/>
  <c r="A63" i="30"/>
  <c r="A51" i="30"/>
  <c r="I19" i="30"/>
  <c r="I152" i="30"/>
  <c r="I140" i="30"/>
  <c r="I128" i="30"/>
  <c r="I116" i="30"/>
  <c r="I104" i="30"/>
  <c r="I92" i="30"/>
  <c r="I80" i="30"/>
  <c r="I68" i="30"/>
  <c r="I56" i="30"/>
  <c r="I44" i="30"/>
  <c r="I32" i="30"/>
  <c r="A31" i="30"/>
  <c r="A19" i="30"/>
  <c r="A170" i="30"/>
  <c r="A158" i="30"/>
  <c r="A146" i="30"/>
  <c r="A134" i="30"/>
  <c r="A122" i="30"/>
  <c r="A110" i="30"/>
  <c r="A98" i="30"/>
  <c r="A86" i="30"/>
  <c r="A74" i="30"/>
  <c r="A62" i="30"/>
  <c r="A50" i="30"/>
  <c r="I179" i="30"/>
  <c r="I176" i="30"/>
  <c r="I173" i="30"/>
  <c r="I170" i="30"/>
  <c r="I167" i="30"/>
  <c r="I164" i="30"/>
  <c r="I161" i="30"/>
  <c r="I18" i="30"/>
  <c r="I151" i="30"/>
  <c r="I139" i="30"/>
  <c r="I127" i="30"/>
  <c r="I115" i="30"/>
  <c r="I103" i="30"/>
  <c r="I91" i="30"/>
  <c r="I79" i="30"/>
  <c r="I67" i="30"/>
  <c r="I55" i="30"/>
  <c r="I43" i="30"/>
  <c r="I31" i="30"/>
  <c r="A15" i="30"/>
  <c r="A30" i="30"/>
  <c r="A18" i="30"/>
  <c r="A169" i="30"/>
  <c r="A157" i="30"/>
  <c r="A145" i="30"/>
  <c r="A133" i="30"/>
  <c r="A121" i="30"/>
  <c r="A109" i="30"/>
  <c r="A97" i="30"/>
  <c r="A85" i="30"/>
  <c r="A73" i="30"/>
  <c r="A61" i="30"/>
  <c r="A49" i="30"/>
  <c r="I17" i="30"/>
  <c r="H178" i="8"/>
  <c r="H166" i="8"/>
  <c r="H154" i="8"/>
  <c r="H142" i="8"/>
  <c r="H130" i="8"/>
  <c r="H118" i="8"/>
  <c r="H106" i="8"/>
  <c r="H94" i="8"/>
  <c r="H82" i="8"/>
  <c r="H70" i="8"/>
  <c r="H58" i="8"/>
  <c r="H46" i="8"/>
  <c r="H34" i="8"/>
  <c r="H45" i="8"/>
  <c r="H164" i="8"/>
  <c r="H128" i="8"/>
  <c r="H104" i="8"/>
  <c r="H68" i="8"/>
  <c r="H177" i="8"/>
  <c r="H165" i="8"/>
  <c r="H153" i="8"/>
  <c r="H141" i="8"/>
  <c r="H129" i="8"/>
  <c r="H117" i="8"/>
  <c r="H105" i="8"/>
  <c r="H93" i="8"/>
  <c r="H81" i="8"/>
  <c r="H69" i="8"/>
  <c r="H57" i="8"/>
  <c r="H33" i="8"/>
  <c r="H176" i="8"/>
  <c r="H116" i="8"/>
  <c r="H44" i="8"/>
  <c r="H175" i="8"/>
  <c r="H163" i="8"/>
  <c r="H151" i="8"/>
  <c r="H139" i="8"/>
  <c r="H127" i="8"/>
  <c r="H115" i="8"/>
  <c r="H103" i="8"/>
  <c r="H91" i="8"/>
  <c r="H79" i="8"/>
  <c r="H67" i="8"/>
  <c r="H55" i="8"/>
  <c r="H43" i="8"/>
  <c r="H31" i="8"/>
  <c r="H37" i="8"/>
  <c r="H174" i="8"/>
  <c r="H162" i="8"/>
  <c r="H150" i="8"/>
  <c r="H138" i="8"/>
  <c r="H126" i="8"/>
  <c r="H114" i="8"/>
  <c r="H102" i="8"/>
  <c r="H90" i="8"/>
  <c r="H78" i="8"/>
  <c r="H66" i="8"/>
  <c r="H54" i="8"/>
  <c r="H42" i="8"/>
  <c r="H173" i="8"/>
  <c r="H149" i="8"/>
  <c r="H125" i="8"/>
  <c r="H101" i="8"/>
  <c r="H89" i="8"/>
  <c r="H65" i="8"/>
  <c r="H41" i="8"/>
  <c r="H133" i="8"/>
  <c r="H61" i="8"/>
  <c r="H161" i="8"/>
  <c r="H137" i="8"/>
  <c r="H113" i="8"/>
  <c r="H77" i="8"/>
  <c r="H53" i="8"/>
  <c r="H85" i="8"/>
  <c r="H172" i="8"/>
  <c r="H160" i="8"/>
  <c r="H148" i="8"/>
  <c r="H136" i="8"/>
  <c r="H124" i="8"/>
  <c r="H112" i="8"/>
  <c r="H100" i="8"/>
  <c r="H88" i="8"/>
  <c r="H76" i="8"/>
  <c r="H64" i="8"/>
  <c r="H52" i="8"/>
  <c r="H40" i="8"/>
  <c r="H39" i="8"/>
  <c r="H110" i="8"/>
  <c r="H62" i="8"/>
  <c r="H38" i="8"/>
  <c r="H169" i="8"/>
  <c r="H145" i="8"/>
  <c r="H121" i="8"/>
  <c r="H49" i="8"/>
  <c r="H171" i="8"/>
  <c r="H159" i="8"/>
  <c r="H147" i="8"/>
  <c r="H135" i="8"/>
  <c r="H123" i="8"/>
  <c r="H111" i="8"/>
  <c r="H99" i="8"/>
  <c r="H87" i="8"/>
  <c r="H75" i="8"/>
  <c r="H63" i="8"/>
  <c r="H51" i="8"/>
  <c r="H170" i="8"/>
  <c r="H146" i="8"/>
  <c r="H122" i="8"/>
  <c r="H98" i="8"/>
  <c r="H74" i="8"/>
  <c r="H50" i="8"/>
  <c r="H97" i="8"/>
  <c r="H158" i="8"/>
  <c r="H134" i="8"/>
  <c r="H86" i="8"/>
  <c r="H73" i="8"/>
  <c r="H157" i="8"/>
  <c r="H109" i="8"/>
  <c r="H168" i="8"/>
  <c r="H156" i="8"/>
  <c r="H144" i="8"/>
  <c r="H132" i="8"/>
  <c r="H120" i="8"/>
  <c r="H108" i="8"/>
  <c r="H96" i="8"/>
  <c r="H84" i="8"/>
  <c r="H72" i="8"/>
  <c r="H60" i="8"/>
  <c r="H48" i="8"/>
  <c r="H36" i="8"/>
  <c r="H155" i="8"/>
  <c r="H131" i="8"/>
  <c r="H119" i="8"/>
  <c r="H95" i="8"/>
  <c r="H83" i="8"/>
  <c r="H71" i="8"/>
  <c r="H47" i="8"/>
  <c r="H35" i="8"/>
  <c r="H140" i="8"/>
  <c r="H80" i="8"/>
  <c r="H32" i="8"/>
  <c r="H179" i="8"/>
  <c r="H167" i="8"/>
  <c r="H143" i="8"/>
  <c r="H107" i="8"/>
  <c r="H59" i="8"/>
  <c r="H152" i="8"/>
  <c r="H92" i="8"/>
  <c r="H56" i="8"/>
  <c r="I150" i="30"/>
  <c r="I138" i="30"/>
  <c r="I126" i="30"/>
  <c r="I114" i="30"/>
  <c r="I102" i="30"/>
  <c r="I90" i="30"/>
  <c r="I78" i="30"/>
  <c r="I66" i="30"/>
  <c r="I54" i="30"/>
  <c r="I42" i="30"/>
  <c r="I30" i="30"/>
  <c r="A17" i="30"/>
  <c r="A29" i="30"/>
  <c r="A168" i="30"/>
  <c r="A156" i="30"/>
  <c r="A144" i="30"/>
  <c r="A132" i="30"/>
  <c r="A120" i="30"/>
  <c r="A108" i="30"/>
  <c r="A96" i="30"/>
  <c r="A84" i="30"/>
  <c r="A72" i="30"/>
  <c r="A60" i="30"/>
  <c r="A48" i="30"/>
  <c r="I16" i="30"/>
  <c r="I15" i="30"/>
  <c r="I149" i="30"/>
  <c r="I137" i="30"/>
  <c r="I125" i="30"/>
  <c r="I113" i="30"/>
  <c r="I101" i="30"/>
  <c r="I89" i="30"/>
  <c r="I77" i="30"/>
  <c r="I65" i="30"/>
  <c r="I53" i="30"/>
  <c r="I41" i="30"/>
  <c r="I29" i="30"/>
  <c r="A16" i="30"/>
  <c r="A28" i="30"/>
  <c r="A179" i="30"/>
  <c r="A167" i="30"/>
  <c r="A155" i="30"/>
  <c r="A143" i="30"/>
  <c r="A131" i="30"/>
  <c r="A119" i="30"/>
  <c r="A107" i="30"/>
  <c r="A95" i="30"/>
  <c r="A83" i="30"/>
  <c r="A71" i="30"/>
  <c r="A59" i="30"/>
  <c r="A47" i="30"/>
  <c r="I17" i="25"/>
  <c r="J20" i="32"/>
  <c r="H15" i="5"/>
  <c r="H41" i="28"/>
  <c r="H15" i="4"/>
  <c r="H16" i="4"/>
  <c r="H42" i="28"/>
  <c r="I18" i="25"/>
  <c r="J21" i="32"/>
  <c r="H16" i="5"/>
  <c r="A17" i="25"/>
  <c r="A41" i="28"/>
  <c r="A15" i="4"/>
  <c r="A15" i="5"/>
  <c r="A20" i="32"/>
  <c r="H14" i="4"/>
  <c r="H40" i="28"/>
  <c r="H14" i="5"/>
  <c r="J19" i="32"/>
  <c r="I16" i="25"/>
  <c r="A19" i="32"/>
  <c r="A40" i="28"/>
  <c r="A16" i="25"/>
  <c r="A14" i="4"/>
  <c r="A14" i="5"/>
  <c r="H13" i="4"/>
  <c r="I15" i="25"/>
  <c r="H39" i="28"/>
  <c r="J18" i="32"/>
  <c r="H13" i="5"/>
  <c r="A12" i="25"/>
  <c r="A36" i="28"/>
  <c r="A10" i="5"/>
  <c r="A15" i="32"/>
  <c r="A10" i="4"/>
  <c r="A30" i="32"/>
  <c r="A25" i="4"/>
  <c r="A25" i="5"/>
  <c r="A51" i="28"/>
  <c r="A27" i="25"/>
  <c r="A18" i="32"/>
  <c r="A13" i="5"/>
  <c r="A15" i="25"/>
  <c r="A13" i="4"/>
  <c r="A39" i="28"/>
  <c r="I14" i="25"/>
  <c r="H12" i="4"/>
  <c r="H38" i="28"/>
  <c r="H12" i="5"/>
  <c r="J17" i="32"/>
  <c r="H19" i="8"/>
  <c r="H27" i="8"/>
  <c r="H26" i="8"/>
  <c r="H25" i="8"/>
  <c r="H20" i="8"/>
  <c r="H24" i="8"/>
  <c r="H23" i="8"/>
  <c r="H22" i="8"/>
  <c r="H21" i="8"/>
  <c r="H30" i="8"/>
  <c r="H29" i="8"/>
  <c r="H28" i="8"/>
  <c r="H25" i="4"/>
  <c r="H25" i="5"/>
  <c r="H51" i="28"/>
  <c r="J30" i="32"/>
  <c r="I27" i="25"/>
  <c r="A38" i="28"/>
  <c r="A17" i="32"/>
  <c r="A14" i="25"/>
  <c r="A12" i="5"/>
  <c r="A12" i="4"/>
  <c r="A50" i="28"/>
  <c r="A29" i="32"/>
  <c r="A26" i="25"/>
  <c r="A24" i="4"/>
  <c r="A24" i="5"/>
  <c r="H11" i="5"/>
  <c r="H11" i="4"/>
  <c r="J16" i="32"/>
  <c r="H37" i="28"/>
  <c r="I13" i="25"/>
  <c r="H10" i="5"/>
  <c r="H10" i="4"/>
  <c r="J15" i="32"/>
  <c r="I12" i="25"/>
  <c r="H36" i="28"/>
  <c r="J29" i="32"/>
  <c r="H24" i="4"/>
  <c r="H50" i="28"/>
  <c r="H24" i="5"/>
  <c r="I26" i="25"/>
  <c r="A37" i="28"/>
  <c r="A11" i="5"/>
  <c r="A16" i="32"/>
  <c r="A13" i="25"/>
  <c r="A11" i="4"/>
  <c r="A49" i="28"/>
  <c r="A28" i="32"/>
  <c r="A25" i="25"/>
  <c r="A23" i="5"/>
  <c r="A23" i="4"/>
  <c r="J28" i="32"/>
  <c r="I25" i="25"/>
  <c r="H23" i="4"/>
  <c r="H23" i="5"/>
  <c r="H49" i="28"/>
  <c r="A24" i="25"/>
  <c r="A48" i="28"/>
  <c r="A22" i="5"/>
  <c r="A27" i="32"/>
  <c r="A22" i="4"/>
  <c r="I25" i="3"/>
  <c r="I24" i="3"/>
  <c r="I20" i="3"/>
  <c r="I23" i="3"/>
  <c r="I22" i="3"/>
  <c r="I18" i="3"/>
  <c r="I17" i="3"/>
  <c r="I15" i="3"/>
  <c r="I21" i="3"/>
  <c r="I16" i="3"/>
  <c r="I19" i="3"/>
  <c r="I24" i="25"/>
  <c r="H48" i="28"/>
  <c r="H22" i="4"/>
  <c r="H22" i="5"/>
  <c r="J27" i="32"/>
  <c r="A47" i="28"/>
  <c r="A26" i="32"/>
  <c r="A23" i="25"/>
  <c r="A21" i="5"/>
  <c r="A21" i="4"/>
  <c r="H47" i="28"/>
  <c r="H21" i="5"/>
  <c r="H21" i="4"/>
  <c r="I23" i="25"/>
  <c r="J26" i="32"/>
  <c r="A46" i="28"/>
  <c r="A20" i="4"/>
  <c r="A20" i="5"/>
  <c r="A22" i="25"/>
  <c r="A25" i="32"/>
  <c r="J25" i="32"/>
  <c r="H46" i="28"/>
  <c r="I22" i="25"/>
  <c r="H20" i="4"/>
  <c r="H20" i="5"/>
  <c r="A24" i="32"/>
  <c r="A45" i="28"/>
  <c r="A19" i="4"/>
  <c r="A19" i="5"/>
  <c r="A21" i="25"/>
  <c r="H19" i="5"/>
  <c r="I21" i="25"/>
  <c r="J24" i="32"/>
  <c r="H45" i="28"/>
  <c r="H19" i="4"/>
  <c r="A23" i="32"/>
  <c r="A44" i="28"/>
  <c r="A18" i="4"/>
  <c r="A20" i="25"/>
  <c r="A18" i="5"/>
  <c r="U15" i="4"/>
  <c r="U16" i="4"/>
  <c r="U18" i="4"/>
  <c r="U14" i="4"/>
  <c r="U25" i="4"/>
  <c r="U17" i="4"/>
  <c r="U23" i="4"/>
  <c r="U22" i="4"/>
  <c r="U13" i="4"/>
  <c r="U24" i="4"/>
  <c r="U21" i="4"/>
  <c r="U11" i="4"/>
  <c r="U10" i="4"/>
  <c r="U12" i="4"/>
  <c r="U20" i="4"/>
  <c r="U19" i="4"/>
  <c r="H44" i="28"/>
  <c r="H18" i="5"/>
  <c r="I20" i="25"/>
  <c r="J23" i="32"/>
  <c r="H18" i="4"/>
  <c r="A17" i="4"/>
  <c r="A19" i="25"/>
  <c r="A43" i="28"/>
  <c r="A17" i="5"/>
  <c r="A22" i="32"/>
  <c r="H17" i="5"/>
  <c r="H43" i="28"/>
  <c r="H17" i="4"/>
  <c r="J22" i="32"/>
  <c r="I19" i="25"/>
  <c r="A42" i="28"/>
  <c r="A16" i="4"/>
  <c r="A16" i="5"/>
  <c r="A21" i="32"/>
  <c r="A18" i="25"/>
  <c r="H9" i="3"/>
  <c r="J14" i="32"/>
  <c r="J14" i="31"/>
  <c r="A14" i="32"/>
  <c r="A14" i="31"/>
  <c r="I12" i="3"/>
  <c r="I13" i="3"/>
  <c r="I14" i="3"/>
  <c r="I9" i="3"/>
  <c r="I10" i="3"/>
  <c r="I11" i="3"/>
  <c r="G9" i="16"/>
  <c r="A16" i="19"/>
  <c r="A15" i="19"/>
  <c r="A17" i="19"/>
  <c r="G14" i="16"/>
  <c r="F15" i="16"/>
  <c r="L14" i="6"/>
  <c r="A15" i="6"/>
  <c r="A16" i="6"/>
  <c r="S13" i="2"/>
  <c r="S14" i="2" s="1"/>
  <c r="L17" i="6"/>
  <c r="M17" i="6"/>
  <c r="M15" i="6"/>
  <c r="M14" i="6"/>
  <c r="M16" i="6"/>
  <c r="L16" i="6"/>
  <c r="A17" i="6"/>
  <c r="L15" i="6"/>
  <c r="A14" i="6"/>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T717" i="16" s="1"/>
  <c r="U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V11" i="9"/>
  <c r="V13" i="9"/>
  <c r="V12" i="9"/>
  <c r="U17" i="9"/>
  <c r="I13" i="9"/>
  <c r="A23" i="9"/>
  <c r="U22" i="9"/>
  <c r="A24" i="9"/>
  <c r="V18" i="9"/>
  <c r="I16" i="9"/>
  <c r="I11" i="9"/>
  <c r="H18" i="9"/>
  <c r="A17" i="9"/>
  <c r="A18" i="9"/>
  <c r="A20" i="9"/>
  <c r="A12" i="9"/>
  <c r="A8" i="9"/>
  <c r="A11" i="9"/>
  <c r="A19" i="9"/>
  <c r="A9" i="9"/>
  <c r="A22" i="9"/>
  <c r="A21" i="9"/>
  <c r="I17" i="9"/>
  <c r="U20" i="9"/>
  <c r="H21" i="9"/>
  <c r="V22" i="9"/>
  <c r="H20" i="9"/>
  <c r="V21" i="9"/>
  <c r="V20" i="9"/>
  <c r="V19"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Y23" i="9" l="1"/>
  <c r="AH23" i="9"/>
  <c r="AP23" i="9"/>
  <c r="L23" i="9"/>
  <c r="AH21" i="9"/>
  <c r="AH24" i="9"/>
  <c r="Y24" i="9"/>
  <c r="AP24" i="9"/>
  <c r="L24" i="9"/>
  <c r="S15" i="2"/>
  <c r="J20" i="9"/>
  <c r="W23" i="4"/>
  <c r="AG23" i="4"/>
  <c r="AQ23" i="4"/>
  <c r="AL23" i="4"/>
  <c r="AB23" i="4"/>
  <c r="AH16" i="9"/>
  <c r="AL17" i="4"/>
  <c r="AQ17" i="4"/>
  <c r="AG17" i="4"/>
  <c r="W17" i="4"/>
  <c r="AB17" i="4"/>
  <c r="AP17" i="9"/>
  <c r="AG25" i="4"/>
  <c r="S21" i="9" s="1"/>
  <c r="W25" i="4"/>
  <c r="AB25" i="4"/>
  <c r="AL25" i="4"/>
  <c r="AQ25" i="4"/>
  <c r="AP18" i="9"/>
  <c r="W19" i="4"/>
  <c r="AG19" i="4"/>
  <c r="AB19" i="4"/>
  <c r="AL19" i="4"/>
  <c r="AQ19" i="4"/>
  <c r="W14" i="4"/>
  <c r="AG14" i="4"/>
  <c r="AL14" i="4"/>
  <c r="AQ14" i="4"/>
  <c r="AB14" i="4"/>
  <c r="AG20" i="4"/>
  <c r="W20" i="4"/>
  <c r="Q16" i="9" s="1"/>
  <c r="AB20" i="4"/>
  <c r="AL20" i="4"/>
  <c r="AQ20" i="4"/>
  <c r="W18" i="4"/>
  <c r="AG18" i="4"/>
  <c r="AL18" i="4"/>
  <c r="AB18" i="4"/>
  <c r="AQ18" i="4"/>
  <c r="K19" i="9"/>
  <c r="AH19" i="9"/>
  <c r="AG12" i="4"/>
  <c r="W12" i="4"/>
  <c r="AL12" i="4"/>
  <c r="AB12" i="4"/>
  <c r="AQ12" i="4"/>
  <c r="W16" i="4"/>
  <c r="AG16" i="4"/>
  <c r="AB16" i="4"/>
  <c r="AL16" i="4"/>
  <c r="AQ16" i="4"/>
  <c r="W10" i="4"/>
  <c r="AG10" i="4"/>
  <c r="AB10" i="4"/>
  <c r="AL10" i="4"/>
  <c r="AQ10" i="4"/>
  <c r="AG15" i="4"/>
  <c r="W15" i="4"/>
  <c r="AL15" i="4"/>
  <c r="AB15" i="4"/>
  <c r="AQ15" i="4"/>
  <c r="AG11" i="4"/>
  <c r="S7" i="9" s="1"/>
  <c r="W11" i="4"/>
  <c r="AL11" i="4"/>
  <c r="AQ11" i="4"/>
  <c r="AB11" i="4"/>
  <c r="AG21" i="4"/>
  <c r="W21" i="4"/>
  <c r="AL21" i="4"/>
  <c r="AQ21" i="4"/>
  <c r="AB21" i="4"/>
  <c r="AG24" i="4"/>
  <c r="W24" i="4"/>
  <c r="Q20" i="9" s="1"/>
  <c r="AQ24" i="4"/>
  <c r="AB24" i="4"/>
  <c r="AL24" i="4"/>
  <c r="AG13" i="4"/>
  <c r="W13" i="4"/>
  <c r="AB13" i="4"/>
  <c r="AQ13" i="4"/>
  <c r="AL13" i="4"/>
  <c r="AG22" i="4"/>
  <c r="W22" i="4"/>
  <c r="AL22" i="4"/>
  <c r="AB22" i="4"/>
  <c r="AQ22" i="4"/>
  <c r="T11" i="25"/>
  <c r="U11" i="25" s="1"/>
  <c r="V11" i="25" s="1"/>
  <c r="N16" i="6"/>
  <c r="S16" i="6"/>
  <c r="Q16" i="6"/>
  <c r="O16" i="6"/>
  <c r="N14" i="6"/>
  <c r="O14" i="6"/>
  <c r="Q14" i="6"/>
  <c r="S14" i="6"/>
  <c r="Q15" i="6"/>
  <c r="O15" i="6"/>
  <c r="S15" i="6"/>
  <c r="N15" i="6"/>
  <c r="Q17" i="6"/>
  <c r="O17" i="6"/>
  <c r="N17" i="6"/>
  <c r="S17" i="6"/>
  <c r="G15" i="16"/>
  <c r="F16" i="16"/>
  <c r="F19" i="16"/>
  <c r="G18" i="16"/>
  <c r="R14" i="2"/>
  <c r="T14" i="2" s="1"/>
  <c r="AA9" i="3"/>
  <c r="R13" i="2"/>
  <c r="T13" i="2" s="1"/>
  <c r="R15" i="2"/>
  <c r="L9" i="5"/>
  <c r="T5" i="9" s="1"/>
  <c r="R21" i="2"/>
  <c r="Y15" i="9"/>
  <c r="S12" i="9"/>
  <c r="L10" i="9"/>
  <c r="R20" i="2"/>
  <c r="R16" i="2"/>
  <c r="R17" i="2"/>
  <c r="S15" i="9"/>
  <c r="Q13" i="9"/>
  <c r="S13" i="9"/>
  <c r="R19" i="2"/>
  <c r="U15" i="9"/>
  <c r="Y17" i="9"/>
  <c r="U12" i="9"/>
  <c r="M9" i="4"/>
  <c r="L9" i="4"/>
  <c r="L22" i="9"/>
  <c r="AP19" i="9"/>
  <c r="AH18" i="9"/>
  <c r="U14" i="9"/>
  <c r="U18" i="9"/>
  <c r="AC22" i="9"/>
  <c r="J21" i="9"/>
  <c r="M14" i="8"/>
  <c r="N14" i="8" s="1"/>
  <c r="Q14" i="8" s="1"/>
  <c r="K11" i="25"/>
  <c r="AG9" i="3"/>
  <c r="J11" i="25"/>
  <c r="U13" i="9"/>
  <c r="U16" i="9"/>
  <c r="J7" i="9"/>
  <c r="J19" i="9"/>
  <c r="J18" i="9"/>
  <c r="U19" i="9"/>
  <c r="U21" i="9"/>
  <c r="AE22" i="9"/>
  <c r="AN22" i="9"/>
  <c r="Y21" i="9"/>
  <c r="AP21" i="9"/>
  <c r="AP20" i="9"/>
  <c r="AH20" i="9"/>
  <c r="Y20" i="9"/>
  <c r="L20" i="9"/>
  <c r="L21" i="9"/>
  <c r="S14" i="9"/>
  <c r="S20" i="9"/>
  <c r="Q14" i="9"/>
  <c r="Q17" i="9"/>
  <c r="S19" i="9"/>
  <c r="S22" i="9"/>
  <c r="S18" i="9"/>
  <c r="K21" i="9"/>
  <c r="K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AF23" i="9" l="1"/>
  <c r="AO23" i="9"/>
  <c r="W23" i="9"/>
  <c r="J23" i="9"/>
  <c r="AG24" i="9"/>
  <c r="X24" i="9"/>
  <c r="K24" i="9"/>
  <c r="W24" i="9"/>
  <c r="AO24" i="9"/>
  <c r="AF24" i="9"/>
  <c r="J24" i="9"/>
  <c r="AG22" i="9"/>
  <c r="X22" i="9"/>
  <c r="T15" i="2"/>
  <c r="AG23" i="9"/>
  <c r="X23" i="9"/>
  <c r="K23" i="9"/>
  <c r="X20" i="9"/>
  <c r="AI21" i="4"/>
  <c r="AJ21" i="4"/>
  <c r="AE17" i="9" s="1"/>
  <c r="AE24" i="4"/>
  <c r="AD24" i="4"/>
  <c r="AM20" i="9" s="1"/>
  <c r="AN15" i="4"/>
  <c r="AO15" i="4"/>
  <c r="AS12" i="4"/>
  <c r="AT12" i="4"/>
  <c r="AI20" i="4"/>
  <c r="AJ20" i="4"/>
  <c r="AJ14" i="4"/>
  <c r="AI14" i="4"/>
  <c r="AO24" i="4"/>
  <c r="AN24" i="4"/>
  <c r="AD15" i="4"/>
  <c r="AE15" i="4"/>
  <c r="AD11" i="9" s="1"/>
  <c r="Y16" i="4"/>
  <c r="AL12" i="9" s="1"/>
  <c r="Z16" i="4"/>
  <c r="AC12" i="9" s="1"/>
  <c r="AG17" i="9"/>
  <c r="X17" i="9"/>
  <c r="AO13" i="4"/>
  <c r="AN13" i="4"/>
  <c r="AS24" i="4"/>
  <c r="AT24" i="4"/>
  <c r="Z15" i="4"/>
  <c r="Y15" i="4"/>
  <c r="AD12" i="4"/>
  <c r="AE12" i="4"/>
  <c r="X19" i="9"/>
  <c r="AG19" i="9"/>
  <c r="Z14" i="4"/>
  <c r="AC10" i="9" s="1"/>
  <c r="Y14" i="4"/>
  <c r="AS13" i="4"/>
  <c r="AT13" i="4"/>
  <c r="Z24" i="4"/>
  <c r="Y24" i="4"/>
  <c r="AJ15" i="4"/>
  <c r="AI15" i="4"/>
  <c r="AN11" i="9" s="1"/>
  <c r="AO12" i="4"/>
  <c r="AN12" i="4"/>
  <c r="W19" i="9"/>
  <c r="AO19" i="9"/>
  <c r="AS19" i="4"/>
  <c r="AT19" i="4"/>
  <c r="AG14" i="9"/>
  <c r="X14" i="9"/>
  <c r="AT22" i="4"/>
  <c r="AS22" i="4"/>
  <c r="AE13" i="4"/>
  <c r="AD13" i="4"/>
  <c r="AI24" i="4"/>
  <c r="AN20" i="9" s="1"/>
  <c r="AJ24" i="4"/>
  <c r="AE20" i="9" s="1"/>
  <c r="AS10" i="4"/>
  <c r="AT10" i="4"/>
  <c r="Y12" i="4"/>
  <c r="Z12" i="4"/>
  <c r="AS18" i="4"/>
  <c r="AT18" i="4"/>
  <c r="AN19" i="4"/>
  <c r="AO19" i="4"/>
  <c r="W14" i="9"/>
  <c r="AD22" i="4"/>
  <c r="AE22" i="4"/>
  <c r="Y13" i="4"/>
  <c r="AL9" i="9" s="1"/>
  <c r="Z13" i="4"/>
  <c r="AG21" i="9"/>
  <c r="X21" i="9"/>
  <c r="AN10" i="4"/>
  <c r="AO10" i="4"/>
  <c r="AI12" i="4"/>
  <c r="AJ12" i="4"/>
  <c r="AE8" i="9" s="1"/>
  <c r="AE18" i="4"/>
  <c r="AD14" i="9" s="1"/>
  <c r="AD18" i="4"/>
  <c r="AM14" i="9" s="1"/>
  <c r="AE19" i="4"/>
  <c r="AD19" i="4"/>
  <c r="AO11" i="9"/>
  <c r="AO14" i="4"/>
  <c r="AN14" i="4"/>
  <c r="AN22" i="4"/>
  <c r="AO22" i="4"/>
  <c r="AI13" i="4"/>
  <c r="AJ13" i="4"/>
  <c r="AF21" i="9"/>
  <c r="AO21" i="9"/>
  <c r="W21" i="9"/>
  <c r="AD10" i="4"/>
  <c r="AE10" i="4"/>
  <c r="W16" i="9"/>
  <c r="AF16" i="9"/>
  <c r="AO18" i="4"/>
  <c r="AN18" i="4"/>
  <c r="AI19" i="4"/>
  <c r="AJ19" i="4"/>
  <c r="AS25" i="4"/>
  <c r="AT25" i="4"/>
  <c r="AG13" i="9"/>
  <c r="AG11" i="9"/>
  <c r="Z22" i="4"/>
  <c r="AC18" i="9" s="1"/>
  <c r="Y22" i="4"/>
  <c r="AL18" i="9" s="1"/>
  <c r="AD11" i="4"/>
  <c r="AE11" i="4"/>
  <c r="AI10" i="4"/>
  <c r="AJ10" i="4"/>
  <c r="AG16" i="9"/>
  <c r="X16" i="9"/>
  <c r="AG10" i="9"/>
  <c r="AJ18" i="4"/>
  <c r="AE14" i="9" s="1"/>
  <c r="AI18" i="4"/>
  <c r="AN14" i="9" s="1"/>
  <c r="Z19" i="4"/>
  <c r="Y19" i="4"/>
  <c r="AO25" i="4"/>
  <c r="AN25" i="4"/>
  <c r="AD17" i="4"/>
  <c r="AE17" i="4"/>
  <c r="AD23" i="4"/>
  <c r="AE23" i="4"/>
  <c r="AI22" i="4"/>
  <c r="AN18" i="9" s="1"/>
  <c r="AJ22" i="4"/>
  <c r="AE18" i="9" s="1"/>
  <c r="AE21" i="4"/>
  <c r="AD17" i="9" s="1"/>
  <c r="AD21" i="4"/>
  <c r="AT11" i="4"/>
  <c r="AS11" i="4"/>
  <c r="Y10" i="4"/>
  <c r="Z10" i="4"/>
  <c r="AC6" i="9" s="1"/>
  <c r="AT16" i="4"/>
  <c r="AS16" i="4"/>
  <c r="Y18" i="4"/>
  <c r="AL14" i="9" s="1"/>
  <c r="Z18" i="4"/>
  <c r="AC14" i="9" s="1"/>
  <c r="AO18" i="9"/>
  <c r="AF18" i="9"/>
  <c r="W18" i="9"/>
  <c r="AE25" i="4"/>
  <c r="AD25" i="4"/>
  <c r="Y17" i="4"/>
  <c r="AL13" i="9" s="1"/>
  <c r="Z17" i="4"/>
  <c r="AN23" i="4"/>
  <c r="AO23" i="4"/>
  <c r="AT21" i="4"/>
  <c r="AS21" i="4"/>
  <c r="AN11" i="4"/>
  <c r="AO11" i="4"/>
  <c r="AF20" i="9"/>
  <c r="AO20" i="9"/>
  <c r="W20" i="9"/>
  <c r="AN16" i="4"/>
  <c r="AO16" i="4"/>
  <c r="AS20" i="4"/>
  <c r="AT20" i="4"/>
  <c r="X18" i="9"/>
  <c r="AG18" i="9"/>
  <c r="Y25" i="4"/>
  <c r="AL21" i="9" s="1"/>
  <c r="Z25" i="4"/>
  <c r="AC21" i="9" s="1"/>
  <c r="AI17" i="4"/>
  <c r="AJ17" i="4"/>
  <c r="AE13" i="9" s="1"/>
  <c r="AS23" i="4"/>
  <c r="AT23" i="4"/>
  <c r="AG12" i="9"/>
  <c r="Y20" i="4"/>
  <c r="Z20" i="4"/>
  <c r="AC16" i="9" s="1"/>
  <c r="S17" i="9"/>
  <c r="AG15" i="9"/>
  <c r="X15" i="9"/>
  <c r="AN21" i="4"/>
  <c r="AO21" i="4"/>
  <c r="Y11" i="4"/>
  <c r="AL7" i="9" s="1"/>
  <c r="Z11" i="4"/>
  <c r="AC7" i="9" s="1"/>
  <c r="AG20" i="9"/>
  <c r="AD16" i="4"/>
  <c r="AE16" i="4"/>
  <c r="AN20" i="4"/>
  <c r="AO20" i="4"/>
  <c r="AD14" i="4"/>
  <c r="AE14" i="4"/>
  <c r="AI25" i="4"/>
  <c r="AN21" i="9" s="1"/>
  <c r="AJ25" i="4"/>
  <c r="AE21" i="9" s="1"/>
  <c r="AS17" i="4"/>
  <c r="AT17" i="4"/>
  <c r="AI23" i="4"/>
  <c r="AN19" i="9" s="1"/>
  <c r="AJ23" i="4"/>
  <c r="AE19" i="9" s="1"/>
  <c r="Y21" i="4"/>
  <c r="AL17" i="9" s="1"/>
  <c r="Z21" i="4"/>
  <c r="AC17" i="9" s="1"/>
  <c r="AI11" i="4"/>
  <c r="AN7" i="9" s="1"/>
  <c r="AJ11" i="4"/>
  <c r="AE7" i="9" s="1"/>
  <c r="AS15" i="4"/>
  <c r="AT15" i="4"/>
  <c r="AJ16" i="4"/>
  <c r="AE12" i="9" s="1"/>
  <c r="AI16" i="4"/>
  <c r="AD20" i="4"/>
  <c r="AE20" i="4"/>
  <c r="AS14" i="4"/>
  <c r="AT14" i="4"/>
  <c r="AN17" i="4"/>
  <c r="AO17" i="4"/>
  <c r="Z23" i="4"/>
  <c r="AC19" i="9" s="1"/>
  <c r="Y23" i="4"/>
  <c r="AL19" i="9" s="1"/>
  <c r="X10" i="9"/>
  <c r="AG8" i="9"/>
  <c r="AE9" i="9"/>
  <c r="AL10" i="9"/>
  <c r="AC9" i="9"/>
  <c r="AG7" i="9"/>
  <c r="X7" i="9"/>
  <c r="W7" i="9"/>
  <c r="U15" i="19"/>
  <c r="V15" i="19" s="1"/>
  <c r="O15" i="19"/>
  <c r="G16" i="16"/>
  <c r="G17" i="16"/>
  <c r="P15" i="6"/>
  <c r="R15" i="6"/>
  <c r="R16" i="6"/>
  <c r="P16" i="6"/>
  <c r="W10" i="9"/>
  <c r="R14" i="6"/>
  <c r="P14" i="6"/>
  <c r="P17" i="6"/>
  <c r="R17" i="6"/>
  <c r="AN6" i="9"/>
  <c r="AE6" i="9"/>
  <c r="G19" i="16"/>
  <c r="G20" i="16"/>
  <c r="AL6" i="9"/>
  <c r="AN8" i="9"/>
  <c r="AL8" i="9"/>
  <c r="AC8" i="9"/>
  <c r="AN9" i="9"/>
  <c r="N9" i="4"/>
  <c r="AH9" i="4" s="1"/>
  <c r="AB9" i="3"/>
  <c r="AF9" i="3" s="1"/>
  <c r="X5" i="9" s="1"/>
  <c r="AE9" i="3"/>
  <c r="AP16" i="9"/>
  <c r="Y16" i="9"/>
  <c r="L16" i="9"/>
  <c r="W11" i="9"/>
  <c r="W6" i="9"/>
  <c r="AF6" i="9"/>
  <c r="AO16" i="9"/>
  <c r="AH12" i="9"/>
  <c r="AF12" i="9"/>
  <c r="AF15" i="9"/>
  <c r="AO15" i="9"/>
  <c r="AH6" i="9"/>
  <c r="AP6" i="9"/>
  <c r="P14" i="8"/>
  <c r="W9" i="9"/>
  <c r="AH13" i="9"/>
  <c r="AP13" i="9"/>
  <c r="Y13" i="9"/>
  <c r="AH14" i="9"/>
  <c r="Y14" i="9"/>
  <c r="AH9" i="9"/>
  <c r="AN12" i="9"/>
  <c r="AM11" i="9"/>
  <c r="Q12" i="9"/>
  <c r="Y10" i="9"/>
  <c r="AP10" i="9"/>
  <c r="AH10" i="9"/>
  <c r="AE16" i="9"/>
  <c r="AN16" i="9"/>
  <c r="AL16" i="9"/>
  <c r="AD6" i="9"/>
  <c r="S16" i="9"/>
  <c r="AC15" i="9"/>
  <c r="AN15" i="9"/>
  <c r="AE15" i="9"/>
  <c r="R15" i="9"/>
  <c r="Y7" i="9"/>
  <c r="AH7" i="9"/>
  <c r="AP7" i="9"/>
  <c r="R13" i="9"/>
  <c r="AE11" i="9"/>
  <c r="AC13" i="9"/>
  <c r="J12" i="9"/>
  <c r="S11" i="9"/>
  <c r="J14" i="9"/>
  <c r="AN13" i="9"/>
  <c r="AH17" i="9"/>
  <c r="AH15" i="9"/>
  <c r="L17" i="9"/>
  <c r="Y8" i="9"/>
  <c r="L12" i="9"/>
  <c r="AP8" i="9"/>
  <c r="AM18" i="9"/>
  <c r="AD18" i="9"/>
  <c r="AM17" i="9"/>
  <c r="Y18" i="9"/>
  <c r="Y12" i="9"/>
  <c r="Q18" i="9"/>
  <c r="AF8" i="9"/>
  <c r="W8" i="9"/>
  <c r="AN17" i="9"/>
  <c r="Q8" i="9"/>
  <c r="L14" i="9"/>
  <c r="AP15" i="9"/>
  <c r="AP12" i="9"/>
  <c r="AP14" i="9"/>
  <c r="K17" i="9"/>
  <c r="L19" i="9"/>
  <c r="Y22" i="9"/>
  <c r="L18" i="9"/>
  <c r="AP22" i="9"/>
  <c r="AH22" i="9"/>
  <c r="L13" i="9"/>
  <c r="Y19" i="9"/>
  <c r="K20" i="9"/>
  <c r="L15" i="9"/>
  <c r="K18" i="9"/>
  <c r="AL22" i="9"/>
  <c r="Q22" i="9"/>
  <c r="AE10" i="9"/>
  <c r="J6" i="9"/>
  <c r="AF19" i="9"/>
  <c r="AC20" i="9"/>
  <c r="AL20" i="9"/>
  <c r="Q19" i="9"/>
  <c r="Q21" i="9"/>
  <c r="Q10" i="9"/>
  <c r="AO12" i="9"/>
  <c r="W12" i="9"/>
  <c r="W22" i="9"/>
  <c r="AO22" i="9"/>
  <c r="AF22" i="9"/>
  <c r="J22" i="9"/>
  <c r="AO6" i="9"/>
  <c r="Y9" i="9"/>
  <c r="W15" i="9"/>
  <c r="W17" i="9"/>
  <c r="J17" i="9"/>
  <c r="J15" i="9"/>
  <c r="AD20" i="9"/>
  <c r="AM22" i="9"/>
  <c r="AD22" i="9"/>
  <c r="AD19" i="9"/>
  <c r="AM19" i="9"/>
  <c r="AN10" i="9"/>
  <c r="S10" i="9"/>
  <c r="R19" i="9"/>
  <c r="AM21" i="9"/>
  <c r="AD21" i="9"/>
  <c r="R21" i="9"/>
  <c r="R20" i="9"/>
  <c r="R14" i="9"/>
  <c r="R17" i="9"/>
  <c r="R18" i="9"/>
  <c r="R22" i="9"/>
  <c r="V9" i="16"/>
  <c r="V10" i="16" s="1"/>
  <c r="V11" i="16" s="1"/>
  <c r="K14" i="9"/>
  <c r="K16" i="9"/>
  <c r="K15" i="9"/>
  <c r="J8" i="9"/>
  <c r="U9" i="9"/>
  <c r="U11" i="9"/>
  <c r="P14" i="19"/>
  <c r="AG9" i="9"/>
  <c r="AG6" i="9"/>
  <c r="Y6" i="9"/>
  <c r="S8" i="9"/>
  <c r="K12" i="9"/>
  <c r="X12" i="9"/>
  <c r="J13" i="9"/>
  <c r="W13" i="9"/>
  <c r="S9" i="9"/>
  <c r="AH8" i="9"/>
  <c r="L8" i="9"/>
  <c r="J9" i="9"/>
  <c r="L7" i="9"/>
  <c r="X9" i="16"/>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O8" i="9"/>
  <c r="R11" i="9"/>
  <c r="L9" i="9"/>
  <c r="AP9" i="9"/>
  <c r="R7" i="9"/>
  <c r="K10" i="9"/>
  <c r="O13" i="6"/>
  <c r="U5" i="9"/>
  <c r="Q13" i="6"/>
  <c r="S13" i="6"/>
  <c r="X9" i="4" l="1"/>
  <c r="N15" i="19"/>
  <c r="M15" i="19"/>
  <c r="Q15" i="19"/>
  <c r="S15" i="19" s="1"/>
  <c r="W15" i="19"/>
  <c r="AE15" i="19"/>
  <c r="Y15" i="19"/>
  <c r="AG15" i="19"/>
  <c r="AH15" i="19" s="1"/>
  <c r="AF15" i="19" s="1"/>
  <c r="Z15" i="19"/>
  <c r="O16" i="19"/>
  <c r="U16" i="19"/>
  <c r="V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X10" i="16" l="1"/>
  <c r="N16" i="2" s="1"/>
  <c r="P15" i="19"/>
  <c r="AC16" i="19"/>
  <c r="AD16" i="19" s="1"/>
  <c r="Q16" i="19"/>
  <c r="S16" i="19" s="1"/>
  <c r="M16" i="19"/>
  <c r="AK9" i="4"/>
  <c r="AL9" i="4" s="1"/>
  <c r="AN9" i="4" s="1"/>
  <c r="AA15" i="19"/>
  <c r="AB15" i="19" s="1"/>
  <c r="AP9" i="4"/>
  <c r="AQ9" i="4" s="1"/>
  <c r="AS9" i="4" s="1"/>
  <c r="W16" i="19"/>
  <c r="AE16" i="19"/>
  <c r="AG16" i="19"/>
  <c r="AH16" i="19" s="1"/>
  <c r="AF16" i="19" s="1"/>
  <c r="Y16" i="19"/>
  <c r="Z16" i="19"/>
  <c r="U17" i="19"/>
  <c r="V17" i="19" s="1"/>
  <c r="O17" i="19"/>
  <c r="AI15" i="19"/>
  <c r="AJ15" i="19" s="1"/>
  <c r="L15" i="19"/>
  <c r="X15" i="19"/>
  <c r="N16" i="19"/>
  <c r="Q5" i="9"/>
  <c r="Z9" i="4"/>
  <c r="AC5" i="9" s="1"/>
  <c r="AJ9" i="4"/>
  <c r="AE5" i="9" s="1"/>
  <c r="AB9" i="4"/>
  <c r="R5" i="9" s="1"/>
  <c r="AI9" i="4"/>
  <c r="AN5" i="9" s="1"/>
  <c r="S19" i="2"/>
  <c r="T18" i="2"/>
  <c r="W12" i="16"/>
  <c r="V13" i="16"/>
  <c r="P5" i="9"/>
  <c r="AB14" i="19"/>
  <c r="X11" i="16" l="1"/>
  <c r="P16" i="19"/>
  <c r="AC17" i="19"/>
  <c r="AD17" i="19" s="1"/>
  <c r="M17" i="19"/>
  <c r="Q17" i="19"/>
  <c r="AA16" i="19"/>
  <c r="AB16" i="19" s="1"/>
  <c r="AI16" i="19"/>
  <c r="AJ16" i="19" s="1"/>
  <c r="AG17" i="19"/>
  <c r="AH17" i="19" s="1"/>
  <c r="AF17" i="19" s="1"/>
  <c r="L16" i="19"/>
  <c r="X16" i="19"/>
  <c r="Y17" i="19"/>
  <c r="AE17" i="19"/>
  <c r="W17" i="19"/>
  <c r="Z17" i="19"/>
  <c r="N17" i="19"/>
  <c r="AT9" i="4"/>
  <c r="AO9" i="4"/>
  <c r="AE9" i="4"/>
  <c r="AD5" i="9" s="1"/>
  <c r="AD9" i="4"/>
  <c r="AM5" i="9" s="1"/>
  <c r="P6" i="9"/>
  <c r="T19" i="2"/>
  <c r="S20" i="2"/>
  <c r="V14" i="16"/>
  <c r="W13" i="16"/>
  <c r="N17" i="2" l="1"/>
  <c r="X12" i="16"/>
  <c r="AA17" i="19"/>
  <c r="AB17" i="19" s="1"/>
  <c r="S17" i="19"/>
  <c r="P17" i="19" s="1"/>
  <c r="L17" i="19"/>
  <c r="X17" i="19"/>
  <c r="AI17" i="19"/>
  <c r="AJ17" i="19" s="1"/>
  <c r="P7" i="9"/>
  <c r="S21" i="2"/>
  <c r="T21" i="2" s="1"/>
  <c r="T20" i="2"/>
  <c r="W14" i="16"/>
  <c r="V15" i="16"/>
  <c r="N18" i="2" l="1"/>
  <c r="X13" i="16"/>
  <c r="W15" i="16"/>
  <c r="V16" i="16"/>
  <c r="X14" i="16" l="1"/>
  <c r="N19" i="2"/>
  <c r="P8" i="9"/>
  <c r="W16" i="16"/>
  <c r="V17" i="16"/>
  <c r="N20" i="2" l="1"/>
  <c r="X15" i="16"/>
  <c r="P9" i="9"/>
  <c r="P10" i="9"/>
  <c r="W17" i="16"/>
  <c r="V18" i="16"/>
  <c r="N21" i="2" l="1"/>
  <c r="X16" i="16"/>
  <c r="P11" i="9"/>
  <c r="W18" i="16"/>
  <c r="V19" i="16"/>
  <c r="N22" i="2" l="1"/>
  <c r="X17" i="16"/>
  <c r="P12" i="9"/>
  <c r="W19" i="16"/>
  <c r="V20" i="16"/>
  <c r="N23" i="2" l="1"/>
  <c r="X18" i="16"/>
  <c r="P13" i="9"/>
  <c r="W20" i="16"/>
  <c r="V21" i="16"/>
  <c r="N24" i="2" l="1"/>
  <c r="X19" i="16"/>
  <c r="P14" i="9"/>
  <c r="W21" i="16"/>
  <c r="V22" i="16"/>
  <c r="X20" i="16" l="1"/>
  <c r="N25" i="2"/>
  <c r="P15" i="9"/>
  <c r="V23" i="16"/>
  <c r="W22" i="16"/>
  <c r="X21" i="16" l="1"/>
  <c r="N26" i="2"/>
  <c r="P16" i="9"/>
  <c r="W23" i="16"/>
  <c r="V24" i="16"/>
  <c r="N27" i="2" l="1"/>
  <c r="X22" i="16"/>
  <c r="P17" i="9"/>
  <c r="W24" i="16"/>
  <c r="V25" i="16"/>
  <c r="X23" i="16" l="1"/>
  <c r="N28" i="2"/>
  <c r="P18" i="9"/>
  <c r="W25" i="16"/>
  <c r="V26" i="16"/>
  <c r="X24" i="16" l="1"/>
  <c r="N29" i="2"/>
  <c r="P19" i="9"/>
  <c r="W26" i="16"/>
  <c r="V27" i="16"/>
  <c r="N30" i="2" l="1"/>
  <c r="X25" i="16"/>
  <c r="P20" i="9"/>
  <c r="W27" i="16"/>
  <c r="V28" i="16"/>
  <c r="X26" i="16" l="1"/>
  <c r="N31" i="2"/>
  <c r="P21" i="9"/>
  <c r="W28" i="16"/>
  <c r="V29" i="16"/>
  <c r="N32" i="2" l="1"/>
  <c r="X27" i="16"/>
  <c r="P22" i="9"/>
  <c r="W29" i="16"/>
  <c r="V30" i="16"/>
  <c r="N33" i="2" l="1"/>
  <c r="X28" i="16"/>
  <c r="V31" i="16"/>
  <c r="W30" i="16"/>
  <c r="N34" i="2" l="1"/>
  <c r="X29" i="16"/>
  <c r="W31" i="16"/>
  <c r="V32" i="16"/>
  <c r="X30" i="16" l="1"/>
  <c r="N35" i="2"/>
  <c r="W32" i="16"/>
  <c r="V33" i="16"/>
  <c r="N36" i="2" l="1"/>
  <c r="X31" i="16"/>
  <c r="W33" i="16"/>
  <c r="V34" i="16"/>
  <c r="N37" i="2" l="1"/>
  <c r="X32" i="16"/>
  <c r="W34" i="16"/>
  <c r="X34" i="16" s="1"/>
  <c r="V35" i="16"/>
  <c r="X33" i="16" l="1"/>
  <c r="N39" i="2" s="1"/>
  <c r="N38" i="2"/>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<sst xmlns="http://schemas.openxmlformats.org/spreadsheetml/2006/main" count="1981" uniqueCount="1142">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</sst>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12" sqref="B12"/>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J5" sqref="J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15</v>
      </c>
      <c r="D4" s="173"/>
      <c r="E4" s="174"/>
      <c r="G4" s="199" t="s">
        <v>228</v>
      </c>
      <c r="H4" s="200"/>
      <c r="I4" s="201"/>
      <c r="J4" s="178">
        <v>3</v>
      </c>
    </row>
    <row r="5" spans="1:33" x14ac:dyDescent="0.25">
      <c r="A5" s="35" t="s">
        <v>35</v>
      </c>
      <c r="B5" s="35"/>
      <c r="C5" s="35">
        <f>Weather_Site!D6</f>
        <v>0</v>
      </c>
      <c r="G5" s="199" t="s">
        <v>673</v>
      </c>
      <c r="H5" s="200"/>
      <c r="I5" s="201"/>
      <c r="J5" s="178" t="b">
        <v>1</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15</v>
      </c>
      <c r="M9" s="51">
        <f>IF(Use_BOM_DF,Weather_Site!H12,IF(0.191*(Weather_Site!K12+104)*(Weather_Site!J12+1)^1.5/(3.52*(Weather_Site!J12+1)^1.5+Weather_Site!I12-1)&gt;10, 10,0.191*(Weather_Site!K12+104)*(Weather_Site!J12+1)^1.5/(3.52*(Weather_Site!J12+1)^1.5+Weather_Site!I12-1)))</f>
        <v>8.6999999999999993</v>
      </c>
      <c r="N9" s="51">
        <f>2*EXP(-0.45+0.987*LN(M9)-0.0345*E9+0.0338*D9+0.0234*G9*3/J9)</f>
        <v>15.26659345454784</v>
      </c>
      <c r="O9" s="52">
        <f>0.0012*N9*L9*EXP(0.069*I9)*1000</f>
        <v>274.79868218186112</v>
      </c>
      <c r="P9" s="52">
        <f>0.0012*X9*L9*EXP(0.069*0)*1000</f>
        <v>188.97954180504865</v>
      </c>
      <c r="Q9" s="51">
        <f>(13*O9/EXP(0.069*I9)/1000+0.24*L9-2)</f>
        <v>5.1723828683641937</v>
      </c>
      <c r="R9" s="53">
        <f>IF((O9/1000*(4.17-0.033*L9)-0.36)*1000&lt;0,0,(O9/1000*(4.17-0.033*L9)-0.36)*1000)</f>
        <v>649.88515701833956</v>
      </c>
      <c r="S9" s="53">
        <f>516.7*L9*M9/10*O9/1000</f>
        <v>1852.949652037948</v>
      </c>
      <c r="T9" s="53">
        <f>1860*L9*M9/10</f>
        <v>24272.999999999996</v>
      </c>
      <c r="U9" s="51">
        <f>3.033808*EXP(E9*(-0.00033169*D9+0.02638614))</f>
        <v>4.7422908561024055</v>
      </c>
      <c r="V9" s="52">
        <f>G9/3</f>
        <v>5.333333333333333</v>
      </c>
      <c r="W9" s="52">
        <f>G9/1.2</f>
        <v>13.333333333333334</v>
      </c>
      <c r="X9" s="51">
        <f>2*EXP(-0.45+0.987*LN(M9)-0.0345*E9+0.0338*D9+0.0234*0)</f>
        <v>10.498863433613815</v>
      </c>
      <c r="Y9" s="51">
        <f>IF(HOUR(C9)&lt;12,12.519-(0.282*D9)+(0.112*E9),6.783-(0.17*D9)+(0.133*E9))</f>
        <v>8.4896000000000011</v>
      </c>
      <c r="Z9" s="51">
        <f>IF(Use_BOM_DF,M9/10,MIN(0.972+(0.342*LN(Weather_Site!J12))-(0.245*LN(Weather_Site!I12)),1))</f>
        <v>0.86999999999999988</v>
      </c>
      <c r="AA9" s="52">
        <f>(0.22*L9*EXP(0.158*(1.674+0.179*G9)-0.227*Y9))*Z9*60</f>
        <v>51.360518942999633</v>
      </c>
      <c r="AB9" s="52">
        <f>AA9*EXP(0.0662*I9)</f>
        <v>51.360518942999633</v>
      </c>
      <c r="AC9" s="52">
        <f>(0.22*L9*EXP(0.158*0-0.227*Y9))*Z9*60</f>
        <v>25.074860320428215</v>
      </c>
      <c r="AD9" s="51">
        <f>0.3048*31.7537*(1-EXP(-0.31772*AB9/18.3))*(1-EXP(-(0.03644*1.1289^(AB9/18.3))*(Z9*L9/2.2417)))</f>
        <v>1.4721731059138519</v>
      </c>
      <c r="AE9" s="51">
        <f>IF(D9&lt;20,-2.19+(2.23*SQRT(AA9)),-0.296+(2.23*SQRT(AA9)))</f>
        <v>15.685574536060045</v>
      </c>
      <c r="AF9" s="53">
        <f>18000*(L9*Z9)*AB9/36000</f>
        <v>335.12738610307258</v>
      </c>
      <c r="AG9" s="323">
        <f>34.8 * M9 * EXP(0.0234 * G9) * U9 ^ -2.1</f>
        <v>16.754179279794027</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15</v>
      </c>
      <c r="M10" s="32">
        <f>IF(Use_BOM_DF,Weather_Site!H13,IF(0.191*(Weather_Site!K13+104)*(Weather_Site!J13+1)^1.5/(3.52*(Weather_Site!J13+1)^1.5+Weather_Site!I13-1)&gt;10, 10,0.191*(Weather_Site!K13+104)*(Weather_Site!J13+1)^1.5/(3.52*(Weather_Site!J13+1)^1.5+Weather_Site!I13-1)))</f>
        <v>8.6999999999999993</v>
      </c>
      <c r="N10" s="32">
        <f t="shared" ref="N10:N73" si="4">2*EXP(-0.45+0.987*LN(M10)-0.0345*E10+0.0338*D10+0.0234*G10*3/J10)</f>
        <v>13.991178262365871</v>
      </c>
      <c r="O10" s="33">
        <f t="shared" ref="O10:O73" si="5">0.0012*N10*L10*EXP(0.069*I10)*1000</f>
        <v>251.84120872258563</v>
      </c>
      <c r="P10" s="33">
        <f t="shared" ref="P10:P73" si="6">0.0012*X10*L10*EXP(0.069*0)*1000</f>
        <v>185.78661143774372</v>
      </c>
      <c r="Q10" s="266">
        <f t="shared" ref="Q10:Q73" si="7">(13*O10/EXP(0.069*I10)/1000+0.24*L10-2)</f>
        <v>4.873935713393613</v>
      </c>
      <c r="R10" s="268">
        <f t="shared" ref="R10:R73" si="8">IF((O10/1000*(4.17-0.033*L10)-0.36)*1000&lt;0,0,(O10/1000*(4.17-0.033*L10)-0.36)*1000)</f>
        <v>565.51644205550224</v>
      </c>
      <c r="S10" s="42">
        <f t="shared" ref="S10:S73" si="9">516.7*L10*M10/10*O10/1000</f>
        <v>1698.1489007378282</v>
      </c>
      <c r="T10" s="42">
        <f t="shared" ref="T10:T73" si="10">1860*L10*M10/10</f>
        <v>24272.999999999996</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10.321478413207986</v>
      </c>
      <c r="Y10" s="266">
        <f t="shared" ref="Y10:Y73" si="15">IF(HOUR(C10)&lt;12,12.519-(0.282*D10)+(0.112*E10),6.783-(0.17*D10)+(0.133*E10))</f>
        <v>8.5966000000000005</v>
      </c>
      <c r="Z10" s="266">
        <f>IF(Use_BOM_DF,M10/10,MIN(0.972+(0.342*LN(Weather_Site!J13))-(0.245*LN(Weather_Site!I13)),1))</f>
        <v>0.86999999999999988</v>
      </c>
      <c r="AA10" s="265">
        <f t="shared" ref="AA10:AA73" si="16">(0.22*L10*EXP(0.158*(1.674+0.179*G10)-0.227*Y10))*Z10*60</f>
        <v>46.05032238150816</v>
      </c>
      <c r="AB10" s="265">
        <f t="shared" ref="AB10:AB73" si="17">AA10*EXP(0.0662*I10)</f>
        <v>46.05032238150816</v>
      </c>
      <c r="AC10" s="265">
        <f t="shared" ref="AC10:AC73" si="18">(0.22*L10*EXP(0.158*0-0.227*Y10))*Z10*60</f>
        <v>24.473154041382131</v>
      </c>
      <c r="AD10" s="266">
        <f t="shared" ref="AD10:AD73" si="19">0.3048*31.7537*(1-EXP(-0.31772*AB10/18.3))*(1-EXP(-(0.03644*1.1289^(AB10/18.3))*(Z10*L10/2.2417)))</f>
        <v>1.332426008331943</v>
      </c>
      <c r="AE10" s="32">
        <f t="shared" ref="AE10:AE73" si="20">IF(D10&lt;20,-2.19+(2.23*SQRT(AA10)),-0.296+(2.23*SQRT(AA10)))</f>
        <v>14.836866488904274</v>
      </c>
      <c r="AF10" s="42">
        <f t="shared" ref="AF10:AF73" si="21">18000*(L10*Z10)*AB10/36000</f>
        <v>300.47835353934073</v>
      </c>
      <c r="AG10" s="83">
        <f t="shared" ref="AG10:AG73" si="22">34.8 * M10 * EXP(0.0234 * G10) * U10 ^ -2.1</f>
        <v>15.418935362778381</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15</v>
      </c>
      <c r="M11" s="32">
        <f>IF(Use_BOM_DF,Weather_Site!H14,IF(0.191*(Weather_Site!K14+104)*(Weather_Site!J14+1)^1.5/(3.52*(Weather_Site!J14+1)^1.5+Weather_Site!I14-1)&gt;10, 10,0.191*(Weather_Site!K14+104)*(Weather_Site!J14+1)^1.5/(3.52*(Weather_Site!J14+1)^1.5+Weather_Site!I14-1)))</f>
        <v>8.6999999999999993</v>
      </c>
      <c r="N11" s="32">
        <f t="shared" si="4"/>
        <v>13.172838324010419</v>
      </c>
      <c r="O11" s="33">
        <f t="shared" si="5"/>
        <v>237.1110898321875</v>
      </c>
      <c r="P11" s="33">
        <f t="shared" si="6"/>
        <v>163.06171760943141</v>
      </c>
      <c r="Q11" s="266">
        <f t="shared" si="7"/>
        <v>4.6824441678184368</v>
      </c>
      <c r="R11" s="268">
        <f t="shared" si="8"/>
        <v>511.38325513328908</v>
      </c>
      <c r="S11" s="42">
        <f t="shared" si="9"/>
        <v>1598.8246665176014</v>
      </c>
      <c r="T11" s="42">
        <f t="shared" si="10"/>
        <v>24272.999999999996</v>
      </c>
      <c r="U11" s="32">
        <f t="shared" si="11"/>
        <v>5.0764317746832441</v>
      </c>
      <c r="V11" s="33">
        <f t="shared" si="12"/>
        <v>5.333333333333333</v>
      </c>
      <c r="W11" s="33">
        <f t="shared" si="13"/>
        <v>13.333333333333334</v>
      </c>
      <c r="X11" s="32">
        <f t="shared" si="14"/>
        <v>9.0589843116350792</v>
      </c>
      <c r="Y11" s="266">
        <f t="shared" si="15"/>
        <v>9.175200000000002</v>
      </c>
      <c r="Z11" s="266">
        <f>IF(Use_BOM_DF,M11/10,MIN(0.972+(0.342*LN(Weather_Site!J14))-(0.245*LN(Weather_Site!I14)),1))</f>
        <v>0.86999999999999988</v>
      </c>
      <c r="AA11" s="265">
        <f t="shared" si="16"/>
        <v>43.958172788949007</v>
      </c>
      <c r="AB11" s="265">
        <f t="shared" si="17"/>
        <v>43.958172788949007</v>
      </c>
      <c r="AC11" s="265">
        <f t="shared" si="18"/>
        <v>21.460940529970618</v>
      </c>
      <c r="AD11" s="266">
        <f t="shared" si="19"/>
        <v>1.2767923855049397</v>
      </c>
      <c r="AE11" s="32">
        <f t="shared" si="20"/>
        <v>14.489114049684044</v>
      </c>
      <c r="AF11" s="42">
        <f t="shared" si="21"/>
        <v>286.82707744789224</v>
      </c>
      <c r="AG11" s="83">
        <f t="shared" si="22"/>
        <v>14.521965063046384</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15</v>
      </c>
      <c r="M12" s="32">
        <f>IF(Use_BOM_DF,Weather_Site!H15,IF(0.191*(Weather_Site!K15+104)*(Weather_Site!J15+1)^1.5/(3.52*(Weather_Site!J15+1)^1.5+Weather_Site!I15-1)&gt;10, 10,0.191*(Weather_Site!K15+104)*(Weather_Site!J15+1)^1.5/(3.52*(Weather_Site!J15+1)^1.5+Weather_Site!I15-1)))</f>
        <v>8.6999999999999993</v>
      </c>
      <c r="N12" s="32">
        <f t="shared" si="4"/>
        <v>15.92431214130754</v>
      </c>
      <c r="O12" s="33">
        <f t="shared" si="5"/>
        <v>286.63761854353572</v>
      </c>
      <c r="P12" s="33">
        <f t="shared" si="6"/>
        <v>159.68749750648564</v>
      </c>
      <c r="Q12" s="266">
        <f t="shared" si="7"/>
        <v>5.326289041065964</v>
      </c>
      <c r="R12" s="268">
        <f t="shared" si="8"/>
        <v>693.39324814749375</v>
      </c>
      <c r="S12" s="42">
        <f t="shared" si="9"/>
        <v>1932.7788303938562</v>
      </c>
      <c r="T12" s="42">
        <f t="shared" si="10"/>
        <v>24272.999999999996</v>
      </c>
      <c r="U12" s="32">
        <f t="shared" si="11"/>
        <v>5.1488511397470536</v>
      </c>
      <c r="V12" s="33">
        <f t="shared" si="12"/>
        <v>8.3333333333333339</v>
      </c>
      <c r="W12" s="33">
        <f t="shared" si="13"/>
        <v>20.833333333333336</v>
      </c>
      <c r="X12" s="32">
        <f t="shared" si="14"/>
        <v>8.8715276392492033</v>
      </c>
      <c r="Y12" s="266">
        <f t="shared" si="15"/>
        <v>9.1913999999999998</v>
      </c>
      <c r="Z12" s="266">
        <f>IF(Use_BOM_DF,M12/10,MIN(0.972+(0.342*LN(Weather_Site!J15))-(0.245*LN(Weather_Site!I15)),1))</f>
        <v>0.86999999999999988</v>
      </c>
      <c r="AA12" s="265">
        <f t="shared" si="16"/>
        <v>56.492007239688078</v>
      </c>
      <c r="AB12" s="265">
        <f t="shared" si="17"/>
        <v>56.492007239688078</v>
      </c>
      <c r="AC12" s="265">
        <f t="shared" si="18"/>
        <v>21.382165000606769</v>
      </c>
      <c r="AD12" s="266">
        <f t="shared" si="19"/>
        <v>1.6054076008324072</v>
      </c>
      <c r="AE12" s="32">
        <f t="shared" si="20"/>
        <v>16.464939794720486</v>
      </c>
      <c r="AF12" s="42">
        <f t="shared" si="21"/>
        <v>368.61034723896466</v>
      </c>
      <c r="AG12" s="83">
        <f t="shared" si="22"/>
        <v>17.400793892236546</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15</v>
      </c>
      <c r="M13" s="32">
        <f>IF(Use_BOM_DF,Weather_Site!H16,IF(0.191*(Weather_Site!K16+104)*(Weather_Site!J16+1)^1.5/(3.52*(Weather_Site!J16+1)^1.5+Weather_Site!I16-1)&gt;10, 10,0.191*(Weather_Site!K16+104)*(Weather_Site!J16+1)^1.5/(3.52*(Weather_Site!J16+1)^1.5+Weather_Site!I16-1)))</f>
        <v>8.6999999999999993</v>
      </c>
      <c r="N13" s="32">
        <f t="shared" si="4"/>
        <v>21.873743856387993</v>
      </c>
      <c r="O13" s="33">
        <f t="shared" si="5"/>
        <v>393.7273894149838</v>
      </c>
      <c r="P13" s="33">
        <f t="shared" si="6"/>
        <v>186.20696399907129</v>
      </c>
      <c r="Q13" s="266">
        <f t="shared" si="7"/>
        <v>6.7184560623947895</v>
      </c>
      <c r="R13" s="268">
        <f t="shared" si="8"/>
        <v>1086.9481561000653</v>
      </c>
      <c r="S13" s="42">
        <f t="shared" si="9"/>
        <v>2654.8781945449241</v>
      </c>
      <c r="T13" s="42">
        <f t="shared" si="10"/>
        <v>24272.999999999996</v>
      </c>
      <c r="U13" s="32">
        <f t="shared" si="11"/>
        <v>4.8436693038426819</v>
      </c>
      <c r="V13" s="33">
        <f t="shared" si="12"/>
        <v>10.666666666666666</v>
      </c>
      <c r="W13" s="33">
        <f t="shared" si="13"/>
        <v>26.666666666666668</v>
      </c>
      <c r="X13" s="32">
        <f t="shared" si="14"/>
        <v>10.344831333281739</v>
      </c>
      <c r="Y13" s="266">
        <f t="shared" si="15"/>
        <v>8.2964000000000002</v>
      </c>
      <c r="Z13" s="266">
        <f>IF(Use_BOM_DF,M13/10,MIN(0.972+(0.342*LN(Weather_Site!J16))-(0.245*LN(Weather_Site!I16)),1))</f>
        <v>0.86999999999999988</v>
      </c>
      <c r="AA13" s="265">
        <f t="shared" si="16"/>
        <v>84.372216866355359</v>
      </c>
      <c r="AB13" s="265">
        <f t="shared" si="17"/>
        <v>84.372216866355359</v>
      </c>
      <c r="AC13" s="265">
        <f t="shared" si="18"/>
        <v>26.199024136136487</v>
      </c>
      <c r="AD13" s="266">
        <f t="shared" si="19"/>
        <v>2.3066238199636189</v>
      </c>
      <c r="AE13" s="32">
        <f t="shared" si="20"/>
        <v>20.187520138264773</v>
      </c>
      <c r="AF13" s="42">
        <f t="shared" si="21"/>
        <v>550.52871505296866</v>
      </c>
      <c r="AG13" s="83">
        <f t="shared" si="22"/>
        <v>23.30407059055911</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 si="24">J$4</f>
        <v>3</v>
      </c>
      <c r="K14" s="27">
        <f t="shared" si="2"/>
        <v>9</v>
      </c>
      <c r="L14" s="172">
        <f t="shared" ref="L14" si="25">C$4</f>
        <v>15</v>
      </c>
      <c r="M14" s="32">
        <f>IF(Use_BOM_DF,Weather_Site!H17,IF(0.191*(Weather_Site!K17+104)*(Weather_Site!J17+1)^1.5/(3.52*(Weather_Site!J17+1)^1.5+Weather_Site!I17-1)&gt;10, 10,0.191*(Weather_Site!K17+104)*(Weather_Site!J17+1)^1.5/(3.52*(Weather_Site!J17+1)^1.5+Weather_Site!I17-1)))</f>
        <v>8.6999999999999993</v>
      </c>
      <c r="N14" s="32">
        <f t="shared" si="4"/>
        <v>19.69583135263478</v>
      </c>
      <c r="O14" s="33">
        <f t="shared" si="5"/>
        <v>354.52496434742602</v>
      </c>
      <c r="P14" s="33">
        <f t="shared" si="6"/>
        <v>188.47752420326393</v>
      </c>
      <c r="Q14" s="266">
        <f t="shared" si="7"/>
        <v>6.2088245365165378</v>
      </c>
      <c r="R14" s="42">
        <f t="shared" si="8"/>
        <v>942.87924397679069</v>
      </c>
      <c r="S14" s="42">
        <f t="shared" si="9"/>
        <v>2390.538790472011</v>
      </c>
      <c r="T14" s="42">
        <f t="shared" si="10"/>
        <v>24272.999999999996</v>
      </c>
      <c r="U14" s="32">
        <f t="shared" si="11"/>
        <v>4.9104802721707843</v>
      </c>
      <c r="V14" s="33">
        <f t="shared" si="12"/>
        <v>9</v>
      </c>
      <c r="W14" s="33">
        <f t="shared" si="13"/>
        <v>22.5</v>
      </c>
      <c r="X14" s="32">
        <f t="shared" si="14"/>
        <v>10.470973566847995</v>
      </c>
      <c r="Y14" s="266">
        <f t="shared" si="15"/>
        <v>7.8436000000000012</v>
      </c>
      <c r="Z14" s="266">
        <f>IF(Use_BOM_DF,M14/10,MIN(0.972+(0.342*LN(Weather_Site!J17))-(0.245*LN(Weather_Site!I17)),1))</f>
        <v>0.86999999999999988</v>
      </c>
      <c r="AA14" s="265">
        <f t="shared" si="16"/>
        <v>81.175523204767757</v>
      </c>
      <c r="AB14" s="265">
        <f t="shared" si="17"/>
        <v>81.175523204767757</v>
      </c>
      <c r="AC14" s="265">
        <f t="shared" si="18"/>
        <v>29.035167373814616</v>
      </c>
      <c r="AD14" s="32">
        <f t="shared" si="19"/>
        <v>2.2276631528208477</v>
      </c>
      <c r="AE14" s="32">
        <f t="shared" si="20"/>
        <v>19.79573360725723</v>
      </c>
      <c r="AF14" s="42">
        <f t="shared" si="21"/>
        <v>529.67028891110954</v>
      </c>
      <c r="AG14" s="83">
        <f t="shared" si="22"/>
        <v>20.143058404188828</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ref="J15:J25" si="27">J$4</f>
        <v>3</v>
      </c>
      <c r="K15" s="48">
        <f t="shared" si="2"/>
        <v>14</v>
      </c>
      <c r="L15" s="172">
        <f t="shared" ref="L15:L25" si="28">C$4</f>
        <v>15</v>
      </c>
      <c r="M15" s="51">
        <f>IF(Use_BOM_DF,Weather_Site!H18,IF(0.191*(Weather_Site!K18+104)*(Weather_Site!J18+1)^1.5/(3.52*(Weather_Site!J18+1)^1.5+Weather_Site!I18-1)&gt;10, 10,0.191*(Weather_Site!K18+104)*(Weather_Site!J18+1)^1.5/(3.52*(Weather_Site!J18+1)^1.5+Weather_Site!I18-1)))</f>
        <v>8.6999999999999993</v>
      </c>
      <c r="N15" s="51">
        <f t="shared" si="4"/>
        <v>25.467853425259349</v>
      </c>
      <c r="O15" s="52">
        <f t="shared" si="5"/>
        <v>458.42136165466826</v>
      </c>
      <c r="P15" s="52">
        <f t="shared" si="6"/>
        <v>171.56955703903998</v>
      </c>
      <c r="Q15" s="51">
        <f t="shared" si="7"/>
        <v>7.5594777015106871</v>
      </c>
      <c r="R15" s="53">
        <f t="shared" si="8"/>
        <v>1324.6985040809056</v>
      </c>
      <c r="S15" s="53">
        <f t="shared" si="9"/>
        <v>3091.1054442489208</v>
      </c>
      <c r="T15" s="53">
        <f t="shared" si="10"/>
        <v>24272.999999999996</v>
      </c>
      <c r="U15" s="51">
        <f t="shared" si="11"/>
        <v>5.18488744807998</v>
      </c>
      <c r="V15" s="52">
        <f t="shared" si="12"/>
        <v>14</v>
      </c>
      <c r="W15" s="52">
        <f t="shared" si="13"/>
        <v>35</v>
      </c>
      <c r="X15" s="51">
        <f t="shared" si="14"/>
        <v>9.5316420577244436</v>
      </c>
      <c r="Y15" s="51">
        <f t="shared" si="15"/>
        <v>7.9420000000000011</v>
      </c>
      <c r="Z15" s="51">
        <f>IF(Use_BOM_DF,M15/10,MIN(0.972+(0.342*LN(Weather_Site!J18))-(0.245*LN(Weather_Site!I18)),1))</f>
        <v>0.86999999999999988</v>
      </c>
      <c r="AA15" s="52">
        <f t="shared" si="16"/>
        <v>121.32913337896981</v>
      </c>
      <c r="AB15" s="52">
        <f t="shared" si="17"/>
        <v>121.32913337896981</v>
      </c>
      <c r="AC15" s="52">
        <f t="shared" si="18"/>
        <v>28.393804312623526</v>
      </c>
      <c r="AD15" s="51">
        <f t="shared" si="19"/>
        <v>3.2087117835092922</v>
      </c>
      <c r="AE15" s="51">
        <f t="shared" si="20"/>
        <v>24.267339499756115</v>
      </c>
      <c r="AF15" s="53">
        <f t="shared" si="21"/>
        <v>791.67259529777789</v>
      </c>
      <c r="AG15" s="323">
        <f t="shared" si="22"/>
        <v>25.52527992169054</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7"/>
        <v>3</v>
      </c>
      <c r="K16" s="48">
        <f t="shared" si="2"/>
        <v>14.333333333333334</v>
      </c>
      <c r="L16" s="172">
        <f t="shared" si="28"/>
        <v>15</v>
      </c>
      <c r="M16" s="51">
        <f>IF(Use_BOM_DF,Weather_Site!H19,IF(0.191*(Weather_Site!K19+104)*(Weather_Site!J19+1)^1.5/(3.52*(Weather_Site!J19+1)^1.5+Weather_Site!I19-1)&gt;10, 10,0.191*(Weather_Site!K19+104)*(Weather_Site!J19+1)^1.5/(3.52*(Weather_Site!J19+1)^1.5+Weather_Site!I19-1)))</f>
        <v>8.6999999999999993</v>
      </c>
      <c r="N16" s="51">
        <f t="shared" si="4"/>
        <v>23.504150131230606</v>
      </c>
      <c r="O16" s="52">
        <f t="shared" si="5"/>
        <v>423.07470236215084</v>
      </c>
      <c r="P16" s="52">
        <f t="shared" si="6"/>
        <v>154.67849930872023</v>
      </c>
      <c r="Q16" s="51">
        <f t="shared" si="7"/>
        <v>7.09997113070796</v>
      </c>
      <c r="R16" s="53">
        <f t="shared" si="8"/>
        <v>1194.7995311809043</v>
      </c>
      <c r="S16" s="53">
        <f t="shared" si="9"/>
        <v>2852.7652181723302</v>
      </c>
      <c r="T16" s="53">
        <f t="shared" si="10"/>
        <v>24272.999999999996</v>
      </c>
      <c r="U16" s="51">
        <f t="shared" si="11"/>
        <v>5.4585360288975133</v>
      </c>
      <c r="V16" s="52">
        <f t="shared" si="12"/>
        <v>14.333333333333334</v>
      </c>
      <c r="W16" s="52">
        <f t="shared" si="13"/>
        <v>35.833333333333336</v>
      </c>
      <c r="X16" s="51">
        <f t="shared" si="14"/>
        <v>8.5932499615955695</v>
      </c>
      <c r="Y16" s="51">
        <f t="shared" si="15"/>
        <v>8.2440000000000015</v>
      </c>
      <c r="Z16" s="51">
        <f>IF(Use_BOM_DF,M16/10,MIN(0.972+(0.342*LN(Weather_Site!J19))-(0.245*LN(Weather_Site!I19)),1))</f>
        <v>0.86999999999999988</v>
      </c>
      <c r="AA16" s="52">
        <f t="shared" si="16"/>
        <v>116.54004680784575</v>
      </c>
      <c r="AB16" s="52">
        <f t="shared" si="17"/>
        <v>116.54004680784575</v>
      </c>
      <c r="AC16" s="52">
        <f t="shared" si="18"/>
        <v>26.512517060009859</v>
      </c>
      <c r="AD16" s="51">
        <f t="shared" si="19"/>
        <v>3.0922075407142016</v>
      </c>
      <c r="AE16" s="51">
        <f t="shared" si="20"/>
        <v>23.777678546718533</v>
      </c>
      <c r="AF16" s="53">
        <f t="shared" si="21"/>
        <v>760.42380542119349</v>
      </c>
      <c r="AG16" s="323">
        <f t="shared" si="22"/>
        <v>23.454470004607568</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7"/>
        <v>3</v>
      </c>
      <c r="K17" s="48">
        <f t="shared" si="2"/>
        <v>15</v>
      </c>
      <c r="L17" s="172">
        <f t="shared" si="28"/>
        <v>15</v>
      </c>
      <c r="M17" s="51">
        <f>IF(Use_BOM_DF,Weather_Site!H20,IF(0.191*(Weather_Site!K20+104)*(Weather_Site!J20+1)^1.5/(3.52*(Weather_Site!J20+1)^1.5+Weather_Site!I20-1)&gt;10, 10,0.191*(Weather_Site!K20+104)*(Weather_Site!J20+1)^1.5/(3.52*(Weather_Site!J20+1)^1.5+Weather_Site!I20-1)))</f>
        <v>8.6999999999999993</v>
      </c>
      <c r="N17" s="51">
        <f t="shared" si="4"/>
        <v>21.529562848781822</v>
      </c>
      <c r="O17" s="52">
        <f t="shared" si="5"/>
        <v>387.53213127807271</v>
      </c>
      <c r="P17" s="52">
        <f t="shared" si="6"/>
        <v>135.2058950072651</v>
      </c>
      <c r="Q17" s="51">
        <f t="shared" si="7"/>
        <v>6.637917706614946</v>
      </c>
      <c r="R17" s="53">
        <f t="shared" si="8"/>
        <v>1064.1805824469172</v>
      </c>
      <c r="S17" s="53">
        <f t="shared" si="9"/>
        <v>2613.1039716195114</v>
      </c>
      <c r="T17" s="53">
        <f t="shared" si="10"/>
        <v>24272.999999999996</v>
      </c>
      <c r="U17" s="51">
        <f t="shared" si="11"/>
        <v>5.8266549758774397</v>
      </c>
      <c r="V17" s="52">
        <f t="shared" si="12"/>
        <v>15</v>
      </c>
      <c r="W17" s="52">
        <f t="shared" si="13"/>
        <v>37.5</v>
      </c>
      <c r="X17" s="51">
        <f t="shared" si="14"/>
        <v>7.5114386115147287</v>
      </c>
      <c r="Y17" s="51">
        <f t="shared" si="15"/>
        <v>7.0229999999999997</v>
      </c>
      <c r="Z17" s="51">
        <f>IF(Use_BOM_DF,M17/10,MIN(0.972+(0.342*LN(Weather_Site!J20))-(0.245*LN(Weather_Site!I20)),1))</f>
        <v>0.86999999999999988</v>
      </c>
      <c r="AA17" s="52">
        <f t="shared" si="16"/>
        <v>162.70942859761985</v>
      </c>
      <c r="AB17" s="52">
        <f t="shared" si="17"/>
        <v>162.70942859761985</v>
      </c>
      <c r="AC17" s="52">
        <f t="shared" si="18"/>
        <v>34.980262133076771</v>
      </c>
      <c r="AD17" s="51">
        <f t="shared" si="19"/>
        <v>4.2235050177678781</v>
      </c>
      <c r="AE17" s="51">
        <f t="shared" si="20"/>
        <v>28.149346147886895</v>
      </c>
      <c r="AF17" s="53">
        <f t="shared" si="21"/>
        <v>1061.6790215994693</v>
      </c>
      <c r="AG17" s="323">
        <f t="shared" si="22"/>
        <v>21.430388854837535</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7"/>
        <v>3</v>
      </c>
      <c r="K18" s="48">
        <f t="shared" si="2"/>
        <v>13.333333333333334</v>
      </c>
      <c r="L18" s="172">
        <f t="shared" si="28"/>
        <v>15</v>
      </c>
      <c r="M18" s="51">
        <f>IF(Use_BOM_DF,Weather_Site!H21,IF(0.191*(Weather_Site!K21+104)*(Weather_Site!J21+1)^1.5/(3.52*(Weather_Site!J21+1)^1.5+Weather_Site!I21-1)&gt;10, 10,0.191*(Weather_Site!K21+104)*(Weather_Site!J21+1)^1.5/(3.52*(Weather_Site!J21+1)^1.5+Weather_Site!I21-1)))</f>
        <v>8.8000000000000007</v>
      </c>
      <c r="N18" s="51">
        <f t="shared" si="4"/>
        <v>19.911692652677687</v>
      </c>
      <c r="O18" s="52">
        <f t="shared" si="5"/>
        <v>358.41046774819836</v>
      </c>
      <c r="P18" s="52">
        <f t="shared" si="6"/>
        <v>140.56624714278288</v>
      </c>
      <c r="Q18" s="51">
        <f t="shared" si="7"/>
        <v>6.2593360807265785</v>
      </c>
      <c r="R18" s="53">
        <f t="shared" si="8"/>
        <v>957.15846897462893</v>
      </c>
      <c r="S18" s="53">
        <f t="shared" si="9"/>
        <v>2444.5170906485223</v>
      </c>
      <c r="T18" s="53">
        <f t="shared" si="10"/>
        <v>24552.000000000004</v>
      </c>
      <c r="U18" s="51">
        <f t="shared" si="11"/>
        <v>5.7491723558084828</v>
      </c>
      <c r="V18" s="52">
        <f t="shared" si="12"/>
        <v>13.333333333333334</v>
      </c>
      <c r="W18" s="52">
        <f t="shared" si="13"/>
        <v>33.333333333333336</v>
      </c>
      <c r="X18" s="51">
        <f t="shared" si="14"/>
        <v>7.8092359523768256</v>
      </c>
      <c r="Y18" s="51">
        <f t="shared" si="15"/>
        <v>6.9165999999999999</v>
      </c>
      <c r="Z18" s="51">
        <f>IF(Use_BOM_DF,M18/10,MIN(0.972+(0.342*LN(Weather_Site!J21))-(0.245*LN(Weather_Site!I21)),1))</f>
        <v>0.88000000000000012</v>
      </c>
      <c r="AA18" s="52">
        <f t="shared" si="16"/>
        <v>146.36997024134195</v>
      </c>
      <c r="AB18" s="52">
        <f t="shared" si="17"/>
        <v>146.36997024134195</v>
      </c>
      <c r="AC18" s="52">
        <f t="shared" si="18"/>
        <v>36.247320422335036</v>
      </c>
      <c r="AD18" s="51">
        <f t="shared" si="19"/>
        <v>3.8530801029827741</v>
      </c>
      <c r="AE18" s="51">
        <f t="shared" si="20"/>
        <v>26.683311055198747</v>
      </c>
      <c r="AF18" s="53">
        <f t="shared" si="21"/>
        <v>966.04180359285692</v>
      </c>
      <c r="AG18" s="323">
        <f t="shared" si="22"/>
        <v>19.833089009797924</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7"/>
        <v>3</v>
      </c>
      <c r="K19" s="48">
        <f t="shared" si="2"/>
        <v>14</v>
      </c>
      <c r="L19" s="172">
        <f t="shared" si="28"/>
        <v>15</v>
      </c>
      <c r="M19" s="51">
        <f>IF(Use_BOM_DF,Weather_Site!H22,IF(0.191*(Weather_Site!K22+104)*(Weather_Site!J22+1)^1.5/(3.52*(Weather_Site!J22+1)^1.5+Weather_Site!I22-1)&gt;10, 10,0.191*(Weather_Site!K22+104)*(Weather_Site!J22+1)^1.5/(3.52*(Weather_Site!J22+1)^1.5+Weather_Site!I22-1)))</f>
        <v>8.8000000000000007</v>
      </c>
      <c r="N19" s="51">
        <f t="shared" si="4"/>
        <v>24.007520361605362</v>
      </c>
      <c r="O19" s="52">
        <f t="shared" si="5"/>
        <v>432.13536650889648</v>
      </c>
      <c r="P19" s="52">
        <f t="shared" si="6"/>
        <v>161.7317158721012</v>
      </c>
      <c r="Q19" s="51">
        <f t="shared" si="7"/>
        <v>7.2177597646156535</v>
      </c>
      <c r="R19" s="53">
        <f t="shared" si="8"/>
        <v>1228.0974719201945</v>
      </c>
      <c r="S19" s="53">
        <f t="shared" si="9"/>
        <v>2947.3533391519381</v>
      </c>
      <c r="T19" s="53">
        <f t="shared" si="10"/>
        <v>24552.000000000004</v>
      </c>
      <c r="U19" s="51">
        <f t="shared" si="11"/>
        <v>5.4124818854769448</v>
      </c>
      <c r="V19" s="52">
        <f t="shared" si="12"/>
        <v>14</v>
      </c>
      <c r="W19" s="52">
        <f t="shared" si="13"/>
        <v>35</v>
      </c>
      <c r="X19" s="51">
        <f t="shared" si="14"/>
        <v>8.9850953262278459</v>
      </c>
      <c r="Y19" s="51">
        <f t="shared" si="15"/>
        <v>6.3083999999999998</v>
      </c>
      <c r="Z19" s="51">
        <f>IF(Use_BOM_DF,M19/10,MIN(0.972+(0.342*LN(Weather_Site!J22))-(0.245*LN(Weather_Site!I22)),1))</f>
        <v>0.88000000000000012</v>
      </c>
      <c r="AA19" s="52">
        <f t="shared" si="16"/>
        <v>177.81840967245813</v>
      </c>
      <c r="AB19" s="52">
        <f t="shared" si="17"/>
        <v>177.81840967245813</v>
      </c>
      <c r="AC19" s="52">
        <f t="shared" si="18"/>
        <v>41.613592603941235</v>
      </c>
      <c r="AD19" s="51">
        <f t="shared" si="19"/>
        <v>4.6361267178712673</v>
      </c>
      <c r="AE19" s="51">
        <f t="shared" si="20"/>
        <v>29.440730981400208</v>
      </c>
      <c r="AF19" s="53">
        <f t="shared" si="21"/>
        <v>1173.6015038382236</v>
      </c>
      <c r="AG19" s="323">
        <f t="shared" si="22"/>
        <v>23.591414195286074</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7"/>
        <v>3</v>
      </c>
      <c r="K20" s="27">
        <f t="shared" si="2"/>
        <v>12.333333333333334</v>
      </c>
      <c r="L20" s="172">
        <f t="shared" si="28"/>
        <v>15</v>
      </c>
      <c r="M20" s="32">
        <f>IF(Use_BOM_DF,Weather_Site!H23,IF(0.191*(Weather_Site!K23+104)*(Weather_Site!J23+1)^1.5/(3.52*(Weather_Site!J23+1)^1.5+Weather_Site!I23-1)&gt;10, 10,0.191*(Weather_Site!K23+104)*(Weather_Site!J23+1)^1.5/(3.52*(Weather_Site!J23+1)^1.5+Weather_Site!I23-1)))</f>
        <v>8.8000000000000007</v>
      </c>
      <c r="N20" s="32">
        <f t="shared" si="4"/>
        <v>26.444736216324561</v>
      </c>
      <c r="O20" s="33">
        <f t="shared" si="5"/>
        <v>476.005251893842</v>
      </c>
      <c r="P20" s="33">
        <f t="shared" si="6"/>
        <v>200.26247628654716</v>
      </c>
      <c r="Q20" s="32">
        <f t="shared" si="7"/>
        <v>7.7880682746199454</v>
      </c>
      <c r="R20" s="42">
        <f t="shared" si="8"/>
        <v>1389.3193007098694</v>
      </c>
      <c r="S20" s="42">
        <f t="shared" si="9"/>
        <v>3246.565260226836</v>
      </c>
      <c r="T20" s="42">
        <f t="shared" si="10"/>
        <v>24552.000000000004</v>
      </c>
      <c r="U20" s="32">
        <f t="shared" si="11"/>
        <v>4.9053623703167082</v>
      </c>
      <c r="V20" s="33">
        <f t="shared" si="12"/>
        <v>12.333333333333334</v>
      </c>
      <c r="W20" s="33">
        <f t="shared" si="13"/>
        <v>30.833333333333336</v>
      </c>
      <c r="X20" s="32">
        <f t="shared" si="14"/>
        <v>11.125693127030399</v>
      </c>
      <c r="Y20" s="32">
        <f t="shared" si="15"/>
        <v>5.4726999999999997</v>
      </c>
      <c r="Z20" s="266">
        <f>IF(Use_BOM_DF,M20/10,MIN(0.972+(0.342*LN(Weather_Site!J23))-(0.245*LN(Weather_Site!I23)),1))</f>
        <v>0.88000000000000012</v>
      </c>
      <c r="AA20" s="33">
        <f t="shared" si="16"/>
        <v>186.61669599283508</v>
      </c>
      <c r="AB20" s="33">
        <f t="shared" si="17"/>
        <v>186.61669599283508</v>
      </c>
      <c r="AC20" s="265">
        <f t="shared" si="18"/>
        <v>50.306322205857207</v>
      </c>
      <c r="AD20" s="32">
        <f t="shared" si="19"/>
        <v>4.8573081871812258</v>
      </c>
      <c r="AE20" s="32">
        <f t="shared" si="20"/>
        <v>30.167521915608667</v>
      </c>
      <c r="AF20" s="42">
        <f t="shared" si="21"/>
        <v>1231.6701935527115</v>
      </c>
      <c r="AG20" s="83">
        <f t="shared" si="22"/>
        <v>25.80267775263955</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7"/>
        <v>3</v>
      </c>
      <c r="K21" s="27">
        <f t="shared" si="2"/>
        <v>12.333333333333334</v>
      </c>
      <c r="L21" s="172">
        <f t="shared" si="28"/>
        <v>15</v>
      </c>
      <c r="M21" s="32">
        <f>IF(Use_BOM_DF,Weather_Site!H24,IF(0.191*(Weather_Site!K24+104)*(Weather_Site!J24+1)^1.5/(3.52*(Weather_Site!J24+1)^1.5+Weather_Site!I24-1)&gt;10, 10,0.191*(Weather_Site!K24+104)*(Weather_Site!J24+1)^1.5/(3.52*(Weather_Site!J24+1)^1.5+Weather_Site!I24-1)))</f>
        <v>8.8000000000000007</v>
      </c>
      <c r="N21" s="32">
        <f t="shared" si="4"/>
        <v>32.609287148743029</v>
      </c>
      <c r="O21" s="33">
        <f t="shared" si="5"/>
        <v>586.96716867737439</v>
      </c>
      <c r="P21" s="33">
        <f t="shared" si="6"/>
        <v>246.94580202751561</v>
      </c>
      <c r="Q21" s="32">
        <f t="shared" si="7"/>
        <v>9.230573192805867</v>
      </c>
      <c r="R21" s="42">
        <f t="shared" si="8"/>
        <v>1797.1043448893508</v>
      </c>
      <c r="S21" s="42">
        <f t="shared" si="9"/>
        <v>4003.3743559339118</v>
      </c>
      <c r="T21" s="42">
        <f t="shared" si="10"/>
        <v>24552.000000000004</v>
      </c>
      <c r="U21" s="32">
        <f t="shared" si="11"/>
        <v>4.4923103973797289</v>
      </c>
      <c r="V21" s="33">
        <f t="shared" si="12"/>
        <v>12.333333333333334</v>
      </c>
      <c r="W21" s="33">
        <f t="shared" si="13"/>
        <v>30.833333333333336</v>
      </c>
      <c r="X21" s="32">
        <f t="shared" si="14"/>
        <v>13.719211223750868</v>
      </c>
      <c r="Y21" s="32">
        <f t="shared" si="15"/>
        <v>4.6133000000000006</v>
      </c>
      <c r="Z21" s="266">
        <f>IF(Use_BOM_DF,M21/10,MIN(0.972+(0.342*LN(Weather_Site!J24))-(0.245*LN(Weather_Site!I24)),1))</f>
        <v>0.88000000000000012</v>
      </c>
      <c r="AA21" s="33">
        <f t="shared" si="16"/>
        <v>226.81632731435565</v>
      </c>
      <c r="AB21" s="33">
        <f t="shared" si="17"/>
        <v>226.81632731435565</v>
      </c>
      <c r="AC21" s="265">
        <f t="shared" si="18"/>
        <v>61.142949631169294</v>
      </c>
      <c r="AD21" s="32">
        <f t="shared" si="19"/>
        <v>5.8718176723930222</v>
      </c>
      <c r="AE21" s="32">
        <f t="shared" si="20"/>
        <v>33.288742281303264</v>
      </c>
      <c r="AF21" s="42">
        <f t="shared" si="21"/>
        <v>1496.9877602747474</v>
      </c>
      <c r="AG21" s="83">
        <f t="shared" si="22"/>
        <v>31.037561296627427</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7"/>
        <v>3</v>
      </c>
      <c r="K22" s="27">
        <f t="shared" si="2"/>
        <v>11.333333333333334</v>
      </c>
      <c r="L22" s="172">
        <f t="shared" si="28"/>
        <v>15</v>
      </c>
      <c r="M22" s="32">
        <f>IF(Use_BOM_DF,Weather_Site!H25,IF(0.191*(Weather_Site!K25+104)*(Weather_Site!J25+1)^1.5/(3.52*(Weather_Site!J25+1)^1.5+Weather_Site!I25-1)&gt;10, 10,0.191*(Weather_Site!K25+104)*(Weather_Site!J25+1)^1.5/(3.52*(Weather_Site!J25+1)^1.5+Weather_Site!I25-1)))</f>
        <v>8.8000000000000007</v>
      </c>
      <c r="N22" s="32">
        <f t="shared" si="4"/>
        <v>33.139208548915207</v>
      </c>
      <c r="O22" s="33">
        <f t="shared" si="5"/>
        <v>596.50575388047366</v>
      </c>
      <c r="P22" s="33">
        <f t="shared" si="6"/>
        <v>269.20923096983972</v>
      </c>
      <c r="Q22" s="32">
        <f t="shared" si="7"/>
        <v>9.3545748004461569</v>
      </c>
      <c r="R22" s="42">
        <f t="shared" si="8"/>
        <v>1832.1586455107406</v>
      </c>
      <c r="S22" s="42">
        <f t="shared" si="9"/>
        <v>4068.4317039965381</v>
      </c>
      <c r="T22" s="42">
        <f t="shared" si="10"/>
        <v>24552.000000000004</v>
      </c>
      <c r="U22" s="32">
        <f t="shared" si="11"/>
        <v>4.3165265462780829</v>
      </c>
      <c r="V22" s="33">
        <f t="shared" si="12"/>
        <v>11.333333333333334</v>
      </c>
      <c r="W22" s="33">
        <f t="shared" si="13"/>
        <v>28.333333333333336</v>
      </c>
      <c r="X22" s="32">
        <f t="shared" si="14"/>
        <v>14.956068387213321</v>
      </c>
      <c r="Y22" s="32">
        <f t="shared" si="15"/>
        <v>4.2845000000000013</v>
      </c>
      <c r="Z22" s="266">
        <f>IF(Use_BOM_DF,M22/10,MIN(0.972+(0.342*LN(Weather_Site!J25))-(0.245*LN(Weather_Site!I25)),1))</f>
        <v>0.88000000000000012</v>
      </c>
      <c r="AA22" s="33">
        <f t="shared" si="16"/>
        <v>224.51267383225382</v>
      </c>
      <c r="AB22" s="33">
        <f t="shared" si="17"/>
        <v>224.51267383225382</v>
      </c>
      <c r="AC22" s="265">
        <f t="shared" si="18"/>
        <v>65.881136695105042</v>
      </c>
      <c r="AD22" s="32">
        <f t="shared" si="19"/>
        <v>5.8138662704979094</v>
      </c>
      <c r="AE22" s="32">
        <f t="shared" si="20"/>
        <v>33.117755785610441</v>
      </c>
      <c r="AF22" s="42">
        <f t="shared" si="21"/>
        <v>1481.7836472928755</v>
      </c>
      <c r="AG22" s="83">
        <f t="shared" si="22"/>
        <v>31.463304402029312</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7"/>
        <v>3</v>
      </c>
      <c r="K23" s="27">
        <f t="shared" si="2"/>
        <v>12.333333333333334</v>
      </c>
      <c r="L23" s="172">
        <f t="shared" si="28"/>
        <v>15</v>
      </c>
      <c r="M23" s="32">
        <f>IF(Use_BOM_DF,Weather_Site!H26,IF(0.191*(Weather_Site!K26+104)*(Weather_Site!J26+1)^1.5/(3.52*(Weather_Site!J26+1)^1.5+Weather_Site!I26-1)&gt;10, 10,0.191*(Weather_Site!K26+104)*(Weather_Site!J26+1)^1.5/(3.52*(Weather_Site!J26+1)^1.5+Weather_Site!I26-1)))</f>
        <v>8.8000000000000007</v>
      </c>
      <c r="N23" s="32">
        <f t="shared" si="4"/>
        <v>35.326985359442517</v>
      </c>
      <c r="O23" s="33">
        <f t="shared" si="5"/>
        <v>635.88573646996531</v>
      </c>
      <c r="P23" s="33">
        <f t="shared" si="6"/>
        <v>267.52656974711289</v>
      </c>
      <c r="Q23" s="32">
        <f t="shared" si="7"/>
        <v>9.8665145741095497</v>
      </c>
      <c r="R23" s="42">
        <f t="shared" si="8"/>
        <v>1976.8800815271225</v>
      </c>
      <c r="S23" s="42">
        <f t="shared" si="9"/>
        <v>4337.0205124492104</v>
      </c>
      <c r="T23" s="42">
        <f t="shared" si="10"/>
        <v>24552.000000000004</v>
      </c>
      <c r="U23" s="32">
        <f t="shared" si="11"/>
        <v>4.2973046875931535</v>
      </c>
      <c r="V23" s="33">
        <f t="shared" si="12"/>
        <v>12.333333333333334</v>
      </c>
      <c r="W23" s="33">
        <f t="shared" si="13"/>
        <v>30.833333333333336</v>
      </c>
      <c r="X23" s="32">
        <f t="shared" si="14"/>
        <v>14.86258720817294</v>
      </c>
      <c r="Y23" s="32">
        <f t="shared" si="15"/>
        <v>4.3444000000000003</v>
      </c>
      <c r="Z23" s="266">
        <f>IF(Use_BOM_DF,M23/10,MIN(0.972+(0.342*LN(Weather_Site!J26))-(0.245*LN(Weather_Site!I26)),1))</f>
        <v>0.88000000000000012</v>
      </c>
      <c r="AA23" s="33">
        <f t="shared" si="16"/>
        <v>241.09254385609819</v>
      </c>
      <c r="AB23" s="33">
        <f t="shared" si="17"/>
        <v>241.09254385609819</v>
      </c>
      <c r="AC23" s="265">
        <f t="shared" si="18"/>
        <v>64.99139387357009</v>
      </c>
      <c r="AD23" s="32">
        <f t="shared" si="19"/>
        <v>6.2289435200194614</v>
      </c>
      <c r="AE23" s="32">
        <f t="shared" si="20"/>
        <v>34.329555754991006</v>
      </c>
      <c r="AF23" s="42">
        <f t="shared" si="21"/>
        <v>1591.2107894502483</v>
      </c>
      <c r="AG23" s="83">
        <f t="shared" si="22"/>
        <v>34.069218340991021</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7"/>
        <v>3</v>
      </c>
      <c r="K24" s="27">
        <f t="shared" si="2"/>
        <v>12.333333333333334</v>
      </c>
      <c r="L24" s="172">
        <f t="shared" si="28"/>
        <v>15</v>
      </c>
      <c r="M24" s="32">
        <f>IF(Use_BOM_DF,Weather_Site!H27,IF(0.191*(Weather_Site!K27+104)*(Weather_Site!J27+1)^1.5/(3.52*(Weather_Site!J27+1)^1.5+Weather_Site!I27-1)&gt;10, 10,0.191*(Weather_Site!K27+104)*(Weather_Site!J27+1)^1.5/(3.52*(Weather_Site!J27+1)^1.5+Weather_Site!I27-1)))</f>
        <v>8.8000000000000007</v>
      </c>
      <c r="N24" s="32">
        <f t="shared" si="4"/>
        <v>33.808326884070183</v>
      </c>
      <c r="O24" s="33">
        <f t="shared" si="5"/>
        <v>608.54988391326322</v>
      </c>
      <c r="P24" s="33">
        <f t="shared" si="6"/>
        <v>256.02597074609605</v>
      </c>
      <c r="Q24" s="32">
        <f t="shared" si="7"/>
        <v>9.5111484908724222</v>
      </c>
      <c r="R24" s="42">
        <f t="shared" si="8"/>
        <v>1876.4208233812424</v>
      </c>
      <c r="S24" s="42">
        <f t="shared" si="9"/>
        <v>4150.5779702373775</v>
      </c>
      <c r="T24" s="42">
        <f t="shared" si="10"/>
        <v>24552.000000000004</v>
      </c>
      <c r="U24" s="32">
        <f t="shared" si="11"/>
        <v>4.337890213221371</v>
      </c>
      <c r="V24" s="33">
        <f t="shared" si="12"/>
        <v>12.333333333333334</v>
      </c>
      <c r="W24" s="33">
        <f t="shared" si="13"/>
        <v>30.833333333333336</v>
      </c>
      <c r="X24" s="32">
        <f t="shared" si="14"/>
        <v>14.223665041449783</v>
      </c>
      <c r="Y24" s="32">
        <f t="shared" si="15"/>
        <v>4.5654000000000003</v>
      </c>
      <c r="Z24" s="266">
        <f>IF(Use_BOM_DF,M24/10,MIN(0.972+(0.342*LN(Weather_Site!J27))-(0.245*LN(Weather_Site!I27)),1))</f>
        <v>0.88000000000000012</v>
      </c>
      <c r="AA24" s="33">
        <f t="shared" si="16"/>
        <v>229.29602610969266</v>
      </c>
      <c r="AB24" s="33">
        <f t="shared" si="17"/>
        <v>229.29602610969266</v>
      </c>
      <c r="AC24" s="265">
        <f t="shared" si="18"/>
        <v>61.811402825606343</v>
      </c>
      <c r="AD24" s="32">
        <f t="shared" si="19"/>
        <v>5.9341158417316038</v>
      </c>
      <c r="AE24" s="32">
        <f t="shared" si="20"/>
        <v>33.471828005971759</v>
      </c>
      <c r="AF24" s="42">
        <f t="shared" si="21"/>
        <v>1513.3537723239717</v>
      </c>
      <c r="AG24" s="83">
        <f t="shared" si="22"/>
        <v>33.403279708057568</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7"/>
        <v>3</v>
      </c>
      <c r="K25" s="48">
        <f t="shared" si="2"/>
        <v>11</v>
      </c>
      <c r="L25" s="172">
        <f t="shared" si="28"/>
        <v>15</v>
      </c>
      <c r="M25" s="51">
        <f>IF(Use_BOM_DF,Weather_Site!H28,IF(0.191*(Weather_Site!K28+104)*(Weather_Site!J28+1)^1.5/(3.52*(Weather_Site!J28+1)^1.5+Weather_Site!I28-1)&gt;10, 10,0.191*(Weather_Site!K28+104)*(Weather_Site!J28+1)^1.5/(3.52*(Weather_Site!J28+1)^1.5+Weather_Site!I28-1)))</f>
        <v>8.8000000000000007</v>
      </c>
      <c r="N25" s="51">
        <f t="shared" si="4"/>
        <v>24.48319906007568</v>
      </c>
      <c r="O25" s="52">
        <f t="shared" si="5"/>
        <v>440.69758308136221</v>
      </c>
      <c r="P25" s="52">
        <f t="shared" si="6"/>
        <v>203.60032634756794</v>
      </c>
      <c r="Q25" s="51">
        <f t="shared" si="7"/>
        <v>7.329068580057708</v>
      </c>
      <c r="R25" s="53">
        <f t="shared" si="8"/>
        <v>1259.5636178240061</v>
      </c>
      <c r="S25" s="53">
        <f t="shared" si="9"/>
        <v>3005.7514235514464</v>
      </c>
      <c r="T25" s="53">
        <f t="shared" si="10"/>
        <v>24552.000000000004</v>
      </c>
      <c r="U25" s="51">
        <f t="shared" si="11"/>
        <v>4.7319690207042324</v>
      </c>
      <c r="V25" s="52">
        <f t="shared" si="12"/>
        <v>11</v>
      </c>
      <c r="W25" s="52">
        <f t="shared" si="13"/>
        <v>27.5</v>
      </c>
      <c r="X25" s="51">
        <f t="shared" si="14"/>
        <v>11.311129241531553</v>
      </c>
      <c r="Y25" s="51">
        <f t="shared" si="15"/>
        <v>5.5638000000000005</v>
      </c>
      <c r="Z25" s="51">
        <f>IF(Use_BOM_DF,M25/10,MIN(0.972+(0.342*LN(Weather_Site!J28))-(0.245*LN(Weather_Site!I28)),1))</f>
        <v>0.88000000000000012</v>
      </c>
      <c r="AA25" s="52">
        <f t="shared" si="16"/>
        <v>163.24449710308795</v>
      </c>
      <c r="AB25" s="52">
        <f t="shared" si="17"/>
        <v>163.24449710308795</v>
      </c>
      <c r="AC25" s="52">
        <f t="shared" si="18"/>
        <v>49.276685536665255</v>
      </c>
      <c r="AD25" s="51">
        <f t="shared" si="19"/>
        <v>4.271685268147241</v>
      </c>
      <c r="AE25" s="51">
        <f t="shared" si="20"/>
        <v>28.19607889298263</v>
      </c>
      <c r="AF25" s="53">
        <f t="shared" si="21"/>
        <v>1077.4136808803805</v>
      </c>
      <c r="AG25" s="323">
        <f t="shared" si="22"/>
        <v>25.341723046326059</v>
      </c>
    </row>
    <row r="26" spans="1:33" x14ac:dyDescent="0.25">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9">C$5</f>
        <v>0</v>
      </c>
      <c r="J26" s="214">
        <f t="shared" ref="J26:J57" si="30">J$4</f>
        <v>3</v>
      </c>
      <c r="K26" s="48">
        <f t="shared" si="2"/>
        <v>11.333333333333334</v>
      </c>
      <c r="L26" s="172">
        <f t="shared" ref="L26:L57" si="31">C$4</f>
        <v>15</v>
      </c>
      <c r="M26" s="51">
        <f>IF(Use_BOM_DF,Weather_Site!H29,IF(0.191*(Weather_Site!K29+104)*(Weather_Site!J29+1)^1.5/(3.52*(Weather_Site!J29+1)^1.5+Weather_Site!I29-1)&gt;10, 10,0.191*(Weather_Site!K29+104)*(Weather_Site!J29+1)^1.5/(3.52*(Weather_Site!J29+1)^1.5+Weather_Site!I29-1)))</f>
        <v>8.8000000000000007</v>
      </c>
      <c r="N26" s="51">
        <f t="shared" si="4"/>
        <v>22.796502604728794</v>
      </c>
      <c r="O26" s="52">
        <f t="shared" si="5"/>
        <v>410.33704688511824</v>
      </c>
      <c r="P26" s="52">
        <f t="shared" si="6"/>
        <v>185.18936340807326</v>
      </c>
      <c r="Q26" s="51">
        <f t="shared" si="7"/>
        <v>6.934381609506536</v>
      </c>
      <c r="R26" s="53">
        <f t="shared" si="8"/>
        <v>1147.9886473028093</v>
      </c>
      <c r="S26" s="53">
        <f t="shared" si="9"/>
        <v>2798.6792080571363</v>
      </c>
      <c r="T26" s="53">
        <f t="shared" si="10"/>
        <v>24552.000000000004</v>
      </c>
      <c r="U26" s="51">
        <f t="shared" si="11"/>
        <v>4.8552665331520863</v>
      </c>
      <c r="V26" s="52">
        <f t="shared" si="12"/>
        <v>11.333333333333334</v>
      </c>
      <c r="W26" s="52">
        <f t="shared" si="13"/>
        <v>28.333333333333336</v>
      </c>
      <c r="X26" s="51">
        <f t="shared" si="14"/>
        <v>10.288297967115183</v>
      </c>
      <c r="Y26" s="51">
        <f t="shared" si="15"/>
        <v>6.0324000000000009</v>
      </c>
      <c r="Z26" s="51">
        <f>IF(Use_BOM_DF,M26/10,MIN(0.972+(0.342*LN(Weather_Site!J29))-(0.245*LN(Weather_Site!I29)),1))</f>
        <v>0.88000000000000012</v>
      </c>
      <c r="AA26" s="52">
        <f t="shared" si="16"/>
        <v>150.98173348277086</v>
      </c>
      <c r="AB26" s="52">
        <f t="shared" si="17"/>
        <v>150.98173348277086</v>
      </c>
      <c r="AC26" s="52">
        <f t="shared" si="18"/>
        <v>44.304172464999461</v>
      </c>
      <c r="AD26" s="51">
        <f t="shared" si="19"/>
        <v>3.9671286543496285</v>
      </c>
      <c r="AE26" s="51">
        <f t="shared" si="20"/>
        <v>27.105041265551773</v>
      </c>
      <c r="AF26" s="53">
        <f t="shared" si="21"/>
        <v>996.47944098628784</v>
      </c>
      <c r="AG26" s="323">
        <f t="shared" si="22"/>
        <v>24.577581603701159</v>
      </c>
    </row>
    <row r="27" spans="1:33" x14ac:dyDescent="0.25">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9"/>
        <v>0</v>
      </c>
      <c r="J27" s="214">
        <f t="shared" si="30"/>
        <v>3</v>
      </c>
      <c r="K27" s="48">
        <f t="shared" si="2"/>
        <v>11</v>
      </c>
      <c r="L27" s="172">
        <f t="shared" si="31"/>
        <v>15</v>
      </c>
      <c r="M27" s="51">
        <f>IF(Use_BOM_DF,Weather_Site!H30,IF(0.191*(Weather_Site!K30+104)*(Weather_Site!J30+1)^1.5/(3.52*(Weather_Site!J30+1)^1.5+Weather_Site!I30-1)&gt;10, 10,0.191*(Weather_Site!K30+104)*(Weather_Site!J30+1)^1.5/(3.52*(Weather_Site!J30+1)^1.5+Weather_Site!I30-1)))</f>
        <v>8.8000000000000007</v>
      </c>
      <c r="N27" s="51">
        <f t="shared" si="4"/>
        <v>18.265191224912858</v>
      </c>
      <c r="O27" s="52">
        <f t="shared" si="5"/>
        <v>328.77344204843143</v>
      </c>
      <c r="P27" s="52">
        <f t="shared" si="6"/>
        <v>151.89187021957315</v>
      </c>
      <c r="Q27" s="51">
        <f t="shared" si="7"/>
        <v>5.874054746629608</v>
      </c>
      <c r="R27" s="53">
        <f t="shared" si="8"/>
        <v>848.24239952798564</v>
      </c>
      <c r="S27" s="53">
        <f t="shared" si="9"/>
        <v>2242.379535084804</v>
      </c>
      <c r="T27" s="53">
        <f t="shared" si="10"/>
        <v>24552.000000000004</v>
      </c>
      <c r="U27" s="51">
        <f t="shared" si="11"/>
        <v>5.2722020639675566</v>
      </c>
      <c r="V27" s="52">
        <f t="shared" si="12"/>
        <v>11</v>
      </c>
      <c r="W27" s="52">
        <f t="shared" si="13"/>
        <v>27.5</v>
      </c>
      <c r="X27" s="51">
        <f t="shared" si="14"/>
        <v>8.4384372344207321</v>
      </c>
      <c r="Y27" s="51">
        <f t="shared" si="15"/>
        <v>6.9037000000000006</v>
      </c>
      <c r="Z27" s="51">
        <f>IF(Use_BOM_DF,M27/10,MIN(0.972+(0.342*LN(Weather_Site!J30))-(0.245*LN(Weather_Site!I30)),1))</f>
        <v>0.88000000000000012</v>
      </c>
      <c r="AA27" s="52">
        <f t="shared" si="16"/>
        <v>120.43278050937164</v>
      </c>
      <c r="AB27" s="52">
        <f t="shared" si="17"/>
        <v>120.43278050937164</v>
      </c>
      <c r="AC27" s="52">
        <f t="shared" si="18"/>
        <v>36.353619011848927</v>
      </c>
      <c r="AD27" s="51">
        <f t="shared" si="19"/>
        <v>3.2155008531920539</v>
      </c>
      <c r="AE27" s="51">
        <f t="shared" si="20"/>
        <v>24.17643703015812</v>
      </c>
      <c r="AF27" s="53">
        <f t="shared" si="21"/>
        <v>794.85635136185294</v>
      </c>
      <c r="AG27" s="323">
        <f t="shared" si="22"/>
        <v>20.194858602546919</v>
      </c>
    </row>
    <row r="28" spans="1:33" x14ac:dyDescent="0.25">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9"/>
        <v>0</v>
      </c>
      <c r="J28" s="214">
        <f t="shared" si="30"/>
        <v>3</v>
      </c>
      <c r="K28" s="48">
        <f t="shared" si="2"/>
        <v>9.6666666666666661</v>
      </c>
      <c r="L28" s="172">
        <f t="shared" si="31"/>
        <v>15</v>
      </c>
      <c r="M28" s="51">
        <f>IF(Use_BOM_DF,Weather_Site!H31,IF(0.191*(Weather_Site!K31+104)*(Weather_Site!J31+1)^1.5/(3.52*(Weather_Site!J31+1)^1.5+Weather_Site!I31-1)&gt;10, 10,0.191*(Weather_Site!K31+104)*(Weather_Site!J31+1)^1.5/(3.52*(Weather_Site!J31+1)^1.5+Weather_Site!I31-1)))</f>
        <v>8.8000000000000007</v>
      </c>
      <c r="N28" s="51">
        <f t="shared" si="4"/>
        <v>14.116398413514199</v>
      </c>
      <c r="O28" s="52">
        <f t="shared" si="5"/>
        <v>254.09517144325554</v>
      </c>
      <c r="P28" s="52">
        <f t="shared" si="6"/>
        <v>128.90927824859023</v>
      </c>
      <c r="Q28" s="51">
        <f t="shared" si="7"/>
        <v>4.9032372287623218</v>
      </c>
      <c r="R28" s="53">
        <f t="shared" si="8"/>
        <v>573.79975505396408</v>
      </c>
      <c r="S28" s="53">
        <f t="shared" si="9"/>
        <v>1733.040871118438</v>
      </c>
      <c r="T28" s="53">
        <f t="shared" si="10"/>
        <v>24552.000000000004</v>
      </c>
      <c r="U28" s="51">
        <f t="shared" si="11"/>
        <v>5.6697882798549992</v>
      </c>
      <c r="V28" s="52">
        <f t="shared" si="12"/>
        <v>9.6666666666666661</v>
      </c>
      <c r="W28" s="52">
        <f t="shared" si="13"/>
        <v>24.166666666666668</v>
      </c>
      <c r="X28" s="51">
        <f t="shared" si="14"/>
        <v>7.161626569366125</v>
      </c>
      <c r="Y28" s="51">
        <f t="shared" si="15"/>
        <v>7.6235000000000008</v>
      </c>
      <c r="Z28" s="51">
        <f>IF(Use_BOM_DF,M28/10,MIN(0.972+(0.342*LN(Weather_Site!J31))-(0.245*LN(Weather_Site!I31)),1))</f>
        <v>0.88000000000000012</v>
      </c>
      <c r="AA28" s="52">
        <f t="shared" si="16"/>
        <v>91.33820531704653</v>
      </c>
      <c r="AB28" s="52">
        <f t="shared" si="17"/>
        <v>91.33820531704653</v>
      </c>
      <c r="AC28" s="52">
        <f t="shared" si="18"/>
        <v>30.873529280831907</v>
      </c>
      <c r="AD28" s="51">
        <f t="shared" si="19"/>
        <v>2.5011144591193233</v>
      </c>
      <c r="AE28" s="51">
        <f t="shared" si="20"/>
        <v>19.122338239178276</v>
      </c>
      <c r="AF28" s="53">
        <f t="shared" si="21"/>
        <v>602.83215509250715</v>
      </c>
      <c r="AG28" s="323">
        <f t="shared" si="22"/>
        <v>15.786424744740426</v>
      </c>
    </row>
    <row r="29" spans="1:33" x14ac:dyDescent="0.25">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9"/>
        <v>0</v>
      </c>
      <c r="J29" s="214">
        <f t="shared" si="30"/>
        <v>3</v>
      </c>
      <c r="K29" s="48">
        <f t="shared" si="2"/>
        <v>8</v>
      </c>
      <c r="L29" s="172">
        <f t="shared" si="31"/>
        <v>15</v>
      </c>
      <c r="M29" s="51">
        <f>IF(Use_BOM_DF,Weather_Site!H32,IF(0.191*(Weather_Site!K32+104)*(Weather_Site!J32+1)^1.5/(3.52*(Weather_Site!J32+1)^1.5+Weather_Site!I32-1)&gt;10, 10,0.191*(Weather_Site!K32+104)*(Weather_Site!J32+1)^1.5/(3.52*(Weather_Site!J32+1)^1.5+Weather_Site!I32-1)))</f>
        <v>8.8000000000000007</v>
      </c>
      <c r="N29" s="51">
        <f t="shared" si="4"/>
        <v>11.849043294313242</v>
      </c>
      <c r="O29" s="52">
        <f t="shared" si="5"/>
        <v>213.28277929763834</v>
      </c>
      <c r="P29" s="52">
        <f t="shared" si="6"/>
        <v>121.63428606501832</v>
      </c>
      <c r="Q29" s="51">
        <f t="shared" si="7"/>
        <v>4.3726761308692979</v>
      </c>
      <c r="R29" s="53">
        <f t="shared" si="8"/>
        <v>423.81421391882088</v>
      </c>
      <c r="S29" s="53">
        <f t="shared" si="9"/>
        <v>1454.6823992327845</v>
      </c>
      <c r="T29" s="53">
        <f t="shared" si="10"/>
        <v>24552.000000000004</v>
      </c>
      <c r="U29" s="51">
        <f t="shared" si="11"/>
        <v>5.8218369769991574</v>
      </c>
      <c r="V29" s="52">
        <f t="shared" si="12"/>
        <v>8</v>
      </c>
      <c r="W29" s="52">
        <f t="shared" si="13"/>
        <v>20</v>
      </c>
      <c r="X29" s="51">
        <f t="shared" si="14"/>
        <v>6.7574603369454627</v>
      </c>
      <c r="Y29" s="51">
        <f t="shared" si="15"/>
        <v>10.818000000000001</v>
      </c>
      <c r="Z29" s="51">
        <f>IF(Use_BOM_DF,M29/10,MIN(0.972+(0.342*LN(Weather_Site!J32))-(0.245*LN(Weather_Site!I32)),1))</f>
        <v>0.88000000000000012</v>
      </c>
      <c r="AA29" s="52">
        <f t="shared" si="16"/>
        <v>38.398087711909959</v>
      </c>
      <c r="AB29" s="52">
        <f t="shared" si="17"/>
        <v>38.398087711909959</v>
      </c>
      <c r="AC29" s="52">
        <f t="shared" si="18"/>
        <v>14.950543582134003</v>
      </c>
      <c r="AD29" s="51">
        <f t="shared" si="19"/>
        <v>1.1384524441445771</v>
      </c>
      <c r="AE29" s="51">
        <f t="shared" si="20"/>
        <v>11.628460492491811</v>
      </c>
      <c r="AF29" s="53">
        <f t="shared" si="21"/>
        <v>253.42737889860575</v>
      </c>
      <c r="AG29" s="323">
        <f t="shared" si="22"/>
        <v>13.284206340903562</v>
      </c>
    </row>
    <row r="30" spans="1:33" x14ac:dyDescent="0.25">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9"/>
        <v>0</v>
      </c>
      <c r="J30" s="214">
        <f t="shared" si="30"/>
        <v>3</v>
      </c>
      <c r="K30" s="27">
        <f t="shared" si="2"/>
        <v>8</v>
      </c>
      <c r="L30" s="172">
        <f t="shared" si="31"/>
        <v>15</v>
      </c>
      <c r="M30" s="32">
        <f>IF(Use_BOM_DF,Weather_Site!H33,IF(0.191*(Weather_Site!K33+104)*(Weather_Site!J33+1)^1.5/(3.52*(Weather_Site!J33+1)^1.5+Weather_Site!I33-1)&gt;10, 10,0.191*(Weather_Site!K33+104)*(Weather_Site!J33+1)^1.5/(3.52*(Weather_Site!J33+1)^1.5+Weather_Site!I33-1)))</f>
        <v>8.8000000000000007</v>
      </c>
      <c r="N30" s="32">
        <f t="shared" si="4"/>
        <v>10.437834417511565</v>
      </c>
      <c r="O30" s="33">
        <f t="shared" si="5"/>
        <v>187.88101951520815</v>
      </c>
      <c r="P30" s="33">
        <f t="shared" si="6"/>
        <v>107.14776762173018</v>
      </c>
      <c r="Q30" s="32">
        <f t="shared" si="7"/>
        <v>4.0424532536977056</v>
      </c>
      <c r="R30" s="42">
        <f t="shared" si="8"/>
        <v>330.46274671838995</v>
      </c>
      <c r="S30" s="42">
        <f t="shared" si="9"/>
        <v>1281.4312207423066</v>
      </c>
      <c r="T30" s="42">
        <f t="shared" si="10"/>
        <v>24552.000000000004</v>
      </c>
      <c r="U30" s="32">
        <f t="shared" si="11"/>
        <v>6.2077593549462025</v>
      </c>
      <c r="V30" s="33">
        <f t="shared" si="12"/>
        <v>8</v>
      </c>
      <c r="W30" s="33">
        <f t="shared" si="13"/>
        <v>20</v>
      </c>
      <c r="X30" s="32">
        <f t="shared" si="14"/>
        <v>5.9526537567627891</v>
      </c>
      <c r="Y30" s="32">
        <f t="shared" si="15"/>
        <v>11.436400000000001</v>
      </c>
      <c r="Z30" s="266">
        <f>IF(Use_BOM_DF,M30/10,MIN(0.972+(0.342*LN(Weather_Site!J33))-(0.245*LN(Weather_Site!I33)),1))</f>
        <v>0.88000000000000012</v>
      </c>
      <c r="AA30" s="33">
        <f t="shared" si="16"/>
        <v>33.369117923139299</v>
      </c>
      <c r="AB30" s="33">
        <f t="shared" si="17"/>
        <v>33.369117923139299</v>
      </c>
      <c r="AC30" s="265">
        <f t="shared" si="18"/>
        <v>12.992481697272733</v>
      </c>
      <c r="AD30" s="32">
        <f t="shared" si="19"/>
        <v>0.99945541714040376</v>
      </c>
      <c r="AE30" s="32">
        <f t="shared" si="20"/>
        <v>10.691820000294191</v>
      </c>
      <c r="AF30" s="42">
        <f t="shared" si="21"/>
        <v>220.23617829271942</v>
      </c>
      <c r="AG30" s="83">
        <f t="shared" si="22"/>
        <v>11.609097634515001</v>
      </c>
    </row>
    <row r="31" spans="1:33" x14ac:dyDescent="0.25">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9"/>
        <v>0</v>
      </c>
      <c r="J31" s="214">
        <f t="shared" si="30"/>
        <v>3</v>
      </c>
      <c r="K31" s="27">
        <f t="shared" si="2"/>
        <v>7</v>
      </c>
      <c r="L31" s="172">
        <f t="shared" si="31"/>
        <v>15</v>
      </c>
      <c r="M31" s="32">
        <f>IF(Use_BOM_DF,Weather_Site!H34,IF(0.191*(Weather_Site!K34+104)*(Weather_Site!J34+1)^1.5/(3.52*(Weather_Site!J34+1)^1.5+Weather_Site!I34-1)&gt;10, 10,0.191*(Weather_Site!K34+104)*(Weather_Site!J34+1)^1.5/(3.52*(Weather_Site!J34+1)^1.5+Weather_Site!I34-1)))</f>
        <v>8.8000000000000007</v>
      </c>
      <c r="N31" s="32">
        <f t="shared" si="4"/>
        <v>8.4837038538616216</v>
      </c>
      <c r="O31" s="33">
        <f t="shared" si="5"/>
        <v>152.7066693695092</v>
      </c>
      <c r="P31" s="33">
        <f t="shared" si="6"/>
        <v>93.421254871364923</v>
      </c>
      <c r="Q31" s="32">
        <f t="shared" si="7"/>
        <v>3.585186701803619</v>
      </c>
      <c r="R31" s="42">
        <f t="shared" si="8"/>
        <v>201.19700993294632</v>
      </c>
      <c r="S31" s="42">
        <f t="shared" si="9"/>
        <v>1041.5266760345755</v>
      </c>
      <c r="T31" s="42">
        <f t="shared" si="10"/>
        <v>24552.000000000004</v>
      </c>
      <c r="U31" s="32">
        <f t="shared" si="11"/>
        <v>6.668561293456662</v>
      </c>
      <c r="V31" s="33">
        <f t="shared" si="12"/>
        <v>7</v>
      </c>
      <c r="W31" s="33">
        <f t="shared" si="13"/>
        <v>17.5</v>
      </c>
      <c r="X31" s="32">
        <f t="shared" si="14"/>
        <v>5.190069715075829</v>
      </c>
      <c r="Y31" s="32">
        <f t="shared" si="15"/>
        <v>12.105399999999999</v>
      </c>
      <c r="Z31" s="266">
        <f>IF(Use_BOM_DF,M31/10,MIN(0.972+(0.342*LN(Weather_Site!J34))-(0.245*LN(Weather_Site!I34)),1))</f>
        <v>0.88000000000000012</v>
      </c>
      <c r="AA31" s="33">
        <f t="shared" si="16"/>
        <v>26.335605876544705</v>
      </c>
      <c r="AB31" s="33">
        <f t="shared" si="17"/>
        <v>26.335605876544705</v>
      </c>
      <c r="AC31" s="265">
        <f t="shared" si="18"/>
        <v>11.161918593803932</v>
      </c>
      <c r="AD31" s="32">
        <f t="shared" si="19"/>
        <v>0.8007404229807753</v>
      </c>
      <c r="AE31" s="32">
        <f t="shared" si="20"/>
        <v>9.25396498000012</v>
      </c>
      <c r="AF31" s="42">
        <f t="shared" si="21"/>
        <v>173.81499878519506</v>
      </c>
      <c r="AG31" s="83">
        <f t="shared" si="22"/>
        <v>9.3112227259503797</v>
      </c>
    </row>
    <row r="32" spans="1:33" x14ac:dyDescent="0.25">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9"/>
        <v>0</v>
      </c>
      <c r="J32" s="214">
        <f t="shared" si="30"/>
        <v>3</v>
      </c>
      <c r="K32" s="27">
        <f t="shared" si="2"/>
        <v>6</v>
      </c>
      <c r="L32" s="172">
        <f t="shared" si="31"/>
        <v>15</v>
      </c>
      <c r="M32" s="32">
        <f>IF(Use_BOM_DF,Weather_Site!H35,IF(0.191*(Weather_Site!K35+104)*(Weather_Site!J35+1)^1.5/(3.52*(Weather_Site!J35+1)^1.5+Weather_Site!I35-1)&gt;10, 10,0.191*(Weather_Site!K35+104)*(Weather_Site!J35+1)^1.5/(3.52*(Weather_Site!J35+1)^1.5+Weather_Site!I35-1)))</f>
        <v>8.8000000000000007</v>
      </c>
      <c r="N32" s="32">
        <f t="shared" si="4"/>
        <v>6.7294749863144974</v>
      </c>
      <c r="O32" s="33">
        <f t="shared" si="5"/>
        <v>121.13054975366093</v>
      </c>
      <c r="P32" s="33">
        <f t="shared" si="6"/>
        <v>79.492993647858711</v>
      </c>
      <c r="Q32" s="32">
        <f t="shared" si="7"/>
        <v>3.174697146797592</v>
      </c>
      <c r="R32" s="42">
        <f t="shared" si="8"/>
        <v>85.15477034470392</v>
      </c>
      <c r="S32" s="42">
        <f t="shared" si="9"/>
        <v>826.16364676185924</v>
      </c>
      <c r="T32" s="42">
        <f t="shared" si="10"/>
        <v>24552.000000000004</v>
      </c>
      <c r="U32" s="32">
        <f t="shared" si="11"/>
        <v>7.3053335475319212</v>
      </c>
      <c r="V32" s="33">
        <f t="shared" si="12"/>
        <v>6</v>
      </c>
      <c r="W32" s="33">
        <f t="shared" si="13"/>
        <v>15</v>
      </c>
      <c r="X32" s="32">
        <f t="shared" si="14"/>
        <v>4.4162774248810397</v>
      </c>
      <c r="Y32" s="32">
        <f t="shared" si="15"/>
        <v>12.8018</v>
      </c>
      <c r="Z32" s="266">
        <f>IF(Use_BOM_DF,M32/10,MIN(0.972+(0.342*LN(Weather_Site!J35))-(0.245*LN(Weather_Site!I35)),1))</f>
        <v>0.88000000000000012</v>
      </c>
      <c r="AA32" s="33">
        <f t="shared" si="16"/>
        <v>20.655736122945495</v>
      </c>
      <c r="AB32" s="33">
        <f t="shared" si="17"/>
        <v>20.655736122945495</v>
      </c>
      <c r="AC32" s="265">
        <f t="shared" si="18"/>
        <v>9.5298126565131298</v>
      </c>
      <c r="AD32" s="32">
        <f t="shared" si="19"/>
        <v>0.6361669524718413</v>
      </c>
      <c r="AE32" s="32">
        <f t="shared" si="20"/>
        <v>7.9450338019069111</v>
      </c>
      <c r="AF32" s="42">
        <f t="shared" si="21"/>
        <v>136.3278584114403</v>
      </c>
      <c r="AG32" s="83">
        <f t="shared" si="22"/>
        <v>7.1670865217079927</v>
      </c>
    </row>
    <row r="33" spans="1:33" x14ac:dyDescent="0.25">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9"/>
        <v>0</v>
      </c>
      <c r="J33" s="214">
        <f t="shared" si="30"/>
        <v>3</v>
      </c>
      <c r="K33" s="27">
        <f t="shared" si="2"/>
        <v>5</v>
      </c>
      <c r="L33" s="172">
        <f t="shared" si="31"/>
        <v>15</v>
      </c>
      <c r="M33" s="32">
        <f>IF(Use_BOM_DF,Weather_Site!H36,IF(0.191*(Weather_Site!K36+104)*(Weather_Site!J36+1)^1.5/(3.52*(Weather_Site!J36+1)^1.5+Weather_Site!I36-1)&gt;10, 10,0.191*(Weather_Site!K36+104)*(Weather_Site!J36+1)^1.5/(3.52*(Weather_Site!J36+1)^1.5+Weather_Site!I36-1)))</f>
        <v>8.8000000000000007</v>
      </c>
      <c r="N33" s="32">
        <f t="shared" si="4"/>
        <v>5.4117749702346094</v>
      </c>
      <c r="O33" s="33">
        <f t="shared" si="5"/>
        <v>97.411949464222957</v>
      </c>
      <c r="P33" s="33">
        <f t="shared" si="6"/>
        <v>68.576429854217722</v>
      </c>
      <c r="Q33" s="32">
        <f t="shared" si="7"/>
        <v>2.8663553430348978</v>
      </c>
      <c r="R33" s="42">
        <f t="shared" si="8"/>
        <v>0</v>
      </c>
      <c r="S33" s="42">
        <f t="shared" si="9"/>
        <v>664.39235660376494</v>
      </c>
      <c r="T33" s="42">
        <f t="shared" si="10"/>
        <v>24552.000000000004</v>
      </c>
      <c r="U33" s="32">
        <f t="shared" si="11"/>
        <v>7.9589269112881613</v>
      </c>
      <c r="V33" s="33">
        <f t="shared" si="12"/>
        <v>5</v>
      </c>
      <c r="W33" s="33">
        <f t="shared" si="13"/>
        <v>12.5</v>
      </c>
      <c r="X33" s="32">
        <f t="shared" si="14"/>
        <v>3.8098016585676517</v>
      </c>
      <c r="Y33" s="32">
        <f t="shared" si="15"/>
        <v>13.436399999999999</v>
      </c>
      <c r="Z33" s="266">
        <f>IF(Use_BOM_DF,M33/10,MIN(0.972+(0.342*LN(Weather_Site!J36))-(0.245*LN(Weather_Site!I36)),1))</f>
        <v>0.88000000000000012</v>
      </c>
      <c r="AA33" s="33">
        <f t="shared" si="16"/>
        <v>16.429735924958063</v>
      </c>
      <c r="AB33" s="33">
        <f t="shared" si="17"/>
        <v>16.429735924958063</v>
      </c>
      <c r="AC33" s="265">
        <f t="shared" si="18"/>
        <v>8.2513007879516653</v>
      </c>
      <c r="AD33" s="32">
        <f t="shared" si="19"/>
        <v>0.51108810857412268</v>
      </c>
      <c r="AE33" s="32">
        <f t="shared" si="20"/>
        <v>6.8489951754176719</v>
      </c>
      <c r="AF33" s="42">
        <f t="shared" si="21"/>
        <v>108.43625710472323</v>
      </c>
      <c r="AG33" s="83">
        <f t="shared" si="22"/>
        <v>5.5809071169577695</v>
      </c>
    </row>
    <row r="34" spans="1:33" x14ac:dyDescent="0.25">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9"/>
        <v>0</v>
      </c>
      <c r="J34" s="214">
        <f t="shared" si="30"/>
        <v>3</v>
      </c>
      <c r="K34" s="27">
        <f t="shared" si="2"/>
        <v>5</v>
      </c>
      <c r="L34" s="172">
        <f t="shared" si="31"/>
        <v>15</v>
      </c>
      <c r="M34" s="32">
        <f>IF(Use_BOM_DF,Weather_Site!H37,IF(0.191*(Weather_Site!K37+104)*(Weather_Site!J37+1)^1.5/(3.52*(Weather_Site!J37+1)^1.5+Weather_Site!I37-1)&gt;10, 10,0.191*(Weather_Site!K37+104)*(Weather_Site!J37+1)^1.5/(3.52*(Weather_Site!J37+1)^1.5+Weather_Site!I37-1)))</f>
        <v>8.8000000000000007</v>
      </c>
      <c r="N34" s="32">
        <f t="shared" si="4"/>
        <v>4.6208428783973083</v>
      </c>
      <c r="O34" s="33">
        <f t="shared" si="5"/>
        <v>83.175171811151543</v>
      </c>
      <c r="P34" s="33">
        <f t="shared" si="6"/>
        <v>58.553969679200691</v>
      </c>
      <c r="Q34" s="32">
        <f t="shared" si="7"/>
        <v>2.6812772335449697</v>
      </c>
      <c r="R34" s="42">
        <f t="shared" si="8"/>
        <v>0</v>
      </c>
      <c r="S34" s="42">
        <f t="shared" si="9"/>
        <v>567.29126882765047</v>
      </c>
      <c r="T34" s="42">
        <f t="shared" si="10"/>
        <v>24552.000000000004</v>
      </c>
      <c r="U34" s="32">
        <f t="shared" si="11"/>
        <v>8.7407036329454506</v>
      </c>
      <c r="V34" s="33">
        <f t="shared" si="12"/>
        <v>5</v>
      </c>
      <c r="W34" s="33">
        <f t="shared" si="13"/>
        <v>12.5</v>
      </c>
      <c r="X34" s="32">
        <f t="shared" si="14"/>
        <v>3.2529983155111499</v>
      </c>
      <c r="Y34" s="32">
        <f t="shared" si="15"/>
        <v>14.121600000000001</v>
      </c>
      <c r="Z34" s="266">
        <f>IF(Use_BOM_DF,M34/10,MIN(0.972+(0.342*LN(Weather_Site!J37))-(0.245*LN(Weather_Site!I37)),1))</f>
        <v>0.88000000000000012</v>
      </c>
      <c r="AA34" s="33">
        <f t="shared" si="16"/>
        <v>14.063073469474148</v>
      </c>
      <c r="AB34" s="33">
        <f t="shared" si="17"/>
        <v>14.063073469474148</v>
      </c>
      <c r="AC34" s="265">
        <f t="shared" si="18"/>
        <v>7.0627215026275874</v>
      </c>
      <c r="AD34" s="32">
        <f t="shared" si="19"/>
        <v>0.43998848203016794</v>
      </c>
      <c r="AE34" s="32">
        <f t="shared" si="20"/>
        <v>6.1726705098519812</v>
      </c>
      <c r="AF34" s="42">
        <f t="shared" si="21"/>
        <v>92.816284898529389</v>
      </c>
      <c r="AG34" s="83">
        <f t="shared" si="22"/>
        <v>4.584076426146015</v>
      </c>
    </row>
    <row r="35" spans="1:33" x14ac:dyDescent="0.25">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9"/>
        <v>0</v>
      </c>
      <c r="J35" s="214">
        <f t="shared" si="30"/>
        <v>3</v>
      </c>
      <c r="K35" s="48">
        <f t="shared" si="2"/>
        <v>4.666666666666667</v>
      </c>
      <c r="L35" s="172">
        <f t="shared" si="31"/>
        <v>15</v>
      </c>
      <c r="M35" s="51">
        <f>IF(Use_BOM_DF,Weather_Site!H38,IF(0.191*(Weather_Site!K38+104)*(Weather_Site!J38+1)^1.5/(3.52*(Weather_Site!J38+1)^1.5+Weather_Site!I38-1)&gt;10, 10,0.191*(Weather_Site!K38+104)*(Weather_Site!J38+1)^1.5/(3.52*(Weather_Site!J38+1)^1.5+Weather_Site!I38-1)))</f>
        <v>8.8000000000000007</v>
      </c>
      <c r="N35" s="51">
        <f t="shared" si="4"/>
        <v>3.6979445182123585</v>
      </c>
      <c r="O35" s="52">
        <f t="shared" si="5"/>
        <v>66.563001327822448</v>
      </c>
      <c r="P35" s="52">
        <f t="shared" si="6"/>
        <v>47.968708283486507</v>
      </c>
      <c r="Q35" s="51">
        <f t="shared" si="7"/>
        <v>2.4653190172616917</v>
      </c>
      <c r="R35" s="53">
        <f t="shared" si="8"/>
        <v>0</v>
      </c>
      <c r="S35" s="53">
        <f t="shared" si="9"/>
        <v>453.9889567763334</v>
      </c>
      <c r="T35" s="53">
        <f t="shared" si="10"/>
        <v>24552.000000000004</v>
      </c>
      <c r="U35" s="51">
        <f t="shared" si="11"/>
        <v>9.8824790139426213</v>
      </c>
      <c r="V35" s="52">
        <f t="shared" si="12"/>
        <v>4.666666666666667</v>
      </c>
      <c r="W35" s="52">
        <f t="shared" si="13"/>
        <v>11.666666666666668</v>
      </c>
      <c r="X35" s="51">
        <f t="shared" si="14"/>
        <v>2.6649282379714729</v>
      </c>
      <c r="Y35" s="51">
        <f t="shared" si="15"/>
        <v>14.9412</v>
      </c>
      <c r="Z35" s="51">
        <f>IF(Use_BOM_DF,M35/10,MIN(0.972+(0.342*LN(Weather_Site!J38))-(0.245*LN(Weather_Site!I38)),1))</f>
        <v>0.88000000000000012</v>
      </c>
      <c r="AA35" s="52">
        <f t="shared" si="16"/>
        <v>11.35003989823978</v>
      </c>
      <c r="AB35" s="52">
        <f t="shared" si="17"/>
        <v>11.35003989823978</v>
      </c>
      <c r="AC35" s="52">
        <f t="shared" si="18"/>
        <v>5.8637026710743125</v>
      </c>
      <c r="AD35" s="51">
        <f t="shared" si="19"/>
        <v>0.35750350414078708</v>
      </c>
      <c r="AE35" s="51">
        <f t="shared" si="20"/>
        <v>5.3228299202069387</v>
      </c>
      <c r="AF35" s="53">
        <f t="shared" si="21"/>
        <v>74.91026332838257</v>
      </c>
      <c r="AG35" s="323">
        <f t="shared" si="22"/>
        <v>3.4603370019837212</v>
      </c>
    </row>
    <row r="36" spans="1:33" x14ac:dyDescent="0.25">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9"/>
        <v>0</v>
      </c>
      <c r="J36" s="214">
        <f t="shared" si="30"/>
        <v>3</v>
      </c>
      <c r="K36" s="48">
        <f t="shared" si="2"/>
        <v>5.333333333333333</v>
      </c>
      <c r="L36" s="172">
        <f t="shared" si="31"/>
        <v>15</v>
      </c>
      <c r="M36" s="51">
        <f>IF(Use_BOM_DF,Weather_Site!H39,IF(0.191*(Weather_Site!K39+104)*(Weather_Site!J39+1)^1.5/(3.52*(Weather_Site!J39+1)^1.5+Weather_Site!I39-1)&gt;10, 10,0.191*(Weather_Site!K39+104)*(Weather_Site!J39+1)^1.5/(3.52*(Weather_Site!J39+1)^1.5+Weather_Site!I39-1)))</f>
        <v>8.8000000000000007</v>
      </c>
      <c r="N36" s="51">
        <f t="shared" si="4"/>
        <v>4.3848136583007511</v>
      </c>
      <c r="O36" s="52">
        <f t="shared" si="5"/>
        <v>78.926645849413504</v>
      </c>
      <c r="P36" s="52">
        <f t="shared" si="6"/>
        <v>54.277994531867712</v>
      </c>
      <c r="Q36" s="51">
        <f t="shared" si="7"/>
        <v>2.6260463960423754</v>
      </c>
      <c r="R36" s="53">
        <f t="shared" si="8"/>
        <v>0</v>
      </c>
      <c r="S36" s="53">
        <f t="shared" si="9"/>
        <v>538.31445241717392</v>
      </c>
      <c r="T36" s="53">
        <f t="shared" si="10"/>
        <v>24552.000000000004</v>
      </c>
      <c r="U36" s="51">
        <f t="shared" si="11"/>
        <v>9.1675483382057621</v>
      </c>
      <c r="V36" s="52">
        <f t="shared" si="12"/>
        <v>5.333333333333333</v>
      </c>
      <c r="W36" s="52">
        <f t="shared" si="13"/>
        <v>13.333333333333334</v>
      </c>
      <c r="X36" s="51">
        <f t="shared" si="14"/>
        <v>3.0154441406593175</v>
      </c>
      <c r="Y36" s="51">
        <f t="shared" si="15"/>
        <v>14.385</v>
      </c>
      <c r="Z36" s="51">
        <f>IF(Use_BOM_DF,M36/10,MIN(0.972+(0.342*LN(Weather_Site!J39))-(0.245*LN(Weather_Site!I39)),1))</f>
        <v>0.88000000000000012</v>
      </c>
      <c r="AA36" s="52">
        <f t="shared" si="16"/>
        <v>13.626857468007419</v>
      </c>
      <c r="AB36" s="52">
        <f t="shared" si="17"/>
        <v>13.626857468007419</v>
      </c>
      <c r="AC36" s="52">
        <f t="shared" si="18"/>
        <v>6.6528055917013305</v>
      </c>
      <c r="AD36" s="51">
        <f t="shared" si="19"/>
        <v>0.42679781158899527</v>
      </c>
      <c r="AE36" s="51">
        <f t="shared" si="20"/>
        <v>6.0419499210487242</v>
      </c>
      <c r="AF36" s="53">
        <f t="shared" si="21"/>
        <v>89.937259288848978</v>
      </c>
      <c r="AG36" s="323">
        <f t="shared" si="22"/>
        <v>4.2455116028680013</v>
      </c>
    </row>
    <row r="37" spans="1:33" x14ac:dyDescent="0.25">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9"/>
        <v>0</v>
      </c>
      <c r="J37" s="214">
        <f t="shared" si="30"/>
        <v>3</v>
      </c>
      <c r="K37" s="48">
        <f t="shared" si="2"/>
        <v>7</v>
      </c>
      <c r="L37" s="172">
        <f t="shared" si="31"/>
        <v>15</v>
      </c>
      <c r="M37" s="51">
        <f>IF(Use_BOM_DF,Weather_Site!H40,IF(0.191*(Weather_Site!K40+104)*(Weather_Site!J40+1)^1.5/(3.52*(Weather_Site!J40+1)^1.5+Weather_Site!I40-1)&gt;10, 10,0.191*(Weather_Site!K40+104)*(Weather_Site!J40+1)^1.5/(3.52*(Weather_Site!J40+1)^1.5+Weather_Site!I40-1)))</f>
        <v>8.8000000000000007</v>
      </c>
      <c r="N37" s="51">
        <f t="shared" si="4"/>
        <v>6.6433551507947559</v>
      </c>
      <c r="O37" s="52">
        <f t="shared" si="5"/>
        <v>119.5803927143056</v>
      </c>
      <c r="P37" s="52">
        <f t="shared" si="6"/>
        <v>73.155615216447316</v>
      </c>
      <c r="Q37" s="51">
        <f t="shared" si="7"/>
        <v>3.1545451052859725</v>
      </c>
      <c r="R37" s="53">
        <f t="shared" si="8"/>
        <v>79.457943225073109</v>
      </c>
      <c r="S37" s="53">
        <f t="shared" si="9"/>
        <v>815.59089368435855</v>
      </c>
      <c r="T37" s="53">
        <f t="shared" si="10"/>
        <v>24552.000000000004</v>
      </c>
      <c r="U37" s="51">
        <f t="shared" si="11"/>
        <v>7.7085678028046081</v>
      </c>
      <c r="V37" s="52">
        <f t="shared" si="12"/>
        <v>7</v>
      </c>
      <c r="W37" s="52">
        <f t="shared" si="13"/>
        <v>17.5</v>
      </c>
      <c r="X37" s="51">
        <f t="shared" si="14"/>
        <v>4.0642008453581839</v>
      </c>
      <c r="Y37" s="51">
        <f t="shared" si="15"/>
        <v>13.002600000000001</v>
      </c>
      <c r="Z37" s="51">
        <f>IF(Use_BOM_DF,M37/10,MIN(0.972+(0.342*LN(Weather_Site!J40))-(0.245*LN(Weather_Site!I40)),1))</f>
        <v>0.88000000000000012</v>
      </c>
      <c r="AA37" s="52">
        <f t="shared" si="16"/>
        <v>21.482904067700193</v>
      </c>
      <c r="AB37" s="52">
        <f t="shared" si="17"/>
        <v>21.482904067700193</v>
      </c>
      <c r="AC37" s="52">
        <f t="shared" si="18"/>
        <v>9.1051797891512951</v>
      </c>
      <c r="AD37" s="51">
        <f t="shared" si="19"/>
        <v>0.6603788548804157</v>
      </c>
      <c r="AE37" s="51">
        <f t="shared" si="20"/>
        <v>8.1459727959329644</v>
      </c>
      <c r="AF37" s="53">
        <f t="shared" si="21"/>
        <v>141.78716684682129</v>
      </c>
      <c r="AG37" s="323">
        <f t="shared" si="22"/>
        <v>6.867986952039363</v>
      </c>
    </row>
    <row r="38" spans="1:33" x14ac:dyDescent="0.25">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9"/>
        <v>0</v>
      </c>
      <c r="J38" s="214">
        <f t="shared" si="30"/>
        <v>3</v>
      </c>
      <c r="K38" s="48">
        <f t="shared" si="2"/>
        <v>4.666666666666667</v>
      </c>
      <c r="L38" s="172">
        <f t="shared" si="31"/>
        <v>15</v>
      </c>
      <c r="M38" s="51">
        <f>IF(Use_BOM_DF,Weather_Site!H41,IF(0.191*(Weather_Site!K41+104)*(Weather_Site!J41+1)^1.5/(3.52*(Weather_Site!J41+1)^1.5+Weather_Site!I41-1)&gt;10, 10,0.191*(Weather_Site!K41+104)*(Weather_Site!J41+1)^1.5/(3.52*(Weather_Site!J41+1)^1.5+Weather_Site!I41-1)))</f>
        <v>8.8000000000000007</v>
      </c>
      <c r="N38" s="51">
        <f t="shared" si="4"/>
        <v>6.8353462663773916</v>
      </c>
      <c r="O38" s="52">
        <f t="shared" si="5"/>
        <v>123.03623279479304</v>
      </c>
      <c r="P38" s="52">
        <f t="shared" si="6"/>
        <v>88.666211581502893</v>
      </c>
      <c r="Q38" s="51">
        <f t="shared" si="7"/>
        <v>3.1994710263323096</v>
      </c>
      <c r="R38" s="53">
        <f t="shared" si="8"/>
        <v>92.158155520864369</v>
      </c>
      <c r="S38" s="53">
        <f t="shared" si="9"/>
        <v>839.16124360291826</v>
      </c>
      <c r="T38" s="53">
        <f t="shared" si="10"/>
        <v>24552.000000000004</v>
      </c>
      <c r="U38" s="51">
        <f t="shared" si="11"/>
        <v>6.9188210590692067</v>
      </c>
      <c r="V38" s="52">
        <f t="shared" si="12"/>
        <v>4.666666666666667</v>
      </c>
      <c r="W38" s="52">
        <f t="shared" si="13"/>
        <v>11.666666666666668</v>
      </c>
      <c r="X38" s="51">
        <f t="shared" si="14"/>
        <v>4.9259006434168278</v>
      </c>
      <c r="Y38" s="51">
        <f t="shared" si="15"/>
        <v>12.154399999999999</v>
      </c>
      <c r="Z38" s="51">
        <f>IF(Use_BOM_DF,M38/10,MIN(0.972+(0.342*LN(Weather_Site!J41))-(0.245*LN(Weather_Site!I41)),1))</f>
        <v>0.88000000000000012</v>
      </c>
      <c r="AA38" s="52">
        <f t="shared" si="16"/>
        <v>21.366512483778063</v>
      </c>
      <c r="AB38" s="52">
        <f t="shared" si="17"/>
        <v>21.366512483778063</v>
      </c>
      <c r="AC38" s="52">
        <f t="shared" si="18"/>
        <v>11.038452502894037</v>
      </c>
      <c r="AD38" s="51">
        <f t="shared" si="19"/>
        <v>0.65697717016523383</v>
      </c>
      <c r="AE38" s="51">
        <f t="shared" si="20"/>
        <v>8.1179352894059207</v>
      </c>
      <c r="AF38" s="53">
        <f t="shared" si="21"/>
        <v>141.01898239293524</v>
      </c>
      <c r="AG38" s="323">
        <f t="shared" si="22"/>
        <v>7.3159273018929563</v>
      </c>
    </row>
    <row r="39" spans="1:33" x14ac:dyDescent="0.25">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9"/>
        <v>0</v>
      </c>
      <c r="J39" s="214">
        <f t="shared" si="30"/>
        <v>3</v>
      </c>
      <c r="K39" s="48">
        <f t="shared" si="2"/>
        <v>6</v>
      </c>
      <c r="L39" s="172">
        <f t="shared" si="31"/>
        <v>15</v>
      </c>
      <c r="M39" s="51">
        <f>IF(Use_BOM_DF,Weather_Site!H42,IF(0.191*(Weather_Site!K42+104)*(Weather_Site!J42+1)^1.5/(3.52*(Weather_Site!J42+1)^1.5+Weather_Site!I42-1)&gt;10, 10,0.191*(Weather_Site!K42+104)*(Weather_Site!J42+1)^1.5/(3.52*(Weather_Site!J42+1)^1.5+Weather_Site!I42-1)))</f>
        <v>8.8000000000000007</v>
      </c>
      <c r="N39" s="51">
        <f t="shared" si="4"/>
        <v>9.9128027591753884</v>
      </c>
      <c r="O39" s="52">
        <f t="shared" si="5"/>
        <v>178.43044966515697</v>
      </c>
      <c r="P39" s="52">
        <f t="shared" si="6"/>
        <v>117.09655929624982</v>
      </c>
      <c r="Q39" s="51">
        <f t="shared" si="7"/>
        <v>3.9195958456470406</v>
      </c>
      <c r="R39" s="53">
        <f t="shared" si="8"/>
        <v>295.73190251945192</v>
      </c>
      <c r="S39" s="53">
        <f t="shared" si="9"/>
        <v>1216.9741761142232</v>
      </c>
      <c r="T39" s="53">
        <f t="shared" si="10"/>
        <v>24552.000000000004</v>
      </c>
      <c r="U39" s="51">
        <f t="shared" si="11"/>
        <v>5.9574468244153458</v>
      </c>
      <c r="V39" s="52">
        <f t="shared" si="12"/>
        <v>6</v>
      </c>
      <c r="W39" s="52">
        <f t="shared" si="13"/>
        <v>15</v>
      </c>
      <c r="X39" s="51">
        <f t="shared" si="14"/>
        <v>6.5053644053472128</v>
      </c>
      <c r="Y39" s="51">
        <f t="shared" si="15"/>
        <v>10.924200000000001</v>
      </c>
      <c r="Z39" s="51">
        <f>IF(Use_BOM_DF,M39/10,MIN(0.972+(0.342*LN(Weather_Site!J42))-(0.245*LN(Weather_Site!I42)),1))</f>
        <v>0.88000000000000012</v>
      </c>
      <c r="AA39" s="52">
        <f t="shared" si="16"/>
        <v>31.633233442917621</v>
      </c>
      <c r="AB39" s="52">
        <f t="shared" si="17"/>
        <v>31.633233442917621</v>
      </c>
      <c r="AC39" s="52">
        <f t="shared" si="18"/>
        <v>14.594434525907513</v>
      </c>
      <c r="AD39" s="51">
        <f t="shared" si="19"/>
        <v>0.95090005845663705</v>
      </c>
      <c r="AE39" s="51">
        <f t="shared" si="20"/>
        <v>10.352284743549918</v>
      </c>
      <c r="AF39" s="53">
        <f t="shared" si="21"/>
        <v>208.77934072325633</v>
      </c>
      <c r="AG39" s="323">
        <f t="shared" si="22"/>
        <v>10.999181925172392</v>
      </c>
    </row>
    <row r="40" spans="1:33" x14ac:dyDescent="0.25">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9"/>
        <v>0</v>
      </c>
      <c r="J40" s="214">
        <f t="shared" si="30"/>
        <v>3</v>
      </c>
      <c r="K40" s="27">
        <f t="shared" si="2"/>
        <v>5.333333333333333</v>
      </c>
      <c r="L40" s="172">
        <f t="shared" si="31"/>
        <v>15</v>
      </c>
      <c r="M40" s="32">
        <f>IF(Use_BOM_DF,Weather_Site!H43,IF(0.191*(Weather_Site!K43+104)*(Weather_Site!J43+1)^1.5/(3.52*(Weather_Site!J43+1)^1.5+Weather_Site!I43-1)&gt;10, 10,0.191*(Weather_Site!K43+104)*(Weather_Site!J43+1)^1.5/(3.52*(Weather_Site!J43+1)^1.5+Weather_Site!I43-1)))</f>
        <v>8.8000000000000007</v>
      </c>
      <c r="N40" s="32">
        <f t="shared" si="4"/>
        <v>11.306492629113025</v>
      </c>
      <c r="O40" s="33">
        <f t="shared" si="5"/>
        <v>203.51686732403445</v>
      </c>
      <c r="P40" s="33">
        <f t="shared" si="6"/>
        <v>139.95891112404178</v>
      </c>
      <c r="Q40" s="32">
        <f t="shared" si="7"/>
        <v>4.2457192752124477</v>
      </c>
      <c r="R40" s="42">
        <f t="shared" si="8"/>
        <v>387.92448741582666</v>
      </c>
      <c r="S40" s="42">
        <f t="shared" si="9"/>
        <v>1388.0745825715378</v>
      </c>
      <c r="T40" s="42">
        <f t="shared" si="10"/>
        <v>24552.000000000004</v>
      </c>
      <c r="U40" s="32">
        <f t="shared" si="11"/>
        <v>5.4491236448141009</v>
      </c>
      <c r="V40" s="33">
        <f t="shared" si="12"/>
        <v>5.333333333333333</v>
      </c>
      <c r="W40" s="33">
        <f t="shared" si="13"/>
        <v>13.333333333333334</v>
      </c>
      <c r="X40" s="32">
        <f t="shared" si="14"/>
        <v>7.7754950624467654</v>
      </c>
      <c r="Y40" s="32">
        <f t="shared" si="15"/>
        <v>10.0868</v>
      </c>
      <c r="Z40" s="266">
        <f>IF(Use_BOM_DF,M40/10,MIN(0.972+(0.342*LN(Weather_Site!J43))-(0.245*LN(Weather_Site!I43)),1))</f>
        <v>0.88000000000000012</v>
      </c>
      <c r="AA40" s="33">
        <f t="shared" si="16"/>
        <v>36.152064606417419</v>
      </c>
      <c r="AB40" s="33">
        <f t="shared" si="17"/>
        <v>36.152064606417419</v>
      </c>
      <c r="AC40" s="33">
        <f t="shared" si="18"/>
        <v>17.649898968253492</v>
      </c>
      <c r="AD40" s="32">
        <f t="shared" si="19"/>
        <v>1.0766720549555453</v>
      </c>
      <c r="AE40" s="32">
        <f t="shared" si="20"/>
        <v>13.112228894274336</v>
      </c>
      <c r="AF40" s="42">
        <f t="shared" si="21"/>
        <v>238.60362640235502</v>
      </c>
      <c r="AG40" s="83">
        <f t="shared" si="22"/>
        <v>12.658311504437991</v>
      </c>
    </row>
    <row r="41" spans="1:33" x14ac:dyDescent="0.25">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9"/>
        <v>0</v>
      </c>
      <c r="J41" s="214">
        <f t="shared" si="30"/>
        <v>3</v>
      </c>
      <c r="K41" s="27">
        <f t="shared" si="2"/>
        <v>5</v>
      </c>
      <c r="L41" s="172">
        <f t="shared" si="31"/>
        <v>15</v>
      </c>
      <c r="M41" s="32">
        <f>IF(Use_BOM_DF,Weather_Site!H44,IF(0.191*(Weather_Site!K44+104)*(Weather_Site!J44+1)^1.5/(3.52*(Weather_Site!J44+1)^1.5+Weather_Site!I44-1)&gt;10, 10,0.191*(Weather_Site!K44+104)*(Weather_Site!J44+1)^1.5/(3.52*(Weather_Site!J44+1)^1.5+Weather_Site!I44-1)))</f>
        <v>8.8000000000000007</v>
      </c>
      <c r="N41" s="32">
        <f t="shared" si="4"/>
        <v>13.568041390811048</v>
      </c>
      <c r="O41" s="33">
        <f t="shared" si="5"/>
        <v>244.22474503459887</v>
      </c>
      <c r="P41" s="33">
        <f t="shared" si="6"/>
        <v>171.93025279388885</v>
      </c>
      <c r="Q41" s="32">
        <f t="shared" si="7"/>
        <v>4.7749216854497849</v>
      </c>
      <c r="R41" s="42">
        <f t="shared" si="8"/>
        <v>537.52593800215084</v>
      </c>
      <c r="S41" s="42">
        <f t="shared" si="9"/>
        <v>1665.7202200237796</v>
      </c>
      <c r="T41" s="42">
        <f t="shared" si="10"/>
        <v>24552.000000000004</v>
      </c>
      <c r="U41" s="32">
        <f t="shared" si="11"/>
        <v>4.9423826771493147</v>
      </c>
      <c r="V41" s="33">
        <f t="shared" si="12"/>
        <v>5</v>
      </c>
      <c r="W41" s="33">
        <f t="shared" si="13"/>
        <v>12.5</v>
      </c>
      <c r="X41" s="32">
        <f t="shared" si="14"/>
        <v>9.5516807107716026</v>
      </c>
      <c r="Y41" s="32">
        <f t="shared" si="15"/>
        <v>6.4100999999999999</v>
      </c>
      <c r="Z41" s="266">
        <f>IF(Use_BOM_DF,M41/10,MIN(0.972+(0.342*LN(Weather_Site!J44))-(0.245*LN(Weather_Site!I44)),1))</f>
        <v>0.88000000000000012</v>
      </c>
      <c r="AA41" s="33">
        <f t="shared" si="16"/>
        <v>80.968724205163298</v>
      </c>
      <c r="AB41" s="33">
        <f t="shared" si="17"/>
        <v>80.968724205163298</v>
      </c>
      <c r="AC41" s="33">
        <f t="shared" si="18"/>
        <v>40.663909686984844</v>
      </c>
      <c r="AD41" s="32">
        <f t="shared" si="19"/>
        <v>2.2436941788383047</v>
      </c>
      <c r="AE41" s="32">
        <f t="shared" si="20"/>
        <v>19.770124902428385</v>
      </c>
      <c r="AF41" s="42">
        <f t="shared" si="21"/>
        <v>534.39357975407779</v>
      </c>
      <c r="AG41" s="83">
        <f t="shared" si="22"/>
        <v>15.178641542116686</v>
      </c>
    </row>
    <row r="42" spans="1:33" x14ac:dyDescent="0.25">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9"/>
        <v>0</v>
      </c>
      <c r="J42" s="214">
        <f t="shared" si="30"/>
        <v>3</v>
      </c>
      <c r="K42" s="27">
        <f t="shared" si="2"/>
        <v>4.666666666666667</v>
      </c>
      <c r="L42" s="172">
        <f t="shared" si="31"/>
        <v>15</v>
      </c>
      <c r="M42" s="32">
        <f>IF(Use_BOM_DF,Weather_Site!H45,IF(0.191*(Weather_Site!K45+104)*(Weather_Site!J45+1)^1.5/(3.52*(Weather_Site!J45+1)^1.5+Weather_Site!I45-1)&gt;10, 10,0.191*(Weather_Site!K45+104)*(Weather_Site!J45+1)^1.5/(3.52*(Weather_Site!J45+1)^1.5+Weather_Site!I45-1)))</f>
        <v>8.8000000000000007</v>
      </c>
      <c r="N42" s="32">
        <f t="shared" si="4"/>
        <v>15.839821694535521</v>
      </c>
      <c r="O42" s="33">
        <f t="shared" si="5"/>
        <v>285.11679050163934</v>
      </c>
      <c r="P42" s="33">
        <f t="shared" si="6"/>
        <v>205.46976364451288</v>
      </c>
      <c r="Q42" s="32">
        <f t="shared" si="7"/>
        <v>5.3065182765213113</v>
      </c>
      <c r="R42" s="42">
        <f t="shared" si="8"/>
        <v>687.80420509352462</v>
      </c>
      <c r="S42" s="42">
        <f t="shared" si="9"/>
        <v>1944.6219626090012</v>
      </c>
      <c r="T42" s="42">
        <f t="shared" si="10"/>
        <v>24552.000000000004</v>
      </c>
      <c r="U42" s="32">
        <f t="shared" si="11"/>
        <v>4.5670453867337857</v>
      </c>
      <c r="V42" s="33">
        <f t="shared" si="12"/>
        <v>4.666666666666667</v>
      </c>
      <c r="W42" s="33">
        <f t="shared" si="13"/>
        <v>11.666666666666668</v>
      </c>
      <c r="X42" s="32">
        <f t="shared" si="14"/>
        <v>11.414986869139605</v>
      </c>
      <c r="Y42" s="32">
        <f t="shared" si="15"/>
        <v>5.6555999999999997</v>
      </c>
      <c r="Z42" s="266">
        <f>IF(Use_BOM_DF,M42/10,MIN(0.972+(0.342*LN(Weather_Site!J45))-(0.245*LN(Weather_Site!I45)),1))</f>
        <v>0.88000000000000012</v>
      </c>
      <c r="AA42" s="33">
        <f t="shared" si="16"/>
        <v>93.415049255206227</v>
      </c>
      <c r="AB42" s="33">
        <f t="shared" si="17"/>
        <v>93.415049255206227</v>
      </c>
      <c r="AC42" s="33">
        <f t="shared" si="18"/>
        <v>48.260453597281206</v>
      </c>
      <c r="AD42" s="32">
        <f t="shared" si="19"/>
        <v>2.5523940377810805</v>
      </c>
      <c r="AE42" s="32">
        <f t="shared" si="20"/>
        <v>21.257275816942887</v>
      </c>
      <c r="AF42" s="42">
        <f t="shared" si="21"/>
        <v>616.53932508436117</v>
      </c>
      <c r="AG42" s="83">
        <f t="shared" si="22"/>
        <v>17.502601320947189</v>
      </c>
    </row>
    <row r="43" spans="1:33" x14ac:dyDescent="0.25">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9"/>
        <v>0</v>
      </c>
      <c r="J43" s="214">
        <f t="shared" si="30"/>
        <v>3</v>
      </c>
      <c r="K43" s="27">
        <f t="shared" si="2"/>
        <v>4.333333333333333</v>
      </c>
      <c r="L43" s="172">
        <f t="shared" si="31"/>
        <v>15</v>
      </c>
      <c r="M43" s="32">
        <f>IF(Use_BOM_DF,Weather_Site!H46,IF(0.191*(Weather_Site!K46+104)*(Weather_Site!J46+1)^1.5/(3.52*(Weather_Site!J46+1)^1.5+Weather_Site!I46-1)&gt;10, 10,0.191*(Weather_Site!K46+104)*(Weather_Site!J46+1)^1.5/(3.52*(Weather_Site!J46+1)^1.5+Weather_Site!I46-1)))</f>
        <v>8.8000000000000007</v>
      </c>
      <c r="N43" s="32">
        <f t="shared" si="4"/>
        <v>18.616106179727119</v>
      </c>
      <c r="O43" s="33">
        <f t="shared" si="5"/>
        <v>335.08991123508815</v>
      </c>
      <c r="P43" s="33">
        <f t="shared" si="6"/>
        <v>247.20028724099029</v>
      </c>
      <c r="Q43" s="32">
        <f t="shared" si="7"/>
        <v>5.9561688460561459</v>
      </c>
      <c r="R43" s="42">
        <f t="shared" si="8"/>
        <v>871.45542378894879</v>
      </c>
      <c r="S43" s="42">
        <f t="shared" si="9"/>
        <v>2285.460634184245</v>
      </c>
      <c r="T43" s="42">
        <f t="shared" si="10"/>
        <v>24552.000000000004</v>
      </c>
      <c r="U43" s="32">
        <f t="shared" si="11"/>
        <v>4.2365444812488802</v>
      </c>
      <c r="V43" s="33">
        <f t="shared" si="12"/>
        <v>4.333333333333333</v>
      </c>
      <c r="W43" s="33">
        <f t="shared" si="13"/>
        <v>10.833333333333334</v>
      </c>
      <c r="X43" s="32">
        <f t="shared" si="14"/>
        <v>13.733349291166128</v>
      </c>
      <c r="Y43" s="32">
        <f t="shared" si="15"/>
        <v>4.8634000000000004</v>
      </c>
      <c r="Z43" s="266">
        <f>IF(Use_BOM_DF,M43/10,MIN(0.972+(0.342*LN(Weather_Site!J46))-(0.245*LN(Weather_Site!I46)),1))</f>
        <v>0.88000000000000012</v>
      </c>
      <c r="AA43" s="33">
        <f t="shared" si="16"/>
        <v>108.70087667528398</v>
      </c>
      <c r="AB43" s="33">
        <f t="shared" si="17"/>
        <v>108.70087667528398</v>
      </c>
      <c r="AC43" s="33">
        <f t="shared" si="18"/>
        <v>57.768396869589594</v>
      </c>
      <c r="AD43" s="32">
        <f t="shared" si="19"/>
        <v>2.9280751182950939</v>
      </c>
      <c r="AE43" s="32">
        <f t="shared" si="20"/>
        <v>22.953915905622537</v>
      </c>
      <c r="AF43" s="42">
        <f t="shared" si="21"/>
        <v>717.42578605687436</v>
      </c>
      <c r="AG43" s="83">
        <f t="shared" si="22"/>
        <v>20.019331873815133</v>
      </c>
    </row>
    <row r="44" spans="1:33" x14ac:dyDescent="0.25">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9"/>
        <v>0</v>
      </c>
      <c r="J44" s="214">
        <f t="shared" si="30"/>
        <v>3</v>
      </c>
      <c r="K44" s="27">
        <f t="shared" si="2"/>
        <v>3.6666666666666665</v>
      </c>
      <c r="L44" s="172">
        <f t="shared" si="31"/>
        <v>15</v>
      </c>
      <c r="M44" s="32">
        <f>IF(Use_BOM_DF,Weather_Site!H47,IF(0.191*(Weather_Site!K47+104)*(Weather_Site!J47+1)^1.5/(3.52*(Weather_Site!J47+1)^1.5+Weather_Site!I47-1)&gt;10, 10,0.191*(Weather_Site!K47+104)*(Weather_Site!J47+1)^1.5/(3.52*(Weather_Site!J47+1)^1.5+Weather_Site!I47-1)))</f>
        <v>8.8000000000000007</v>
      </c>
      <c r="N44" s="32">
        <f t="shared" si="4"/>
        <v>20.162554160852139</v>
      </c>
      <c r="O44" s="33">
        <f t="shared" si="5"/>
        <v>362.92597489533853</v>
      </c>
      <c r="P44" s="33">
        <f t="shared" si="6"/>
        <v>280.56316521975799</v>
      </c>
      <c r="Q44" s="32">
        <f t="shared" si="7"/>
        <v>6.3180376736394006</v>
      </c>
      <c r="R44" s="42">
        <f t="shared" si="8"/>
        <v>973.75295774036908</v>
      </c>
      <c r="S44" s="42">
        <f t="shared" si="9"/>
        <v>2475.3148362151633</v>
      </c>
      <c r="T44" s="42">
        <f t="shared" si="10"/>
        <v>24552.000000000004</v>
      </c>
      <c r="U44" s="32">
        <f t="shared" si="11"/>
        <v>4.0406761229203321</v>
      </c>
      <c r="V44" s="33">
        <f t="shared" si="12"/>
        <v>3.6666666666666665</v>
      </c>
      <c r="W44" s="33">
        <f t="shared" si="13"/>
        <v>9.1666666666666679</v>
      </c>
      <c r="X44" s="32">
        <f t="shared" si="14"/>
        <v>15.586842512208779</v>
      </c>
      <c r="Y44" s="32">
        <f t="shared" si="15"/>
        <v>4.3157999999999994</v>
      </c>
      <c r="Z44" s="266">
        <f>IF(Use_BOM_DF,M44/10,MIN(0.972+(0.342*LN(Weather_Site!J47))-(0.245*LN(Weather_Site!I47)),1))</f>
        <v>0.88000000000000012</v>
      </c>
      <c r="AA44" s="33">
        <f t="shared" si="16"/>
        <v>116.31954000177255</v>
      </c>
      <c r="AB44" s="33">
        <f t="shared" si="17"/>
        <v>116.31954000177255</v>
      </c>
      <c r="AC44" s="33">
        <f t="shared" si="18"/>
        <v>65.414703619816194</v>
      </c>
      <c r="AD44" s="32">
        <f t="shared" si="19"/>
        <v>3.1147378040915572</v>
      </c>
      <c r="AE44" s="32">
        <f t="shared" si="20"/>
        <v>23.754892716795666</v>
      </c>
      <c r="AF44" s="42">
        <f t="shared" si="21"/>
        <v>767.70896401169898</v>
      </c>
      <c r="AG44" s="83">
        <f t="shared" si="22"/>
        <v>21.10064976365457</v>
      </c>
    </row>
    <row r="45" spans="1:33" x14ac:dyDescent="0.25">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9"/>
        <v>0</v>
      </c>
      <c r="J45" s="214">
        <f t="shared" si="30"/>
        <v>3</v>
      </c>
      <c r="K45" s="48">
        <f t="shared" si="2"/>
        <v>4</v>
      </c>
      <c r="L45" s="172">
        <f t="shared" si="31"/>
        <v>15</v>
      </c>
      <c r="M45" s="51">
        <f>IF(Use_BOM_DF,Weather_Site!H48,IF(0.191*(Weather_Site!K48+104)*(Weather_Site!J48+1)^1.5/(3.52*(Weather_Site!J48+1)^1.5+Weather_Site!I48-1)&gt;10, 10,0.191*(Weather_Site!K48+104)*(Weather_Site!J48+1)^1.5/(3.52*(Weather_Site!J48+1)^1.5+Weather_Site!I48-1)))</f>
        <v>8.8000000000000007</v>
      </c>
      <c r="N45" s="51">
        <f t="shared" si="4"/>
        <v>21.796014449531352</v>
      </c>
      <c r="O45" s="52">
        <f t="shared" si="5"/>
        <v>392.32826009156435</v>
      </c>
      <c r="P45" s="52">
        <f t="shared" si="6"/>
        <v>296.27820289418969</v>
      </c>
      <c r="Q45" s="51">
        <f t="shared" si="7"/>
        <v>6.7002673811903364</v>
      </c>
      <c r="R45" s="53">
        <f t="shared" si="8"/>
        <v>1081.8063558364988</v>
      </c>
      <c r="S45" s="53">
        <f t="shared" si="9"/>
        <v>2675.8513582589094</v>
      </c>
      <c r="T45" s="53">
        <f t="shared" si="10"/>
        <v>24552.000000000004</v>
      </c>
      <c r="U45" s="51">
        <f t="shared" si="11"/>
        <v>3.977868790607118</v>
      </c>
      <c r="V45" s="52">
        <f t="shared" si="12"/>
        <v>4</v>
      </c>
      <c r="W45" s="52">
        <f t="shared" si="13"/>
        <v>10</v>
      </c>
      <c r="X45" s="51">
        <f t="shared" si="14"/>
        <v>16.459900160788319</v>
      </c>
      <c r="Y45" s="51">
        <f t="shared" si="15"/>
        <v>4.0659999999999998</v>
      </c>
      <c r="Z45" s="51">
        <f>IF(Use_BOM_DF,M45/10,MIN(0.972+(0.342*LN(Weather_Site!J48))-(0.245*LN(Weather_Site!I48)),1))</f>
        <v>0.88000000000000012</v>
      </c>
      <c r="AA45" s="52">
        <f t="shared" si="16"/>
        <v>126.63737143829005</v>
      </c>
      <c r="AB45" s="52">
        <f t="shared" si="17"/>
        <v>126.63737143829005</v>
      </c>
      <c r="AC45" s="52">
        <f t="shared" si="18"/>
        <v>69.231202154406589</v>
      </c>
      <c r="AD45" s="51">
        <f t="shared" si="19"/>
        <v>3.3675846061861665</v>
      </c>
      <c r="AE45" s="51">
        <f t="shared" si="20"/>
        <v>24.798919494301483</v>
      </c>
      <c r="AF45" s="53">
        <f t="shared" si="21"/>
        <v>835.80665149271431</v>
      </c>
      <c r="AG45" s="323">
        <f t="shared" si="22"/>
        <v>22.322655320152577</v>
      </c>
    </row>
    <row r="46" spans="1:33" x14ac:dyDescent="0.25">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9"/>
        <v>0</v>
      </c>
      <c r="J46" s="214">
        <f t="shared" si="30"/>
        <v>3</v>
      </c>
      <c r="K46" s="48">
        <f t="shared" si="2"/>
        <v>3.6666666666666665</v>
      </c>
      <c r="L46" s="172">
        <f t="shared" si="31"/>
        <v>15</v>
      </c>
      <c r="M46" s="51">
        <f>IF(Use_BOM_DF,Weather_Site!H49,IF(0.191*(Weather_Site!K49+104)*(Weather_Site!J49+1)^1.5/(3.52*(Weather_Site!J49+1)^1.5+Weather_Site!I49-1)&gt;10, 10,0.191*(Weather_Site!K49+104)*(Weather_Site!J49+1)^1.5/(3.52*(Weather_Site!J49+1)^1.5+Weather_Site!I49-1)))</f>
        <v>8.8000000000000007</v>
      </c>
      <c r="N46" s="51">
        <f t="shared" si="4"/>
        <v>22.334601879062696</v>
      </c>
      <c r="O46" s="52">
        <f t="shared" si="5"/>
        <v>402.02283382312845</v>
      </c>
      <c r="P46" s="52">
        <f t="shared" si="6"/>
        <v>310.78734108398061</v>
      </c>
      <c r="Q46" s="51">
        <f t="shared" si="7"/>
        <v>6.8262968397006691</v>
      </c>
      <c r="R46" s="53">
        <f t="shared" si="8"/>
        <v>1117.4339142999972</v>
      </c>
      <c r="S46" s="53">
        <f t="shared" si="9"/>
        <v>2741.9726167206181</v>
      </c>
      <c r="T46" s="53">
        <f t="shared" si="10"/>
        <v>24552.000000000004</v>
      </c>
      <c r="U46" s="51">
        <f t="shared" si="11"/>
        <v>3.9170574199009689</v>
      </c>
      <c r="V46" s="52">
        <f t="shared" si="12"/>
        <v>3.6666666666666665</v>
      </c>
      <c r="W46" s="52">
        <f t="shared" si="13"/>
        <v>9.1666666666666679</v>
      </c>
      <c r="X46" s="51">
        <f t="shared" si="14"/>
        <v>17.265963393554479</v>
      </c>
      <c r="Y46" s="51">
        <f t="shared" si="15"/>
        <v>3.8539000000000003</v>
      </c>
      <c r="Z46" s="51">
        <f>IF(Use_BOM_DF,M46/10,MIN(0.972+(0.342*LN(Weather_Site!J49))-(0.245*LN(Weather_Site!I49)),1))</f>
        <v>0.88000000000000012</v>
      </c>
      <c r="AA46" s="52">
        <f t="shared" si="16"/>
        <v>129.17813705443939</v>
      </c>
      <c r="AB46" s="52">
        <f t="shared" si="17"/>
        <v>129.17813705443939</v>
      </c>
      <c r="AC46" s="52">
        <f t="shared" si="18"/>
        <v>72.646002120085569</v>
      </c>
      <c r="AD46" s="51">
        <f t="shared" si="19"/>
        <v>3.4299166423187817</v>
      </c>
      <c r="AE46" s="51">
        <f t="shared" si="20"/>
        <v>25.049412952998452</v>
      </c>
      <c r="AF46" s="53">
        <f t="shared" si="21"/>
        <v>852.57570455930011</v>
      </c>
      <c r="AG46" s="323">
        <f t="shared" si="22"/>
        <v>22.523373887485263</v>
      </c>
    </row>
    <row r="47" spans="1:33" x14ac:dyDescent="0.25">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9"/>
        <v>0</v>
      </c>
      <c r="J47" s="214">
        <f t="shared" si="30"/>
        <v>3</v>
      </c>
      <c r="K47" s="48">
        <f t="shared" si="2"/>
        <v>3.6666666666666665</v>
      </c>
      <c r="L47" s="172">
        <f t="shared" si="31"/>
        <v>15</v>
      </c>
      <c r="M47" s="51">
        <f>IF(Use_BOM_DF,Weather_Site!H50,IF(0.191*(Weather_Site!K50+104)*(Weather_Site!J50+1)^1.5/(3.52*(Weather_Site!J50+1)^1.5+Weather_Site!I50-1)&gt;10, 10,0.191*(Weather_Site!K50+104)*(Weather_Site!J50+1)^1.5/(3.52*(Weather_Site!J50+1)^1.5+Weather_Site!I50-1)))</f>
        <v>8.8000000000000007</v>
      </c>
      <c r="N47" s="51">
        <f t="shared" si="4"/>
        <v>21.803208321223241</v>
      </c>
      <c r="O47" s="52">
        <f t="shared" si="5"/>
        <v>392.45774978201831</v>
      </c>
      <c r="P47" s="52">
        <f t="shared" si="6"/>
        <v>303.39296746566691</v>
      </c>
      <c r="Q47" s="51">
        <f t="shared" si="7"/>
        <v>6.7019507471662383</v>
      </c>
      <c r="R47" s="53">
        <f t="shared" si="8"/>
        <v>1082.2822304489171</v>
      </c>
      <c r="S47" s="53">
        <f t="shared" si="9"/>
        <v>2676.7345349232692</v>
      </c>
      <c r="T47" s="53">
        <f t="shared" si="10"/>
        <v>24552.000000000004</v>
      </c>
      <c r="U47" s="51">
        <f t="shared" si="11"/>
        <v>3.9585926711513824</v>
      </c>
      <c r="V47" s="52">
        <f t="shared" si="12"/>
        <v>3.6666666666666665</v>
      </c>
      <c r="W47" s="52">
        <f t="shared" si="13"/>
        <v>9.1666666666666679</v>
      </c>
      <c r="X47" s="51">
        <f t="shared" si="14"/>
        <v>16.855164859203718</v>
      </c>
      <c r="Y47" s="51">
        <f t="shared" si="15"/>
        <v>3.9506999999999994</v>
      </c>
      <c r="Z47" s="51">
        <f>IF(Use_BOM_DF,M47/10,MIN(0.972+(0.342*LN(Weather_Site!J50))-(0.245*LN(Weather_Site!I50)),1))</f>
        <v>0.88000000000000012</v>
      </c>
      <c r="AA47" s="52">
        <f t="shared" si="16"/>
        <v>126.37058729507962</v>
      </c>
      <c r="AB47" s="52">
        <f t="shared" si="17"/>
        <v>126.37058729507962</v>
      </c>
      <c r="AC47" s="52">
        <f t="shared" si="18"/>
        <v>71.067118336642054</v>
      </c>
      <c r="AD47" s="51">
        <f t="shared" si="19"/>
        <v>3.3610418131512798</v>
      </c>
      <c r="AE47" s="51">
        <f t="shared" si="20"/>
        <v>24.772472102617293</v>
      </c>
      <c r="AF47" s="53">
        <f t="shared" si="21"/>
        <v>834.04587614752563</v>
      </c>
      <c r="AG47" s="323">
        <f t="shared" si="22"/>
        <v>22.029954569552331</v>
      </c>
    </row>
    <row r="48" spans="1:33" x14ac:dyDescent="0.25">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9"/>
        <v>0</v>
      </c>
      <c r="J48" s="214">
        <f t="shared" si="30"/>
        <v>3</v>
      </c>
      <c r="K48" s="48">
        <f t="shared" si="2"/>
        <v>3.3333333333333335</v>
      </c>
      <c r="L48" s="172">
        <f t="shared" si="31"/>
        <v>15</v>
      </c>
      <c r="M48" s="51">
        <f>IF(Use_BOM_DF,Weather_Site!H51,IF(0.191*(Weather_Site!K51+104)*(Weather_Site!J51+1)^1.5/(3.52*(Weather_Site!J51+1)^1.5+Weather_Site!I51-1)&gt;10, 10,0.191*(Weather_Site!K51+104)*(Weather_Site!J51+1)^1.5/(3.52*(Weather_Site!J51+1)^1.5+Weather_Site!I51-1)))</f>
        <v>8.8000000000000007</v>
      </c>
      <c r="N48" s="51">
        <f t="shared" si="4"/>
        <v>21.079629121566619</v>
      </c>
      <c r="O48" s="52">
        <f t="shared" si="5"/>
        <v>379.43332418819915</v>
      </c>
      <c r="P48" s="52">
        <f t="shared" si="6"/>
        <v>300.26904444087097</v>
      </c>
      <c r="Q48" s="51">
        <f t="shared" si="7"/>
        <v>6.5326332144465873</v>
      </c>
      <c r="R48" s="53">
        <f t="shared" si="8"/>
        <v>1034.4174663916319</v>
      </c>
      <c r="S48" s="53">
        <f t="shared" si="9"/>
        <v>2587.902221626161</v>
      </c>
      <c r="T48" s="53">
        <f t="shared" si="10"/>
        <v>24552.000000000004</v>
      </c>
      <c r="U48" s="51">
        <f t="shared" si="11"/>
        <v>3.9785155181434839</v>
      </c>
      <c r="V48" s="52">
        <f t="shared" si="12"/>
        <v>3.3333333333333335</v>
      </c>
      <c r="W48" s="52">
        <f t="shared" si="13"/>
        <v>8.3333333333333339</v>
      </c>
      <c r="X48" s="51">
        <f t="shared" si="14"/>
        <v>16.681613580048392</v>
      </c>
      <c r="Y48" s="51">
        <f t="shared" si="15"/>
        <v>3.9905999999999993</v>
      </c>
      <c r="Z48" s="51">
        <f>IF(Use_BOM_DF,M48/10,MIN(0.972+(0.342*LN(Weather_Site!J51))-(0.245*LN(Weather_Site!I51)),1))</f>
        <v>0.88000000000000012</v>
      </c>
      <c r="AA48" s="52">
        <f t="shared" si="16"/>
        <v>121.73900613316842</v>
      </c>
      <c r="AB48" s="52">
        <f t="shared" si="17"/>
        <v>121.73900613316842</v>
      </c>
      <c r="AC48" s="52">
        <f t="shared" si="18"/>
        <v>70.42634832926656</v>
      </c>
      <c r="AD48" s="51">
        <f t="shared" si="19"/>
        <v>3.247506566374335</v>
      </c>
      <c r="AE48" s="51">
        <f t="shared" si="20"/>
        <v>24.308794321425111</v>
      </c>
      <c r="AF48" s="53">
        <f t="shared" si="21"/>
        <v>803.4774404789116</v>
      </c>
      <c r="AG48" s="323">
        <f t="shared" si="22"/>
        <v>21.294752975146132</v>
      </c>
    </row>
    <row r="49" spans="1:33" x14ac:dyDescent="0.25">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9"/>
        <v>0</v>
      </c>
      <c r="J49" s="214">
        <f t="shared" si="30"/>
        <v>3</v>
      </c>
      <c r="K49" s="48">
        <f t="shared" si="2"/>
        <v>2.6666666666666665</v>
      </c>
      <c r="L49" s="172">
        <f t="shared" si="31"/>
        <v>15</v>
      </c>
      <c r="M49" s="51">
        <f>IF(Use_BOM_DF,Weather_Site!H52,IF(0.191*(Weather_Site!K52+104)*(Weather_Site!J52+1)^1.5/(3.52*(Weather_Site!J52+1)^1.5+Weather_Site!I52-1)&gt;10, 10,0.191*(Weather_Site!K52+104)*(Weather_Site!J52+1)^1.5/(3.52*(Weather_Site!J52+1)^1.5+Weather_Site!I52-1)))</f>
        <v>8.8000000000000007</v>
      </c>
      <c r="N49" s="51">
        <f t="shared" si="4"/>
        <v>18.591735047208758</v>
      </c>
      <c r="O49" s="52">
        <f t="shared" si="5"/>
        <v>334.65123084975755</v>
      </c>
      <c r="P49" s="52">
        <f t="shared" si="6"/>
        <v>277.51885797965417</v>
      </c>
      <c r="Q49" s="51">
        <f t="shared" si="7"/>
        <v>5.9504660010468475</v>
      </c>
      <c r="R49" s="53">
        <f t="shared" si="8"/>
        <v>869.84327337285902</v>
      </c>
      <c r="S49" s="53">
        <f t="shared" si="9"/>
        <v>2282.4686409369206</v>
      </c>
      <c r="T49" s="53">
        <f t="shared" si="10"/>
        <v>24552.000000000004</v>
      </c>
      <c r="U49" s="51">
        <f t="shared" si="11"/>
        <v>4.0988499576489907</v>
      </c>
      <c r="V49" s="52">
        <f t="shared" si="12"/>
        <v>2.6666666666666665</v>
      </c>
      <c r="W49" s="52">
        <f t="shared" si="13"/>
        <v>6.666666666666667</v>
      </c>
      <c r="X49" s="51">
        <f t="shared" si="14"/>
        <v>15.417714332203012</v>
      </c>
      <c r="Y49" s="51">
        <f t="shared" si="15"/>
        <v>4.3260999999999994</v>
      </c>
      <c r="Z49" s="51">
        <f>IF(Use_BOM_DF,M49/10,MIN(0.972+(0.342*LN(Weather_Site!J52))-(0.245*LN(Weather_Site!I52)),1))</f>
        <v>0.88000000000000012</v>
      </c>
      <c r="AA49" s="52">
        <f t="shared" si="16"/>
        <v>106.6078297860152</v>
      </c>
      <c r="AB49" s="52">
        <f t="shared" si="17"/>
        <v>106.6078297860152</v>
      </c>
      <c r="AC49" s="52">
        <f t="shared" si="18"/>
        <v>65.261936163671933</v>
      </c>
      <c r="AD49" s="51">
        <f t="shared" si="19"/>
        <v>2.8767584986271255</v>
      </c>
      <c r="AE49" s="51">
        <f t="shared" si="20"/>
        <v>22.728988094304743</v>
      </c>
      <c r="AF49" s="53">
        <f t="shared" si="21"/>
        <v>703.61167658770046</v>
      </c>
      <c r="AG49" s="323">
        <f t="shared" si="22"/>
        <v>19.088491080015878</v>
      </c>
    </row>
    <row r="50" spans="1:33" x14ac:dyDescent="0.25">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9"/>
        <v>0</v>
      </c>
      <c r="J50" s="214">
        <f t="shared" si="30"/>
        <v>3</v>
      </c>
      <c r="K50" s="27">
        <f t="shared" si="2"/>
        <v>2</v>
      </c>
      <c r="L50" s="172">
        <f t="shared" si="31"/>
        <v>15</v>
      </c>
      <c r="M50" s="32">
        <f>IF(Use_BOM_DF,Weather_Site!H53,IF(0.191*(Weather_Site!K53+104)*(Weather_Site!J53+1)^1.5/(3.52*(Weather_Site!J53+1)^1.5+Weather_Site!I53-1)&gt;10, 10,0.191*(Weather_Site!K53+104)*(Weather_Site!J53+1)^1.5/(3.52*(Weather_Site!J53+1)^1.5+Weather_Site!I53-1)))</f>
        <v>8.8000000000000007</v>
      </c>
      <c r="N50" s="32">
        <f t="shared" si="4"/>
        <v>11.996886162590952</v>
      </c>
      <c r="O50" s="33">
        <f t="shared" si="5"/>
        <v>215.94395092663711</v>
      </c>
      <c r="P50" s="33">
        <f t="shared" si="6"/>
        <v>187.65757407838839</v>
      </c>
      <c r="Q50" s="32">
        <f t="shared" si="7"/>
        <v>4.4072713620462824</v>
      </c>
      <c r="R50" s="42">
        <f t="shared" si="8"/>
        <v>433.59401965539132</v>
      </c>
      <c r="S50" s="42">
        <f t="shared" si="9"/>
        <v>1472.8327606580731</v>
      </c>
      <c r="T50" s="42">
        <f t="shared" si="10"/>
        <v>24552.000000000004</v>
      </c>
      <c r="U50" s="32">
        <f t="shared" si="11"/>
        <v>4.8569098528052601</v>
      </c>
      <c r="V50" s="33">
        <f t="shared" si="12"/>
        <v>2</v>
      </c>
      <c r="W50" s="33">
        <f t="shared" si="13"/>
        <v>5</v>
      </c>
      <c r="X50" s="32">
        <f t="shared" si="14"/>
        <v>10.42542078213269</v>
      </c>
      <c r="Y50" s="32">
        <f t="shared" si="15"/>
        <v>5.9496000000000002</v>
      </c>
      <c r="Z50" s="266">
        <f>IF(Use_BOM_DF,M50/10,MIN(0.972+(0.342*LN(Weather_Site!J53))-(0.245*LN(Weather_Site!I53)),1))</f>
        <v>0.88000000000000012</v>
      </c>
      <c r="AA50" s="33">
        <f t="shared" si="16"/>
        <v>69.690113158129847</v>
      </c>
      <c r="AB50" s="33">
        <f t="shared" si="17"/>
        <v>69.690113158129847</v>
      </c>
      <c r="AC50" s="33">
        <f t="shared" si="18"/>
        <v>45.144770999191813</v>
      </c>
      <c r="AD50" s="32">
        <f t="shared" si="19"/>
        <v>1.9600705983193065</v>
      </c>
      <c r="AE50" s="32">
        <f t="shared" si="20"/>
        <v>18.320174787642706</v>
      </c>
      <c r="AF50" s="42">
        <f t="shared" si="21"/>
        <v>459.95474684365706</v>
      </c>
      <c r="AG50" s="83">
        <f t="shared" si="22"/>
        <v>12.755009062687147</v>
      </c>
    </row>
    <row r="51" spans="1:33" x14ac:dyDescent="0.25">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9"/>
        <v>0</v>
      </c>
      <c r="J51" s="214">
        <f t="shared" si="30"/>
        <v>3</v>
      </c>
      <c r="K51" s="27">
        <f t="shared" si="2"/>
        <v>2</v>
      </c>
      <c r="L51" s="172">
        <f t="shared" si="31"/>
        <v>15</v>
      </c>
      <c r="M51" s="32">
        <f>IF(Use_BOM_DF,Weather_Site!H54,IF(0.191*(Weather_Site!K54+104)*(Weather_Site!J54+1)^1.5/(3.52*(Weather_Site!J54+1)^1.5+Weather_Site!I54-1)&gt;10, 10,0.191*(Weather_Site!K54+104)*(Weather_Site!J54+1)^1.5/(3.52*(Weather_Site!J54+1)^1.5+Weather_Site!I54-1)))</f>
        <v>8.8000000000000007</v>
      </c>
      <c r="N51" s="32">
        <f t="shared" si="4"/>
        <v>9.3751927314342272</v>
      </c>
      <c r="O51" s="33">
        <f t="shared" si="5"/>
        <v>168.75346916581609</v>
      </c>
      <c r="P51" s="33">
        <f t="shared" si="6"/>
        <v>146.64854701916479</v>
      </c>
      <c r="Q51" s="32">
        <f t="shared" si="7"/>
        <v>3.7937950991556093</v>
      </c>
      <c r="R51" s="42">
        <f t="shared" si="8"/>
        <v>260.16899918437406</v>
      </c>
      <c r="S51" s="42">
        <f t="shared" si="9"/>
        <v>1150.9729112372988</v>
      </c>
      <c r="T51" s="42">
        <f t="shared" si="10"/>
        <v>24552.000000000004</v>
      </c>
      <c r="U51" s="32">
        <f t="shared" si="11"/>
        <v>5.4172360013672654</v>
      </c>
      <c r="V51" s="33">
        <f t="shared" si="12"/>
        <v>2</v>
      </c>
      <c r="W51" s="33">
        <f t="shared" si="13"/>
        <v>5</v>
      </c>
      <c r="X51" s="32">
        <f t="shared" si="14"/>
        <v>8.147141501064711</v>
      </c>
      <c r="Y51" s="32">
        <f t="shared" si="15"/>
        <v>7.0034000000000001</v>
      </c>
      <c r="Z51" s="266">
        <f>IF(Use_BOM_DF,M51/10,MIN(0.972+(0.342*LN(Weather_Site!J54))-(0.245*LN(Weather_Site!I54)),1))</f>
        <v>0.88000000000000012</v>
      </c>
      <c r="AA51" s="33">
        <f t="shared" si="16"/>
        <v>54.863367063144558</v>
      </c>
      <c r="AB51" s="33">
        <f t="shared" si="17"/>
        <v>54.863367063144558</v>
      </c>
      <c r="AC51" s="33">
        <f t="shared" si="18"/>
        <v>35.540107915886317</v>
      </c>
      <c r="AD51" s="32">
        <f t="shared" si="19"/>
        <v>1.5786409230881526</v>
      </c>
      <c r="AE51" s="32">
        <f t="shared" si="20"/>
        <v>16.221567559066063</v>
      </c>
      <c r="AF51" s="42">
        <f t="shared" si="21"/>
        <v>362.09822261675413</v>
      </c>
      <c r="AG51" s="83">
        <f t="shared" si="22"/>
        <v>10.141532196648155</v>
      </c>
    </row>
    <row r="52" spans="1:33" x14ac:dyDescent="0.25">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9"/>
        <v>0</v>
      </c>
      <c r="J52" s="214">
        <f t="shared" si="30"/>
        <v>3</v>
      </c>
      <c r="K52" s="27">
        <f t="shared" si="2"/>
        <v>1.6666666666666667</v>
      </c>
      <c r="L52" s="172">
        <f t="shared" si="31"/>
        <v>15</v>
      </c>
      <c r="M52" s="32">
        <f>IF(Use_BOM_DF,Weather_Site!H55,IF(0.191*(Weather_Site!K55+104)*(Weather_Site!J55+1)^1.5/(3.52*(Weather_Site!J55+1)^1.5+Weather_Site!I55-1)&gt;10, 10,0.191*(Weather_Site!K55+104)*(Weather_Site!J55+1)^1.5/(3.52*(Weather_Site!J55+1)^1.5+Weather_Site!I55-1)))</f>
        <v>8.8000000000000007</v>
      </c>
      <c r="N52" s="32">
        <f t="shared" si="4"/>
        <v>7.4558363596068009</v>
      </c>
      <c r="O52" s="33">
        <f t="shared" si="5"/>
        <v>134.2050544729224</v>
      </c>
      <c r="P52" s="33">
        <f t="shared" si="6"/>
        <v>119.38682930680082</v>
      </c>
      <c r="Q52" s="32">
        <f t="shared" si="7"/>
        <v>3.3446657081479909</v>
      </c>
      <c r="R52" s="42">
        <f t="shared" si="8"/>
        <v>133.20357518798974</v>
      </c>
      <c r="S52" s="42">
        <f t="shared" si="9"/>
        <v>915.33752172929883</v>
      </c>
      <c r="T52" s="42">
        <f t="shared" si="10"/>
        <v>24552.000000000004</v>
      </c>
      <c r="U52" s="32">
        <f t="shared" si="11"/>
        <v>5.9820114795955561</v>
      </c>
      <c r="V52" s="33">
        <f t="shared" si="12"/>
        <v>1.6666666666666667</v>
      </c>
      <c r="W52" s="33">
        <f t="shared" si="13"/>
        <v>4.166666666666667</v>
      </c>
      <c r="X52" s="32">
        <f t="shared" si="14"/>
        <v>6.6326016281556015</v>
      </c>
      <c r="Y52" s="32">
        <f t="shared" si="15"/>
        <v>7.8717000000000006</v>
      </c>
      <c r="Z52" s="266">
        <f>IF(Use_BOM_DF,M52/10,MIN(0.972+(0.342*LN(Weather_Site!J55))-(0.245*LN(Weather_Site!I55)),1))</f>
        <v>0.88000000000000012</v>
      </c>
      <c r="AA52" s="33">
        <f t="shared" si="16"/>
        <v>43.792376914388043</v>
      </c>
      <c r="AB52" s="33">
        <f t="shared" si="17"/>
        <v>43.792376914388043</v>
      </c>
      <c r="AC52" s="33">
        <f t="shared" si="18"/>
        <v>29.182165705870624</v>
      </c>
      <c r="AD52" s="32">
        <f t="shared" si="19"/>
        <v>1.2849977192605297</v>
      </c>
      <c r="AE52" s="32">
        <f t="shared" si="20"/>
        <v>14.461205397959342</v>
      </c>
      <c r="AF52" s="42">
        <f t="shared" si="21"/>
        <v>289.02968763496114</v>
      </c>
      <c r="AG52" s="83">
        <f t="shared" si="22"/>
        <v>8.0444278715257518</v>
      </c>
    </row>
    <row r="53" spans="1:33" x14ac:dyDescent="0.25">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9"/>
        <v>0</v>
      </c>
      <c r="J53" s="214">
        <f t="shared" si="30"/>
        <v>3</v>
      </c>
      <c r="K53" s="27">
        <f t="shared" si="2"/>
        <v>1.6666666666666667</v>
      </c>
      <c r="L53" s="172">
        <f t="shared" si="31"/>
        <v>15</v>
      </c>
      <c r="M53" s="32">
        <f>IF(Use_BOM_DF,Weather_Site!H56,IF(0.191*(Weather_Site!K56+104)*(Weather_Site!J56+1)^1.5/(3.52*(Weather_Site!J56+1)^1.5+Weather_Site!I56-1)&gt;10, 10,0.191*(Weather_Site!K56+104)*(Weather_Site!J56+1)^1.5/(3.52*(Weather_Site!J56+1)^1.5+Weather_Site!I56-1)))</f>
        <v>8.8000000000000007</v>
      </c>
      <c r="N53" s="32">
        <f t="shared" si="4"/>
        <v>6.3881654469478226</v>
      </c>
      <c r="O53" s="33">
        <f t="shared" si="5"/>
        <v>114.98697804506079</v>
      </c>
      <c r="P53" s="33">
        <f t="shared" si="6"/>
        <v>102.29071307549233</v>
      </c>
      <c r="Q53" s="32">
        <f t="shared" si="7"/>
        <v>3.0948307145857896</v>
      </c>
      <c r="R53" s="42">
        <f t="shared" si="8"/>
        <v>62.57714431559841</v>
      </c>
      <c r="S53" s="42">
        <f t="shared" si="9"/>
        <v>784.26178453765453</v>
      </c>
      <c r="T53" s="42">
        <f t="shared" si="10"/>
        <v>24552.000000000004</v>
      </c>
      <c r="U53" s="32">
        <f t="shared" si="11"/>
        <v>6.4855857773383256</v>
      </c>
      <c r="V53" s="33">
        <f t="shared" si="12"/>
        <v>1.6666666666666667</v>
      </c>
      <c r="W53" s="33">
        <f t="shared" si="13"/>
        <v>4.166666666666667</v>
      </c>
      <c r="X53" s="32">
        <f t="shared" si="14"/>
        <v>5.6828173930829085</v>
      </c>
      <c r="Y53" s="32">
        <f t="shared" si="15"/>
        <v>11.208000000000002</v>
      </c>
      <c r="Z53" s="266">
        <f>IF(Use_BOM_DF,M53/10,MIN(0.972+(0.342*LN(Weather_Site!J56))-(0.245*LN(Weather_Site!I56)),1))</f>
        <v>0.88000000000000012</v>
      </c>
      <c r="AA53" s="33">
        <f t="shared" si="16"/>
        <v>20.534772304585168</v>
      </c>
      <c r="AB53" s="33">
        <f t="shared" si="17"/>
        <v>20.534772304585168</v>
      </c>
      <c r="AC53" s="33">
        <f t="shared" si="18"/>
        <v>13.683868525707785</v>
      </c>
      <c r="AD53" s="32">
        <f t="shared" si="19"/>
        <v>0.63261900247162239</v>
      </c>
      <c r="AE53" s="32">
        <f t="shared" si="20"/>
        <v>7.9153139087052402</v>
      </c>
      <c r="AF53" s="42">
        <f t="shared" si="21"/>
        <v>135.52949721026215</v>
      </c>
      <c r="AG53" s="83">
        <f t="shared" si="22"/>
        <v>6.7886127346750689</v>
      </c>
    </row>
    <row r="54" spans="1:33" x14ac:dyDescent="0.25">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9"/>
        <v>0</v>
      </c>
      <c r="J54" s="214">
        <f t="shared" si="30"/>
        <v>3</v>
      </c>
      <c r="K54" s="27">
        <f t="shared" si="2"/>
        <v>2</v>
      </c>
      <c r="L54" s="172">
        <f t="shared" si="31"/>
        <v>15</v>
      </c>
      <c r="M54" s="32">
        <f>IF(Use_BOM_DF,Weather_Site!H57,IF(0.191*(Weather_Site!K57+104)*(Weather_Site!J57+1)^1.5/(3.52*(Weather_Site!J57+1)^1.5+Weather_Site!I57-1)&gt;10, 10,0.191*(Weather_Site!K57+104)*(Weather_Site!J57+1)^1.5/(3.52*(Weather_Site!J57+1)^1.5+Weather_Site!I57-1)))</f>
        <v>8.8000000000000007</v>
      </c>
      <c r="N54" s="32">
        <f t="shared" si="4"/>
        <v>5.4144815343043584</v>
      </c>
      <c r="O54" s="33">
        <f t="shared" si="5"/>
        <v>97.46066761747845</v>
      </c>
      <c r="P54" s="33">
        <f t="shared" si="6"/>
        <v>84.694349504467354</v>
      </c>
      <c r="Q54" s="32">
        <f t="shared" si="7"/>
        <v>2.8669886790272194</v>
      </c>
      <c r="R54" s="42">
        <f t="shared" si="8"/>
        <v>0</v>
      </c>
      <c r="S54" s="42">
        <f t="shared" si="9"/>
        <v>664.72463584495472</v>
      </c>
      <c r="T54" s="42">
        <f t="shared" si="10"/>
        <v>24552.000000000004</v>
      </c>
      <c r="U54" s="32">
        <f t="shared" si="11"/>
        <v>7.1738199672770211</v>
      </c>
      <c r="V54" s="33">
        <f t="shared" si="12"/>
        <v>2</v>
      </c>
      <c r="W54" s="33">
        <f t="shared" si="13"/>
        <v>5</v>
      </c>
      <c r="X54" s="32">
        <f t="shared" si="14"/>
        <v>4.7052416391370757</v>
      </c>
      <c r="Y54" s="32">
        <f t="shared" si="15"/>
        <v>12.062000000000001</v>
      </c>
      <c r="Z54" s="266">
        <f>IF(Use_BOM_DF,M54/10,MIN(0.972+(0.342*LN(Weather_Site!J57))-(0.245*LN(Weather_Site!I57)),1))</f>
        <v>0.88000000000000012</v>
      </c>
      <c r="AA54" s="33">
        <f t="shared" si="16"/>
        <v>17.401278128517088</v>
      </c>
      <c r="AB54" s="33">
        <f t="shared" si="17"/>
        <v>17.401278128517088</v>
      </c>
      <c r="AC54" s="33">
        <f t="shared" si="18"/>
        <v>11.272427043168113</v>
      </c>
      <c r="AD54" s="32">
        <f t="shared" si="19"/>
        <v>0.54005250797085602</v>
      </c>
      <c r="AE54" s="32">
        <f t="shared" si="20"/>
        <v>7.112409150607311</v>
      </c>
      <c r="AF54" s="42">
        <f t="shared" si="21"/>
        <v>114.84843564821279</v>
      </c>
      <c r="AG54" s="83">
        <f t="shared" si="22"/>
        <v>5.6229065652623271</v>
      </c>
    </row>
    <row r="55" spans="1:33" x14ac:dyDescent="0.25">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9"/>
        <v>0</v>
      </c>
      <c r="J55" s="214">
        <f t="shared" si="30"/>
        <v>3</v>
      </c>
      <c r="K55" s="48">
        <f t="shared" si="2"/>
        <v>2</v>
      </c>
      <c r="L55" s="172">
        <f t="shared" si="31"/>
        <v>15</v>
      </c>
      <c r="M55" s="51">
        <f>IF(Use_BOM_DF,Weather_Site!H58,IF(0.191*(Weather_Site!K58+104)*(Weather_Site!J58+1)^1.5/(3.52*(Weather_Site!J58+1)^1.5+Weather_Site!I58-1)&gt;10, 10,0.191*(Weather_Site!K58+104)*(Weather_Site!J58+1)^1.5/(3.52*(Weather_Site!J58+1)^1.5+Weather_Site!I58-1)))</f>
        <v>8.8000000000000007</v>
      </c>
      <c r="N55" s="51">
        <f t="shared" si="4"/>
        <v>4.3757902394770198</v>
      </c>
      <c r="O55" s="52">
        <f t="shared" si="5"/>
        <v>78.764224310586357</v>
      </c>
      <c r="P55" s="52">
        <f t="shared" si="6"/>
        <v>68.446942805599235</v>
      </c>
      <c r="Q55" s="51">
        <f t="shared" si="7"/>
        <v>2.6239349160376229</v>
      </c>
      <c r="R55" s="53">
        <f t="shared" si="8"/>
        <v>0</v>
      </c>
      <c r="S55" s="53">
        <f t="shared" si="9"/>
        <v>537.20666605689564</v>
      </c>
      <c r="T55" s="53">
        <f t="shared" si="10"/>
        <v>24552.000000000004</v>
      </c>
      <c r="U55" s="51">
        <f t="shared" si="11"/>
        <v>8.0857350884653112</v>
      </c>
      <c r="V55" s="52">
        <f t="shared" si="12"/>
        <v>2</v>
      </c>
      <c r="W55" s="52">
        <f t="shared" si="13"/>
        <v>5</v>
      </c>
      <c r="X55" s="51">
        <f t="shared" si="14"/>
        <v>3.8026079336444027</v>
      </c>
      <c r="Y55" s="51">
        <f t="shared" si="15"/>
        <v>12.977399999999999</v>
      </c>
      <c r="Z55" s="51">
        <f>IF(Use_BOM_DF,M55/10,MIN(0.972+(0.342*LN(Weather_Site!J58))-(0.245*LN(Weather_Site!I58)),1))</f>
        <v>0.88000000000000012</v>
      </c>
      <c r="AA55" s="52">
        <f t="shared" si="16"/>
        <v>14.136326887007799</v>
      </c>
      <c r="AB55" s="52">
        <f t="shared" si="17"/>
        <v>14.136326887007799</v>
      </c>
      <c r="AC55" s="52">
        <f t="shared" si="18"/>
        <v>9.1574143183786276</v>
      </c>
      <c r="AD55" s="51">
        <f t="shared" si="19"/>
        <v>0.44220092833581087</v>
      </c>
      <c r="AE55" s="51">
        <f t="shared" si="20"/>
        <v>6.1944224593230679</v>
      </c>
      <c r="AF55" s="53">
        <f t="shared" si="21"/>
        <v>93.299757454251477</v>
      </c>
      <c r="AG55" s="323">
        <f t="shared" si="22"/>
        <v>4.3734673984610239</v>
      </c>
    </row>
    <row r="56" spans="1:33" x14ac:dyDescent="0.25">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9"/>
        <v>0</v>
      </c>
      <c r="J56" s="214">
        <f t="shared" si="30"/>
        <v>3</v>
      </c>
      <c r="K56" s="48">
        <f t="shared" si="2"/>
        <v>2</v>
      </c>
      <c r="L56" s="172">
        <f t="shared" si="31"/>
        <v>15</v>
      </c>
      <c r="M56" s="51">
        <f>IF(Use_BOM_DF,Weather_Site!H59,IF(0.191*(Weather_Site!K59+104)*(Weather_Site!J59+1)^1.5/(3.52*(Weather_Site!J59+1)^1.5+Weather_Site!I59-1)&gt;10, 10,0.191*(Weather_Site!K59+104)*(Weather_Site!J59+1)^1.5/(3.52*(Weather_Site!J59+1)^1.5+Weather_Site!I59-1)))</f>
        <v>8.8000000000000007</v>
      </c>
      <c r="N56" s="51">
        <f t="shared" si="4"/>
        <v>3.8538287307840027</v>
      </c>
      <c r="O56" s="52">
        <f t="shared" si="5"/>
        <v>69.36891715411204</v>
      </c>
      <c r="P56" s="52">
        <f t="shared" si="6"/>
        <v>60.282321656733302</v>
      </c>
      <c r="Q56" s="51">
        <f t="shared" si="7"/>
        <v>2.5017959230034563</v>
      </c>
      <c r="R56" s="53">
        <f t="shared" si="8"/>
        <v>0</v>
      </c>
      <c r="S56" s="53">
        <f t="shared" si="9"/>
        <v>473.12653731459199</v>
      </c>
      <c r="T56" s="53">
        <f t="shared" si="10"/>
        <v>24552.000000000004</v>
      </c>
      <c r="U56" s="51">
        <f t="shared" si="11"/>
        <v>8.6971393802936472</v>
      </c>
      <c r="V56" s="52">
        <f t="shared" si="12"/>
        <v>2</v>
      </c>
      <c r="W56" s="52">
        <f t="shared" si="13"/>
        <v>5</v>
      </c>
      <c r="X56" s="51">
        <f t="shared" si="14"/>
        <v>3.3490178698185167</v>
      </c>
      <c r="Y56" s="51">
        <f t="shared" si="15"/>
        <v>13.544800000000002</v>
      </c>
      <c r="Z56" s="51">
        <f>IF(Use_BOM_DF,M56/10,MIN(0.972+(0.342*LN(Weather_Site!J59))-(0.245*LN(Weather_Site!I59)),1))</f>
        <v>0.88000000000000012</v>
      </c>
      <c r="AA56" s="52">
        <f t="shared" si="16"/>
        <v>12.427951128898126</v>
      </c>
      <c r="AB56" s="52">
        <f t="shared" si="17"/>
        <v>12.427951128898126</v>
      </c>
      <c r="AC56" s="52">
        <f t="shared" si="18"/>
        <v>8.0507403744658994</v>
      </c>
      <c r="AD56" s="51">
        <f t="shared" si="19"/>
        <v>0.39040357994829311</v>
      </c>
      <c r="AE56" s="51">
        <f t="shared" si="20"/>
        <v>5.6714857481838319</v>
      </c>
      <c r="AF56" s="53">
        <f t="shared" si="21"/>
        <v>82.024477450727645</v>
      </c>
      <c r="AG56" s="323">
        <f t="shared" si="22"/>
        <v>3.7527216960246088</v>
      </c>
    </row>
    <row r="57" spans="1:33" x14ac:dyDescent="0.25">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9"/>
        <v>0</v>
      </c>
      <c r="J57" s="214">
        <f t="shared" si="30"/>
        <v>3</v>
      </c>
      <c r="K57" s="48">
        <f t="shared" si="2"/>
        <v>2</v>
      </c>
      <c r="L57" s="172">
        <f t="shared" si="31"/>
        <v>15</v>
      </c>
      <c r="M57" s="51">
        <f>IF(Use_BOM_DF,Weather_Site!H60,IF(0.191*(Weather_Site!K60+104)*(Weather_Site!J60+1)^1.5/(3.52*(Weather_Site!J60+1)^1.5+Weather_Site!I60-1)&gt;10, 10,0.191*(Weather_Site!K60+104)*(Weather_Site!J60+1)^1.5/(3.52*(Weather_Site!J60+1)^1.5+Weather_Site!I60-1)))</f>
        <v>8.8000000000000007</v>
      </c>
      <c r="N57" s="51">
        <f t="shared" si="4"/>
        <v>3.2562529408681202</v>
      </c>
      <c r="O57" s="52">
        <f t="shared" si="5"/>
        <v>58.612552935626155</v>
      </c>
      <c r="P57" s="52">
        <f t="shared" si="6"/>
        <v>50.9349275459791</v>
      </c>
      <c r="Q57" s="51">
        <f t="shared" si="7"/>
        <v>2.3619631881631395</v>
      </c>
      <c r="R57" s="53">
        <f t="shared" si="8"/>
        <v>0</v>
      </c>
      <c r="S57" s="53">
        <f t="shared" si="9"/>
        <v>399.76340054426208</v>
      </c>
      <c r="T57" s="53">
        <f t="shared" si="10"/>
        <v>24552.000000000004</v>
      </c>
      <c r="U57" s="51">
        <f t="shared" si="11"/>
        <v>9.6159108777485347</v>
      </c>
      <c r="V57" s="52">
        <f t="shared" si="12"/>
        <v>2</v>
      </c>
      <c r="W57" s="52">
        <f t="shared" si="13"/>
        <v>5</v>
      </c>
      <c r="X57" s="51">
        <f t="shared" si="14"/>
        <v>2.8297181969988392</v>
      </c>
      <c r="Y57" s="51">
        <f t="shared" si="15"/>
        <v>14.2296</v>
      </c>
      <c r="Z57" s="51">
        <f>IF(Use_BOM_DF,M57/10,MIN(0.972+(0.342*LN(Weather_Site!J60))-(0.245*LN(Weather_Site!I60)),1))</f>
        <v>0.88000000000000012</v>
      </c>
      <c r="AA57" s="52">
        <f t="shared" si="16"/>
        <v>10.638701736096822</v>
      </c>
      <c r="AB57" s="52">
        <f t="shared" si="17"/>
        <v>10.638701736096822</v>
      </c>
      <c r="AC57" s="52">
        <f t="shared" si="18"/>
        <v>6.8916770520233692</v>
      </c>
      <c r="AD57" s="51">
        <f t="shared" si="19"/>
        <v>0.33569773109583706</v>
      </c>
      <c r="AE57" s="51">
        <f t="shared" si="20"/>
        <v>5.0835960750811484</v>
      </c>
      <c r="AF57" s="53">
        <f t="shared" si="21"/>
        <v>70.215431458239024</v>
      </c>
      <c r="AG57" s="323">
        <f t="shared" si="22"/>
        <v>3.0391837559831925</v>
      </c>
    </row>
    <row r="58" spans="1:33" x14ac:dyDescent="0.25">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2">C$5</f>
        <v>0</v>
      </c>
      <c r="J58" s="214">
        <f t="shared" ref="J58:J89" si="33">J$4</f>
        <v>3</v>
      </c>
      <c r="K58" s="48">
        <f t="shared" si="2"/>
        <v>3</v>
      </c>
      <c r="L58" s="172">
        <f t="shared" ref="L58:L89" si="34">C$4</f>
        <v>15</v>
      </c>
      <c r="M58" s="51">
        <f>IF(Use_BOM_DF,Weather_Site!H61,IF(0.191*(Weather_Site!K61+104)*(Weather_Site!J61+1)^1.5/(3.52*(Weather_Site!J61+1)^1.5+Weather_Site!I61-1)&gt;10, 10,0.191*(Weather_Site!K61+104)*(Weather_Site!J61+1)^1.5/(3.52*(Weather_Site!J61+1)^1.5+Weather_Site!I61-1)))</f>
        <v>8.8000000000000007</v>
      </c>
      <c r="N58" s="51">
        <f t="shared" si="4"/>
        <v>2.5536587370287456</v>
      </c>
      <c r="O58" s="52">
        <f t="shared" si="5"/>
        <v>45.965857266517418</v>
      </c>
      <c r="P58" s="52">
        <f t="shared" si="6"/>
        <v>37.236850938216435</v>
      </c>
      <c r="Q58" s="51">
        <f t="shared" si="7"/>
        <v>2.197556144464726</v>
      </c>
      <c r="R58" s="53">
        <f t="shared" si="8"/>
        <v>0</v>
      </c>
      <c r="S58" s="53">
        <f t="shared" si="9"/>
        <v>313.50737153484607</v>
      </c>
      <c r="T58" s="53">
        <f t="shared" si="10"/>
        <v>24552.000000000004</v>
      </c>
      <c r="U58" s="51">
        <f t="shared" si="11"/>
        <v>11.660424888889791</v>
      </c>
      <c r="V58" s="52">
        <f t="shared" si="12"/>
        <v>3</v>
      </c>
      <c r="W58" s="52">
        <f t="shared" si="13"/>
        <v>7.5</v>
      </c>
      <c r="X58" s="51">
        <f t="shared" si="14"/>
        <v>2.0687139410120245</v>
      </c>
      <c r="Y58" s="51">
        <f t="shared" si="15"/>
        <v>15.418800000000001</v>
      </c>
      <c r="Z58" s="51">
        <f>IF(Use_BOM_DF,M58/10,MIN(0.972+(0.342*LN(Weather_Site!J61))-(0.245*LN(Weather_Site!I61)),1))</f>
        <v>0.88000000000000012</v>
      </c>
      <c r="AA58" s="52">
        <f t="shared" si="16"/>
        <v>8.8409652263022345</v>
      </c>
      <c r="AB58" s="52">
        <f t="shared" si="17"/>
        <v>8.8409652263022345</v>
      </c>
      <c r="AC58" s="52">
        <f t="shared" si="18"/>
        <v>5.2612364159014939</v>
      </c>
      <c r="AD58" s="51">
        <f t="shared" si="19"/>
        <v>0.28024816719689333</v>
      </c>
      <c r="AE58" s="51">
        <f t="shared" si="20"/>
        <v>4.4406286258452443</v>
      </c>
      <c r="AF58" s="53">
        <f t="shared" si="21"/>
        <v>58.350370493594752</v>
      </c>
      <c r="AG58" s="323">
        <f t="shared" si="22"/>
        <v>2.1748241397707737</v>
      </c>
    </row>
    <row r="59" spans="1:33" x14ac:dyDescent="0.25">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2"/>
        <v>0</v>
      </c>
      <c r="J59" s="214">
        <f t="shared" si="33"/>
        <v>3</v>
      </c>
      <c r="K59" s="48">
        <f t="shared" si="2"/>
        <v>3.3333333333333335</v>
      </c>
      <c r="L59" s="172">
        <f t="shared" si="34"/>
        <v>15</v>
      </c>
      <c r="M59" s="51">
        <f>IF(Use_BOM_DF,Weather_Site!H62,IF(0.191*(Weather_Site!K62+104)*(Weather_Site!J62+1)^1.5/(3.52*(Weather_Site!J62+1)^1.5+Weather_Site!I62-1)&gt;10, 10,0.191*(Weather_Site!K62+104)*(Weather_Site!J62+1)^1.5/(3.52*(Weather_Site!J62+1)^1.5+Weather_Site!I62-1)))</f>
        <v>8.8000000000000007</v>
      </c>
      <c r="N59" s="51">
        <f t="shared" si="4"/>
        <v>2.3177505612660778</v>
      </c>
      <c r="O59" s="52">
        <f t="shared" si="5"/>
        <v>41.7195101027894</v>
      </c>
      <c r="P59" s="52">
        <f t="shared" si="6"/>
        <v>33.015227273217576</v>
      </c>
      <c r="Q59" s="51">
        <f t="shared" si="7"/>
        <v>2.1423536313362614</v>
      </c>
      <c r="R59" s="53">
        <f t="shared" si="8"/>
        <v>0</v>
      </c>
      <c r="S59" s="53">
        <f t="shared" si="9"/>
        <v>284.54541548546894</v>
      </c>
      <c r="T59" s="53">
        <f t="shared" si="10"/>
        <v>24552.000000000004</v>
      </c>
      <c r="U59" s="51">
        <f t="shared" si="11"/>
        <v>12.575726351003826</v>
      </c>
      <c r="V59" s="52">
        <f t="shared" si="12"/>
        <v>3.3333333333333335</v>
      </c>
      <c r="W59" s="52">
        <f t="shared" si="13"/>
        <v>8.3333333333333339</v>
      </c>
      <c r="X59" s="51">
        <f t="shared" si="14"/>
        <v>1.8341792929565319</v>
      </c>
      <c r="Y59" s="51">
        <f t="shared" si="15"/>
        <v>15.912800000000001</v>
      </c>
      <c r="Z59" s="51">
        <f>IF(Use_BOM_DF,M59/10,MIN(0.972+(0.342*LN(Weather_Site!J62))-(0.245*LN(Weather_Site!I62)),1))</f>
        <v>0.88000000000000012</v>
      </c>
      <c r="AA59" s="52">
        <f t="shared" si="16"/>
        <v>8.1298303744002585</v>
      </c>
      <c r="AB59" s="52">
        <f t="shared" si="17"/>
        <v>8.1298303744002585</v>
      </c>
      <c r="AC59" s="52">
        <f t="shared" si="18"/>
        <v>4.7031291283835204</v>
      </c>
      <c r="AD59" s="51">
        <f t="shared" si="19"/>
        <v>0.25817670814955351</v>
      </c>
      <c r="AE59" s="51">
        <f t="shared" si="20"/>
        <v>4.1683672014798763</v>
      </c>
      <c r="AF59" s="53">
        <f t="shared" si="21"/>
        <v>53.65688047104171</v>
      </c>
      <c r="AG59" s="323">
        <f t="shared" si="22"/>
        <v>1.8996227408765811</v>
      </c>
    </row>
    <row r="60" spans="1:33" x14ac:dyDescent="0.25">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2"/>
        <v>0</v>
      </c>
      <c r="J60" s="214">
        <f t="shared" si="33"/>
        <v>3</v>
      </c>
      <c r="K60" s="27">
        <f t="shared" si="2"/>
        <v>4</v>
      </c>
      <c r="L60" s="172">
        <f t="shared" si="34"/>
        <v>15</v>
      </c>
      <c r="M60" s="32">
        <f>IF(Use_BOM_DF,Weather_Site!H63,IF(0.191*(Weather_Site!K63+104)*(Weather_Site!J63+1)^1.5/(3.52*(Weather_Site!J63+1)^1.5+Weather_Site!I63-1)&gt;10, 10,0.191*(Weather_Site!K63+104)*(Weather_Site!J63+1)^1.5/(3.52*(Weather_Site!J63+1)^1.5+Weather_Site!I63-1)))</f>
        <v>8.8000000000000007</v>
      </c>
      <c r="N60" s="32">
        <f t="shared" si="4"/>
        <v>3.2633919491694288</v>
      </c>
      <c r="O60" s="33">
        <f t="shared" si="5"/>
        <v>58.741055085049709</v>
      </c>
      <c r="P60" s="33">
        <f t="shared" si="6"/>
        <v>44.360032164507693</v>
      </c>
      <c r="Q60" s="32">
        <f t="shared" si="7"/>
        <v>2.363633716105646</v>
      </c>
      <c r="R60" s="42">
        <f t="shared" si="8"/>
        <v>0</v>
      </c>
      <c r="S60" s="42">
        <f t="shared" si="9"/>
        <v>400.63984174427645</v>
      </c>
      <c r="T60" s="42">
        <f t="shared" si="10"/>
        <v>24552.000000000004</v>
      </c>
      <c r="U60" s="32">
        <f t="shared" si="11"/>
        <v>10.474474138039424</v>
      </c>
      <c r="V60" s="33">
        <f t="shared" si="12"/>
        <v>4</v>
      </c>
      <c r="W60" s="33">
        <f t="shared" si="13"/>
        <v>10</v>
      </c>
      <c r="X60" s="32">
        <f t="shared" si="14"/>
        <v>2.464446231361539</v>
      </c>
      <c r="Y60" s="32">
        <f t="shared" si="15"/>
        <v>14.626600000000002</v>
      </c>
      <c r="Z60" s="266">
        <f>IF(Use_BOM_DF,M60/10,MIN(0.972+(0.342*LN(Weather_Site!J63))-(0.245*LN(Weather_Site!I63)),1))</f>
        <v>0.88000000000000012</v>
      </c>
      <c r="AA60" s="33">
        <f t="shared" si="16"/>
        <v>11.519847982125768</v>
      </c>
      <c r="AB60" s="33">
        <f t="shared" si="17"/>
        <v>11.519847982125768</v>
      </c>
      <c r="AC60" s="33">
        <f t="shared" si="18"/>
        <v>6.2977690975465075</v>
      </c>
      <c r="AD60" s="32">
        <f t="shared" si="19"/>
        <v>0.3626977627434797</v>
      </c>
      <c r="AE60" s="32">
        <f t="shared" si="20"/>
        <v>5.3788210462603239</v>
      </c>
      <c r="AF60" s="42">
        <f t="shared" si="21"/>
        <v>76.030996682030064</v>
      </c>
      <c r="AG60" s="83">
        <f t="shared" si="22"/>
        <v>2.9223627677358861</v>
      </c>
    </row>
    <row r="61" spans="1:33" x14ac:dyDescent="0.25">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2"/>
        <v>0</v>
      </c>
      <c r="J61" s="214">
        <f t="shared" si="33"/>
        <v>3</v>
      </c>
      <c r="K61" s="27">
        <f t="shared" si="2"/>
        <v>5.333333333333333</v>
      </c>
      <c r="L61" s="172">
        <f t="shared" si="34"/>
        <v>15</v>
      </c>
      <c r="M61" s="32">
        <f>IF(Use_BOM_DF,Weather_Site!H64,IF(0.191*(Weather_Site!K64+104)*(Weather_Site!J64+1)^1.5/(3.52*(Weather_Site!J64+1)^1.5+Weather_Site!I64-1)&gt;10, 10,0.191*(Weather_Site!K64+104)*(Weather_Site!J64+1)^1.5/(3.52*(Weather_Site!J64+1)^1.5+Weather_Site!I64-1)))</f>
        <v>8.8000000000000007</v>
      </c>
      <c r="N61" s="32">
        <f t="shared" si="4"/>
        <v>5.7356846799111629</v>
      </c>
      <c r="O61" s="33">
        <f t="shared" si="5"/>
        <v>103.24232423840094</v>
      </c>
      <c r="P61" s="33">
        <f t="shared" si="6"/>
        <v>70.999929746930704</v>
      </c>
      <c r="Q61" s="32">
        <f t="shared" si="7"/>
        <v>2.942150215099212</v>
      </c>
      <c r="R61" s="42">
        <f t="shared" si="8"/>
        <v>19.415541576123406</v>
      </c>
      <c r="S61" s="42">
        <f t="shared" si="9"/>
        <v>704.15807792855935</v>
      </c>
      <c r="T61" s="42">
        <f t="shared" si="10"/>
        <v>24552.000000000004</v>
      </c>
      <c r="U61" s="32">
        <f t="shared" si="11"/>
        <v>7.9746686269572731</v>
      </c>
      <c r="V61" s="33">
        <f t="shared" si="12"/>
        <v>5.333333333333333</v>
      </c>
      <c r="W61" s="33">
        <f t="shared" si="13"/>
        <v>13.333333333333334</v>
      </c>
      <c r="X61" s="32">
        <f t="shared" si="14"/>
        <v>3.9444405414961503</v>
      </c>
      <c r="Y61" s="32">
        <f t="shared" si="15"/>
        <v>12.531200000000002</v>
      </c>
      <c r="Z61" s="266">
        <f>IF(Use_BOM_DF,M61/10,MIN(0.972+(0.342*LN(Weather_Site!J64))-(0.245*LN(Weather_Site!I64)),1))</f>
        <v>0.88000000000000012</v>
      </c>
      <c r="AA61" s="33">
        <f t="shared" si="16"/>
        <v>20.756413000337439</v>
      </c>
      <c r="AB61" s="33">
        <f t="shared" si="17"/>
        <v>20.756413000337439</v>
      </c>
      <c r="AC61" s="33">
        <f t="shared" si="18"/>
        <v>10.133545521886125</v>
      </c>
      <c r="AD61" s="32">
        <f t="shared" si="19"/>
        <v>0.6391184588233817</v>
      </c>
      <c r="AE61" s="32">
        <f t="shared" si="20"/>
        <v>7.9697030571458178</v>
      </c>
      <c r="AF61" s="42">
        <f t="shared" si="21"/>
        <v>136.99232580222713</v>
      </c>
      <c r="AG61" s="83">
        <f t="shared" si="22"/>
        <v>5.6893835664782593</v>
      </c>
    </row>
    <row r="62" spans="1:33" x14ac:dyDescent="0.25">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2"/>
        <v>0</v>
      </c>
      <c r="J62" s="214">
        <f t="shared" si="33"/>
        <v>3</v>
      </c>
      <c r="K62" s="27">
        <f t="shared" si="2"/>
        <v>3.3333333333333335</v>
      </c>
      <c r="L62" s="172">
        <f t="shared" si="34"/>
        <v>15</v>
      </c>
      <c r="M62" s="32">
        <f>IF(Use_BOM_DF,Weather_Site!H65,IF(0.191*(Weather_Site!K65+104)*(Weather_Site!J65+1)^1.5/(3.52*(Weather_Site!J65+1)^1.5+Weather_Site!I65-1)&gt;10, 10,0.191*(Weather_Site!K65+104)*(Weather_Site!J65+1)^1.5/(3.52*(Weather_Site!J65+1)^1.5+Weather_Site!I65-1)))</f>
        <v>8.8000000000000007</v>
      </c>
      <c r="N62" s="32">
        <f t="shared" si="4"/>
        <v>6.7630037269010259</v>
      </c>
      <c r="O62" s="33">
        <f t="shared" si="5"/>
        <v>121.73406708421845</v>
      </c>
      <c r="P62" s="33">
        <f t="shared" si="6"/>
        <v>96.335692384121927</v>
      </c>
      <c r="Q62" s="32">
        <f t="shared" si="7"/>
        <v>3.1825428720948397</v>
      </c>
      <c r="R62" s="42">
        <f t="shared" si="8"/>
        <v>87.372696534502808</v>
      </c>
      <c r="S62" s="42">
        <f t="shared" si="9"/>
        <v>830.27990050388701</v>
      </c>
      <c r="T62" s="42">
        <f t="shared" si="10"/>
        <v>24552.000000000004</v>
      </c>
      <c r="U62" s="32">
        <f t="shared" si="11"/>
        <v>6.7824684382384488</v>
      </c>
      <c r="V62" s="33">
        <f t="shared" si="12"/>
        <v>3.3333333333333335</v>
      </c>
      <c r="W62" s="33">
        <f t="shared" si="13"/>
        <v>8.3333333333333339</v>
      </c>
      <c r="X62" s="32">
        <f t="shared" si="14"/>
        <v>5.3519829102289966</v>
      </c>
      <c r="Y62" s="32">
        <f t="shared" si="15"/>
        <v>11.0754</v>
      </c>
      <c r="Z62" s="266">
        <f>IF(Use_BOM_DF,M62/10,MIN(0.972+(0.342*LN(Weather_Site!J65))-(0.245*LN(Weather_Site!I65)),1))</f>
        <v>0.88000000000000012</v>
      </c>
      <c r="AA62" s="33">
        <f t="shared" si="16"/>
        <v>24.376751218985579</v>
      </c>
      <c r="AB62" s="33">
        <f t="shared" si="17"/>
        <v>24.376751218985579</v>
      </c>
      <c r="AC62" s="33">
        <f t="shared" si="18"/>
        <v>14.102017315684408</v>
      </c>
      <c r="AD62" s="32">
        <f t="shared" si="19"/>
        <v>0.74441983931611477</v>
      </c>
      <c r="AE62" s="32">
        <f t="shared" si="20"/>
        <v>10.714138334139738</v>
      </c>
      <c r="AF62" s="42">
        <f t="shared" si="21"/>
        <v>160.88655804530484</v>
      </c>
      <c r="AG62" s="83">
        <f t="shared" si="22"/>
        <v>6.9466030672848005</v>
      </c>
    </row>
    <row r="63" spans="1:33" x14ac:dyDescent="0.25">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2"/>
        <v>0</v>
      </c>
      <c r="J63" s="214">
        <f t="shared" si="33"/>
        <v>3</v>
      </c>
      <c r="K63" s="27">
        <f t="shared" si="2"/>
        <v>4.666666666666667</v>
      </c>
      <c r="L63" s="172">
        <f t="shared" si="34"/>
        <v>15</v>
      </c>
      <c r="M63" s="32">
        <f>IF(Use_BOM_DF,Weather_Site!H66,IF(0.191*(Weather_Site!K66+104)*(Weather_Site!J66+1)^1.5/(3.52*(Weather_Site!J66+1)^1.5+Weather_Site!I66-1)&gt;10, 10,0.191*(Weather_Site!K66+104)*(Weather_Site!J66+1)^1.5/(3.52*(Weather_Site!J66+1)^1.5+Weather_Site!I66-1)))</f>
        <v>8.8000000000000007</v>
      </c>
      <c r="N63" s="32">
        <f t="shared" si="4"/>
        <v>11.060466007108296</v>
      </c>
      <c r="O63" s="33">
        <f t="shared" si="5"/>
        <v>199.08838812794929</v>
      </c>
      <c r="P63" s="33">
        <f t="shared" si="6"/>
        <v>143.4732902998976</v>
      </c>
      <c r="Q63" s="32">
        <f t="shared" si="7"/>
        <v>4.1881490456633408</v>
      </c>
      <c r="R63" s="42">
        <f t="shared" si="8"/>
        <v>371.64982637021359</v>
      </c>
      <c r="S63" s="42">
        <f t="shared" si="9"/>
        <v>1357.8704059233905</v>
      </c>
      <c r="T63" s="42">
        <f t="shared" si="10"/>
        <v>24552.000000000004</v>
      </c>
      <c r="U63" s="32">
        <f t="shared" si="11"/>
        <v>5.5523198123190385</v>
      </c>
      <c r="V63" s="33">
        <f t="shared" si="12"/>
        <v>4.666666666666667</v>
      </c>
      <c r="W63" s="33">
        <f t="shared" si="13"/>
        <v>11.666666666666668</v>
      </c>
      <c r="X63" s="32">
        <f t="shared" si="14"/>
        <v>7.9707383499943125</v>
      </c>
      <c r="Y63" s="32">
        <f t="shared" si="15"/>
        <v>9.3172000000000015</v>
      </c>
      <c r="Z63" s="266">
        <f>IF(Use_BOM_DF,M63/10,MIN(0.972+(0.342*LN(Weather_Site!J66))-(0.245*LN(Weather_Site!I66)),1))</f>
        <v>0.88000000000000012</v>
      </c>
      <c r="AA63" s="33">
        <f t="shared" si="16"/>
        <v>40.685398106138585</v>
      </c>
      <c r="AB63" s="33">
        <f t="shared" si="17"/>
        <v>40.685398106138585</v>
      </c>
      <c r="AC63" s="33">
        <f t="shared" si="18"/>
        <v>21.019051887710521</v>
      </c>
      <c r="AD63" s="32">
        <f t="shared" si="19"/>
        <v>1.2008976030644676</v>
      </c>
      <c r="AE63" s="32">
        <f t="shared" si="20"/>
        <v>13.928078748446824</v>
      </c>
      <c r="AF63" s="42">
        <f t="shared" si="21"/>
        <v>268.52362750051469</v>
      </c>
      <c r="AG63" s="83">
        <f t="shared" si="22"/>
        <v>11.612892188663078</v>
      </c>
    </row>
    <row r="64" spans="1:33" x14ac:dyDescent="0.25">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2"/>
        <v>0</v>
      </c>
      <c r="J64" s="214">
        <f t="shared" si="33"/>
        <v>3</v>
      </c>
      <c r="K64" s="27">
        <f t="shared" si="2"/>
        <v>3.6666666666666665</v>
      </c>
      <c r="L64" s="172">
        <f t="shared" si="34"/>
        <v>15</v>
      </c>
      <c r="M64" s="32">
        <f>IF(Use_BOM_DF,Weather_Site!H67,IF(0.191*(Weather_Site!K67+104)*(Weather_Site!J67+1)^1.5/(3.52*(Weather_Site!J67+1)^1.5+Weather_Site!I67-1)&gt;10, 10,0.191*(Weather_Site!K67+104)*(Weather_Site!J67+1)^1.5/(3.52*(Weather_Site!J67+1)^1.5+Weather_Site!I67-1)))</f>
        <v>8.8000000000000007</v>
      </c>
      <c r="N64" s="32">
        <f t="shared" si="4"/>
        <v>13.379144710365587</v>
      </c>
      <c r="O64" s="33">
        <f t="shared" si="5"/>
        <v>240.82460478658055</v>
      </c>
      <c r="P64" s="33">
        <f t="shared" si="6"/>
        <v>186.17161089449533</v>
      </c>
      <c r="Q64" s="32">
        <f t="shared" si="7"/>
        <v>4.7307198622255466</v>
      </c>
      <c r="R64" s="42">
        <f t="shared" si="8"/>
        <v>525.03042259068343</v>
      </c>
      <c r="S64" s="42">
        <f t="shared" si="9"/>
        <v>1642.5297674705857</v>
      </c>
      <c r="T64" s="42">
        <f t="shared" si="10"/>
        <v>24552.000000000004</v>
      </c>
      <c r="U64" s="32">
        <f t="shared" si="11"/>
        <v>4.9384683880854343</v>
      </c>
      <c r="V64" s="33">
        <f t="shared" si="12"/>
        <v>3.6666666666666665</v>
      </c>
      <c r="W64" s="33">
        <f t="shared" si="13"/>
        <v>9.1666666666666679</v>
      </c>
      <c r="X64" s="32">
        <f t="shared" si="14"/>
        <v>10.342867271916408</v>
      </c>
      <c r="Y64" s="32">
        <f t="shared" si="15"/>
        <v>8.0580000000000016</v>
      </c>
      <c r="Z64" s="266">
        <f>IF(Use_BOM_DF,M64/10,MIN(0.972+(0.342*LN(Weather_Site!J67))-(0.245*LN(Weather_Site!I67)),1))</f>
        <v>0.88000000000000012</v>
      </c>
      <c r="AA64" s="33">
        <f t="shared" si="16"/>
        <v>49.742597530881113</v>
      </c>
      <c r="AB64" s="33">
        <f t="shared" si="17"/>
        <v>49.742597530881113</v>
      </c>
      <c r="AC64" s="33">
        <f t="shared" si="18"/>
        <v>27.973780456085052</v>
      </c>
      <c r="AD64" s="32">
        <f t="shared" si="19"/>
        <v>1.4439130330898211</v>
      </c>
      <c r="AE64" s="32">
        <f t="shared" si="20"/>
        <v>15.431840387711171</v>
      </c>
      <c r="AF64" s="42">
        <f t="shared" si="21"/>
        <v>328.3011437038154</v>
      </c>
      <c r="AG64" s="83">
        <f t="shared" si="22"/>
        <v>13.845400779244088</v>
      </c>
    </row>
    <row r="65" spans="1:33" x14ac:dyDescent="0.25">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2"/>
        <v>0</v>
      </c>
      <c r="J65" s="214">
        <f t="shared" si="33"/>
        <v>3</v>
      </c>
      <c r="K65" s="48">
        <f t="shared" si="2"/>
        <v>3.6666666666666665</v>
      </c>
      <c r="L65" s="172">
        <f t="shared" si="34"/>
        <v>15</v>
      </c>
      <c r="M65" s="51">
        <f>IF(Use_BOM_DF,Weather_Site!H68,IF(0.191*(Weather_Site!K68+104)*(Weather_Site!J68+1)^1.5/(3.52*(Weather_Site!J68+1)^1.5+Weather_Site!I68-1)&gt;10, 10,0.191*(Weather_Site!K68+104)*(Weather_Site!J68+1)^1.5/(3.52*(Weather_Site!J68+1)^1.5+Weather_Site!I68-1)))</f>
        <v>8.8000000000000007</v>
      </c>
      <c r="N65" s="51">
        <f t="shared" si="4"/>
        <v>15.347109186187947</v>
      </c>
      <c r="O65" s="52">
        <f t="shared" si="5"/>
        <v>276.24796535138302</v>
      </c>
      <c r="P65" s="52">
        <f t="shared" si="6"/>
        <v>213.55595605096372</v>
      </c>
      <c r="Q65" s="51">
        <f t="shared" si="7"/>
        <v>5.1912235495679795</v>
      </c>
      <c r="R65" s="53">
        <f t="shared" si="8"/>
        <v>655.21127266633255</v>
      </c>
      <c r="S65" s="53">
        <f t="shared" si="9"/>
        <v>1884.132672801187</v>
      </c>
      <c r="T65" s="53">
        <f t="shared" si="10"/>
        <v>24552.000000000004</v>
      </c>
      <c r="U65" s="51">
        <f t="shared" si="11"/>
        <v>4.6519621397240956</v>
      </c>
      <c r="V65" s="52">
        <f t="shared" si="12"/>
        <v>3.6666666666666665</v>
      </c>
      <c r="W65" s="52">
        <f t="shared" si="13"/>
        <v>9.1666666666666679</v>
      </c>
      <c r="X65" s="51">
        <f t="shared" si="14"/>
        <v>11.864219780609098</v>
      </c>
      <c r="Y65" s="51">
        <f t="shared" si="15"/>
        <v>5.3479999999999999</v>
      </c>
      <c r="Z65" s="51">
        <f>IF(Use_BOM_DF,M65/10,MIN(0.972+(0.342*LN(Weather_Site!J68))-(0.245*LN(Weather_Site!I68)),1))</f>
        <v>0.88000000000000012</v>
      </c>
      <c r="AA65" s="52">
        <f t="shared" si="16"/>
        <v>92.022366274786918</v>
      </c>
      <c r="AB65" s="52">
        <f t="shared" si="17"/>
        <v>92.022366274786918</v>
      </c>
      <c r="AC65" s="52">
        <f t="shared" si="18"/>
        <v>51.750684503804116</v>
      </c>
      <c r="AD65" s="51">
        <f t="shared" si="19"/>
        <v>2.5180156940354919</v>
      </c>
      <c r="AE65" s="51">
        <f t="shared" si="20"/>
        <v>21.096008443526006</v>
      </c>
      <c r="AF65" s="53">
        <f t="shared" si="21"/>
        <v>607.34761741359375</v>
      </c>
      <c r="AG65" s="323">
        <f t="shared" si="22"/>
        <v>15.696880626351309</v>
      </c>
    </row>
    <row r="66" spans="1:33" x14ac:dyDescent="0.25">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2"/>
        <v>0</v>
      </c>
      <c r="J66" s="214">
        <f t="shared" si="33"/>
        <v>3</v>
      </c>
      <c r="K66" s="48">
        <f t="shared" si="2"/>
        <v>3.6666666666666665</v>
      </c>
      <c r="L66" s="172">
        <f t="shared" si="34"/>
        <v>15</v>
      </c>
      <c r="M66" s="51">
        <f>IF(Use_BOM_DF,Weather_Site!H69,IF(0.191*(Weather_Site!K69+104)*(Weather_Site!J69+1)^1.5/(3.52*(Weather_Site!J69+1)^1.5+Weather_Site!I69-1)&gt;10, 10,0.191*(Weather_Site!K69+104)*(Weather_Site!J69+1)^1.5/(3.52*(Weather_Site!J69+1)^1.5+Weather_Site!I69-1)))</f>
        <v>8.9000009999999996</v>
      </c>
      <c r="N66" s="51">
        <f t="shared" si="4"/>
        <v>18.106661361721617</v>
      </c>
      <c r="O66" s="52">
        <f t="shared" si="5"/>
        <v>325.91990451098906</v>
      </c>
      <c r="P66" s="52">
        <f t="shared" si="6"/>
        <v>251.95529210631568</v>
      </c>
      <c r="Q66" s="51">
        <f t="shared" si="7"/>
        <v>5.836958758642858</v>
      </c>
      <c r="R66" s="53">
        <f t="shared" si="8"/>
        <v>837.75564907788464</v>
      </c>
      <c r="S66" s="53">
        <f t="shared" si="9"/>
        <v>2248.1778283262765</v>
      </c>
      <c r="T66" s="53">
        <f t="shared" si="10"/>
        <v>24831.002789999999</v>
      </c>
      <c r="U66" s="51">
        <f t="shared" si="11"/>
        <v>4.3712406312561827</v>
      </c>
      <c r="V66" s="52">
        <f t="shared" si="12"/>
        <v>3.6666666666666665</v>
      </c>
      <c r="W66" s="52">
        <f t="shared" si="13"/>
        <v>9.1666666666666679</v>
      </c>
      <c r="X66" s="51">
        <f t="shared" si="14"/>
        <v>13.997516228128651</v>
      </c>
      <c r="Y66" s="51">
        <f t="shared" si="15"/>
        <v>4.694</v>
      </c>
      <c r="Z66" s="51">
        <f>IF(Use_BOM_DF,M66/10,MIN(0.972+(0.342*LN(Weather_Site!J69))-(0.245*LN(Weather_Site!I69)),1))</f>
        <v>0.89000009999999996</v>
      </c>
      <c r="AA66" s="52">
        <f t="shared" si="16"/>
        <v>107.9630810764377</v>
      </c>
      <c r="AB66" s="52">
        <f t="shared" si="17"/>
        <v>107.9630810764377</v>
      </c>
      <c r="AC66" s="52">
        <f t="shared" si="18"/>
        <v>60.715275785906108</v>
      </c>
      <c r="AD66" s="51">
        <f t="shared" si="19"/>
        <v>2.9362659306122527</v>
      </c>
      <c r="AE66" s="51">
        <f t="shared" si="20"/>
        <v>22.874878401239283</v>
      </c>
      <c r="AF66" s="53">
        <f t="shared" si="21"/>
        <v>720.65364715753242</v>
      </c>
      <c r="AG66" s="323">
        <f t="shared" si="22"/>
        <v>18.092009143550026</v>
      </c>
    </row>
    <row r="67" spans="1:33" x14ac:dyDescent="0.25">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2"/>
        <v>0</v>
      </c>
      <c r="J67" s="214">
        <f t="shared" si="33"/>
        <v>3</v>
      </c>
      <c r="K67" s="48">
        <f t="shared" si="2"/>
        <v>3.6666666666666665</v>
      </c>
      <c r="L67" s="172">
        <f t="shared" si="34"/>
        <v>15</v>
      </c>
      <c r="M67" s="51">
        <f>IF(Use_BOM_DF,Weather_Site!H70,IF(0.191*(Weather_Site!K70+104)*(Weather_Site!J70+1)^1.5/(3.52*(Weather_Site!J70+1)^1.5+Weather_Site!I70-1)&gt;10, 10,0.191*(Weather_Site!K70+104)*(Weather_Site!J70+1)^1.5/(3.52*(Weather_Site!J70+1)^1.5+Weather_Site!I70-1)))</f>
        <v>8.9000009999999996</v>
      </c>
      <c r="N67" s="51">
        <f t="shared" si="4"/>
        <v>21.710584391330066</v>
      </c>
      <c r="O67" s="52">
        <f t="shared" si="5"/>
        <v>390.79051904394112</v>
      </c>
      <c r="P67" s="52">
        <f t="shared" si="6"/>
        <v>302.10409985799151</v>
      </c>
      <c r="Q67" s="51">
        <f t="shared" si="7"/>
        <v>6.6802767475712344</v>
      </c>
      <c r="R67" s="53">
        <f t="shared" si="8"/>
        <v>1076.1551574864834</v>
      </c>
      <c r="S67" s="53">
        <f t="shared" si="9"/>
        <v>2695.6518097687504</v>
      </c>
      <c r="T67" s="53">
        <f t="shared" si="10"/>
        <v>24831.002789999999</v>
      </c>
      <c r="U67" s="51">
        <f t="shared" si="11"/>
        <v>4.0831982760759002</v>
      </c>
      <c r="V67" s="52">
        <f t="shared" si="12"/>
        <v>3.6666666666666665</v>
      </c>
      <c r="W67" s="52">
        <f t="shared" si="13"/>
        <v>9.1666666666666679</v>
      </c>
      <c r="X67" s="51">
        <f t="shared" si="14"/>
        <v>16.783561103221754</v>
      </c>
      <c r="Y67" s="51">
        <f t="shared" si="15"/>
        <v>3.9188000000000005</v>
      </c>
      <c r="Z67" s="51">
        <f>IF(Use_BOM_DF,M67/10,MIN(0.972+(0.342*LN(Weather_Site!J70))-(0.245*LN(Weather_Site!I70)),1))</f>
        <v>0.89000009999999996</v>
      </c>
      <c r="AA67" s="52">
        <f t="shared" si="16"/>
        <v>128.73547617824033</v>
      </c>
      <c r="AB67" s="52">
        <f t="shared" si="17"/>
        <v>128.73547617824033</v>
      </c>
      <c r="AC67" s="52">
        <f t="shared" si="18"/>
        <v>72.397062603816778</v>
      </c>
      <c r="AD67" s="51">
        <f t="shared" si="19"/>
        <v>3.4488582376341399</v>
      </c>
      <c r="AE67" s="51">
        <f t="shared" si="20"/>
        <v>25.005949519489036</v>
      </c>
      <c r="AF67" s="53">
        <f t="shared" si="21"/>
        <v>859.3094000413613</v>
      </c>
      <c r="AG67" s="323">
        <f t="shared" si="22"/>
        <v>20.876404993864867</v>
      </c>
    </row>
    <row r="68" spans="1:33" x14ac:dyDescent="0.25">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2"/>
        <v>0</v>
      </c>
      <c r="J68" s="214">
        <f t="shared" si="33"/>
        <v>3</v>
      </c>
      <c r="K68" s="48">
        <f t="shared" si="2"/>
        <v>3</v>
      </c>
      <c r="L68" s="172">
        <f t="shared" si="34"/>
        <v>15</v>
      </c>
      <c r="M68" s="51">
        <f>IF(Use_BOM_DF,Weather_Site!H71,IF(0.191*(Weather_Site!K71+104)*(Weather_Site!J71+1)^1.5/(3.52*(Weather_Site!J71+1)^1.5+Weather_Site!I71-1)&gt;10, 10,0.191*(Weather_Site!K71+104)*(Weather_Site!J71+1)^1.5/(3.52*(Weather_Site!J71+1)^1.5+Weather_Site!I71-1)))</f>
        <v>8.9000009999999996</v>
      </c>
      <c r="N68" s="51">
        <f t="shared" si="4"/>
        <v>23.040416239138043</v>
      </c>
      <c r="O68" s="52">
        <f t="shared" si="5"/>
        <v>414.72749230448477</v>
      </c>
      <c r="P68" s="52">
        <f t="shared" si="6"/>
        <v>335.96992918854028</v>
      </c>
      <c r="Q68" s="51">
        <f t="shared" si="7"/>
        <v>6.9914573999583016</v>
      </c>
      <c r="R68" s="53">
        <f t="shared" si="8"/>
        <v>1164.1235342189816</v>
      </c>
      <c r="S68" s="53">
        <f t="shared" si="9"/>
        <v>2860.7677533388023</v>
      </c>
      <c r="T68" s="53">
        <f t="shared" si="10"/>
        <v>24831.002789999999</v>
      </c>
      <c r="U68" s="51">
        <f t="shared" si="11"/>
        <v>3.9269711623111219</v>
      </c>
      <c r="V68" s="52">
        <f t="shared" si="12"/>
        <v>3</v>
      </c>
      <c r="W68" s="52">
        <f t="shared" si="13"/>
        <v>7.5</v>
      </c>
      <c r="X68" s="51">
        <f t="shared" si="14"/>
        <v>18.664996066030017</v>
      </c>
      <c r="Y68" s="51">
        <f t="shared" si="15"/>
        <v>3.4695000000000005</v>
      </c>
      <c r="Z68" s="51">
        <f>IF(Use_BOM_DF,M68/10,MIN(0.972+(0.342*LN(Weather_Site!J71))-(0.245*LN(Weather_Site!I71)),1))</f>
        <v>0.89000009999999996</v>
      </c>
      <c r="AA68" s="52">
        <f t="shared" si="16"/>
        <v>134.71842059294812</v>
      </c>
      <c r="AB68" s="52">
        <f t="shared" si="17"/>
        <v>134.71842059294812</v>
      </c>
      <c r="AC68" s="52">
        <f t="shared" si="18"/>
        <v>80.170597007630647</v>
      </c>
      <c r="AD68" s="51">
        <f t="shared" si="19"/>
        <v>3.5967299531809376</v>
      </c>
      <c r="AE68" s="51">
        <f t="shared" si="20"/>
        <v>25.587223017365353</v>
      </c>
      <c r="AF68" s="53">
        <f t="shared" si="21"/>
        <v>899.24555849674414</v>
      </c>
      <c r="AG68" s="323">
        <f t="shared" si="22"/>
        <v>21.622729831289309</v>
      </c>
    </row>
    <row r="69" spans="1:33" x14ac:dyDescent="0.25">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2"/>
        <v>0</v>
      </c>
      <c r="J69" s="214">
        <f t="shared" si="33"/>
        <v>3</v>
      </c>
      <c r="K69" s="48">
        <f t="shared" si="2"/>
        <v>3.6666666666666665</v>
      </c>
      <c r="L69" s="172">
        <f t="shared" si="34"/>
        <v>15</v>
      </c>
      <c r="M69" s="51">
        <f>IF(Use_BOM_DF,Weather_Site!H72,IF(0.191*(Weather_Site!K72+104)*(Weather_Site!J72+1)^1.5/(3.52*(Weather_Site!J72+1)^1.5+Weather_Site!I72-1)&gt;10, 10,0.191*(Weather_Site!K72+104)*(Weather_Site!J72+1)^1.5/(3.52*(Weather_Site!J72+1)^1.5+Weather_Site!I72-1)))</f>
        <v>8.9000009999999996</v>
      </c>
      <c r="N69" s="51">
        <f t="shared" si="4"/>
        <v>25.675055093081092</v>
      </c>
      <c r="O69" s="52">
        <f t="shared" si="5"/>
        <v>462.15099167545964</v>
      </c>
      <c r="P69" s="52">
        <f t="shared" si="6"/>
        <v>357.2699503564312</v>
      </c>
      <c r="Q69" s="51">
        <f t="shared" si="7"/>
        <v>7.607962891780975</v>
      </c>
      <c r="R69" s="53">
        <f t="shared" si="8"/>
        <v>1338.404894407314</v>
      </c>
      <c r="S69" s="53">
        <f t="shared" si="9"/>
        <v>3187.8924804629046</v>
      </c>
      <c r="T69" s="53">
        <f t="shared" si="10"/>
        <v>24831.002789999999</v>
      </c>
      <c r="U69" s="51">
        <f t="shared" si="11"/>
        <v>3.8540943815178244</v>
      </c>
      <c r="V69" s="52">
        <f t="shared" si="12"/>
        <v>3.6666666666666665</v>
      </c>
      <c r="W69" s="52">
        <f t="shared" si="13"/>
        <v>9.1666666666666679</v>
      </c>
      <c r="X69" s="51">
        <f t="shared" si="14"/>
        <v>19.848330575357291</v>
      </c>
      <c r="Y69" s="51">
        <f t="shared" si="15"/>
        <v>3.196800000000001</v>
      </c>
      <c r="Z69" s="51">
        <f>IF(Use_BOM_DF,M69/10,MIN(0.972+(0.342*LN(Weather_Site!J72))-(0.245*LN(Weather_Site!I72)),1))</f>
        <v>0.89000009999999996</v>
      </c>
      <c r="AA69" s="52">
        <f t="shared" si="16"/>
        <v>151.66190387960296</v>
      </c>
      <c r="AB69" s="52">
        <f t="shared" si="17"/>
        <v>151.66190387960296</v>
      </c>
      <c r="AC69" s="52">
        <f t="shared" si="18"/>
        <v>85.29021428858897</v>
      </c>
      <c r="AD69" s="51">
        <f t="shared" si="19"/>
        <v>4.0171550924075436</v>
      </c>
      <c r="AE69" s="51">
        <f t="shared" si="20"/>
        <v>27.166692544666439</v>
      </c>
      <c r="AF69" s="53">
        <f t="shared" si="21"/>
        <v>1012.3433221427778</v>
      </c>
      <c r="AG69" s="323">
        <f t="shared" si="22"/>
        <v>23.567839559196209</v>
      </c>
    </row>
    <row r="70" spans="1:33" x14ac:dyDescent="0.25">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2"/>
        <v>0</v>
      </c>
      <c r="J70" s="214">
        <f t="shared" si="33"/>
        <v>3</v>
      </c>
      <c r="K70" s="27">
        <f t="shared" si="2"/>
        <v>3.3333333333333335</v>
      </c>
      <c r="L70" s="172">
        <f t="shared" si="34"/>
        <v>15</v>
      </c>
      <c r="M70" s="32">
        <f>IF(Use_BOM_DF,Weather_Site!H73,IF(0.191*(Weather_Site!K73+104)*(Weather_Site!J73+1)^1.5/(3.52*(Weather_Site!J73+1)^1.5+Weather_Site!I73-1)&gt;10, 10,0.191*(Weather_Site!K73+104)*(Weather_Site!J73+1)^1.5/(3.52*(Weather_Site!J73+1)^1.5+Weather_Site!I73-1)))</f>
        <v>8.9000009999999996</v>
      </c>
      <c r="N70" s="32">
        <f t="shared" si="4"/>
        <v>26.675082810305227</v>
      </c>
      <c r="O70" s="33">
        <f t="shared" si="5"/>
        <v>480.15149058549406</v>
      </c>
      <c r="P70" s="33">
        <f t="shared" si="6"/>
        <v>379.97355549470797</v>
      </c>
      <c r="Q70" s="32">
        <f t="shared" si="7"/>
        <v>7.8419693776114237</v>
      </c>
      <c r="R70" s="42">
        <f t="shared" si="8"/>
        <v>1404.5567279016905</v>
      </c>
      <c r="S70" s="42">
        <f t="shared" si="9"/>
        <v>3312.0589458681688</v>
      </c>
      <c r="T70" s="42">
        <f t="shared" si="10"/>
        <v>24831.002789999999</v>
      </c>
      <c r="U70" s="32">
        <f t="shared" si="11"/>
        <v>3.776865588021189</v>
      </c>
      <c r="V70" s="33">
        <f t="shared" si="12"/>
        <v>3.3333333333333335</v>
      </c>
      <c r="W70" s="33">
        <f t="shared" si="13"/>
        <v>8.3333333333333339</v>
      </c>
      <c r="X70" s="32">
        <f t="shared" si="14"/>
        <v>21.10964197192822</v>
      </c>
      <c r="Y70" s="32">
        <f t="shared" si="15"/>
        <v>2.9315000000000002</v>
      </c>
      <c r="Z70" s="266">
        <f>IF(Use_BOM_DF,M70/10,MIN(0.972+(0.342*LN(Weather_Site!J73))-(0.245*LN(Weather_Site!I73)),1))</f>
        <v>0.89000009999999996</v>
      </c>
      <c r="AA70" s="33">
        <f t="shared" si="16"/>
        <v>156.58434755390408</v>
      </c>
      <c r="AB70" s="33">
        <f t="shared" si="17"/>
        <v>156.58434755390408</v>
      </c>
      <c r="AC70" s="33">
        <f t="shared" si="18"/>
        <v>90.584473736209077</v>
      </c>
      <c r="AD70" s="32">
        <f t="shared" si="19"/>
        <v>4.1398688354688655</v>
      </c>
      <c r="AE70" s="32">
        <f t="shared" si="20"/>
        <v>27.60880786443099</v>
      </c>
      <c r="AF70" s="42">
        <f t="shared" si="21"/>
        <v>1045.2006373605702</v>
      </c>
      <c r="AG70" s="83">
        <f t="shared" si="22"/>
        <v>24.022488633470228</v>
      </c>
    </row>
    <row r="71" spans="1:33" x14ac:dyDescent="0.25">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2"/>
        <v>0</v>
      </c>
      <c r="J71" s="214">
        <f t="shared" si="33"/>
        <v>3</v>
      </c>
      <c r="K71" s="27">
        <f t="shared" si="2"/>
        <v>4</v>
      </c>
      <c r="L71" s="172">
        <f t="shared" si="34"/>
        <v>15</v>
      </c>
      <c r="M71" s="32">
        <f>IF(Use_BOM_DF,Weather_Site!H74,IF(0.191*(Weather_Site!K74+104)*(Weather_Site!J74+1)^1.5/(3.52*(Weather_Site!J74+1)^1.5+Weather_Site!I74-1)&gt;10, 10,0.191*(Weather_Site!K74+104)*(Weather_Site!J74+1)^1.5/(3.52*(Weather_Site!J74+1)^1.5+Weather_Site!I74-1)))</f>
        <v>8.9000009999999996</v>
      </c>
      <c r="N71" s="32">
        <f t="shared" si="4"/>
        <v>26.736506110486705</v>
      </c>
      <c r="O71" s="33">
        <f t="shared" si="5"/>
        <v>481.25710998876065</v>
      </c>
      <c r="P71" s="33">
        <f t="shared" si="6"/>
        <v>363.43543451150737</v>
      </c>
      <c r="Q71" s="32">
        <f t="shared" si="7"/>
        <v>7.8563424298538891</v>
      </c>
      <c r="R71" s="42">
        <f t="shared" si="8"/>
        <v>1408.6198792086955</v>
      </c>
      <c r="S71" s="42">
        <f t="shared" si="9"/>
        <v>3319.6854485597446</v>
      </c>
      <c r="T71" s="42">
        <f t="shared" si="10"/>
        <v>24831.002789999999</v>
      </c>
      <c r="U71" s="32">
        <f t="shared" si="11"/>
        <v>3.8325057367397037</v>
      </c>
      <c r="V71" s="33">
        <f t="shared" si="12"/>
        <v>4</v>
      </c>
      <c r="W71" s="33">
        <f t="shared" si="13"/>
        <v>10</v>
      </c>
      <c r="X71" s="32">
        <f t="shared" si="14"/>
        <v>20.190857472861524</v>
      </c>
      <c r="Y71" s="32">
        <f t="shared" si="15"/>
        <v>3.1229000000000005</v>
      </c>
      <c r="Z71" s="266">
        <f>IF(Use_BOM_DF,M71/10,MIN(0.972+(0.342*LN(Weather_Site!J74))-(0.245*LN(Weather_Site!I74)),1))</f>
        <v>0.89000009999999996</v>
      </c>
      <c r="AA71" s="33">
        <f t="shared" si="16"/>
        <v>158.6516672249499</v>
      </c>
      <c r="AB71" s="33">
        <f t="shared" si="17"/>
        <v>158.6516672249499</v>
      </c>
      <c r="AC71" s="33">
        <f t="shared" si="18"/>
        <v>86.7330513973629</v>
      </c>
      <c r="AD71" s="32">
        <f t="shared" si="19"/>
        <v>4.1914898824436095</v>
      </c>
      <c r="AE71" s="32">
        <f t="shared" si="20"/>
        <v>27.792411773237614</v>
      </c>
      <c r="AF71" s="42">
        <f t="shared" si="21"/>
        <v>1058.9999977152911</v>
      </c>
      <c r="AG71" s="83">
        <f t="shared" si="22"/>
        <v>24.412107927524119</v>
      </c>
    </row>
    <row r="72" spans="1:33" x14ac:dyDescent="0.25">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2"/>
        <v>0</v>
      </c>
      <c r="J72" s="214">
        <f t="shared" si="33"/>
        <v>3</v>
      </c>
      <c r="K72" s="27">
        <f t="shared" si="2"/>
        <v>3.6666666666666665</v>
      </c>
      <c r="L72" s="172">
        <f t="shared" si="34"/>
        <v>15</v>
      </c>
      <c r="M72" s="32">
        <f>IF(Use_BOM_DF,Weather_Site!H75,IF(0.191*(Weather_Site!K75+104)*(Weather_Site!J75+1)^1.5/(3.52*(Weather_Site!J75+1)^1.5+Weather_Site!I75-1)&gt;10, 10,0.191*(Weather_Site!K75+104)*(Weather_Site!J75+1)^1.5/(3.52*(Weather_Site!J75+1)^1.5+Weather_Site!I75-1)))</f>
        <v>8.9000009999999996</v>
      </c>
      <c r="N72" s="32">
        <f t="shared" si="4"/>
        <v>25.852825576085884</v>
      </c>
      <c r="O72" s="33">
        <f t="shared" si="5"/>
        <v>465.3508603695459</v>
      </c>
      <c r="P72" s="33">
        <f t="shared" si="6"/>
        <v>359.74363741991397</v>
      </c>
      <c r="Q72" s="32">
        <f t="shared" si="7"/>
        <v>7.6495611848040959</v>
      </c>
      <c r="R72" s="42">
        <f t="shared" si="8"/>
        <v>1350.1644118580809</v>
      </c>
      <c r="S72" s="42">
        <f t="shared" si="9"/>
        <v>3209.965001201992</v>
      </c>
      <c r="T72" s="42">
        <f t="shared" si="10"/>
        <v>24831.002789999999</v>
      </c>
      <c r="U72" s="32">
        <f t="shared" si="11"/>
        <v>3.8422874768115962</v>
      </c>
      <c r="V72" s="33">
        <f t="shared" si="12"/>
        <v>3.6666666666666665</v>
      </c>
      <c r="W72" s="33">
        <f t="shared" si="13"/>
        <v>9.1666666666666679</v>
      </c>
      <c r="X72" s="32">
        <f t="shared" si="14"/>
        <v>19.985757634439665</v>
      </c>
      <c r="Y72" s="32">
        <f t="shared" si="15"/>
        <v>3.1702000000000008</v>
      </c>
      <c r="Z72" s="266">
        <f>IF(Use_BOM_DF,M72/10,MIN(0.972+(0.342*LN(Weather_Site!J75))-(0.245*LN(Weather_Site!I75)),1))</f>
        <v>0.89000009999999996</v>
      </c>
      <c r="AA72" s="33">
        <f t="shared" si="16"/>
        <v>152.5804391466296</v>
      </c>
      <c r="AB72" s="33">
        <f t="shared" si="17"/>
        <v>152.5804391466296</v>
      </c>
      <c r="AC72" s="33">
        <f t="shared" si="18"/>
        <v>85.806771629307306</v>
      </c>
      <c r="AD72" s="32">
        <f t="shared" si="19"/>
        <v>4.0400325460236495</v>
      </c>
      <c r="AE72" s="32">
        <f t="shared" si="20"/>
        <v>27.249730446518829</v>
      </c>
      <c r="AF72" s="42">
        <f t="shared" si="21"/>
        <v>1018.474545739082</v>
      </c>
      <c r="AG72" s="83">
        <f t="shared" si="22"/>
        <v>23.720181232352104</v>
      </c>
    </row>
    <row r="73" spans="1:33" x14ac:dyDescent="0.25">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2"/>
        <v>0</v>
      </c>
      <c r="J73" s="214">
        <f t="shared" si="33"/>
        <v>3</v>
      </c>
      <c r="K73" s="27">
        <f t="shared" si="2"/>
        <v>3.6666666666666665</v>
      </c>
      <c r="L73" s="172">
        <f t="shared" si="34"/>
        <v>15</v>
      </c>
      <c r="M73" s="32">
        <f>IF(Use_BOM_DF,Weather_Site!H76,IF(0.191*(Weather_Site!K76+104)*(Weather_Site!J76+1)^1.5/(3.52*(Weather_Site!J76+1)^1.5+Weather_Site!I76-1)&gt;10, 10,0.191*(Weather_Site!K76+104)*(Weather_Site!J76+1)^1.5/(3.52*(Weather_Site!J76+1)^1.5+Weather_Site!I76-1)))</f>
        <v>8.9000009999999996</v>
      </c>
      <c r="N73" s="32">
        <f t="shared" si="4"/>
        <v>23.088621065574511</v>
      </c>
      <c r="O73" s="33">
        <f t="shared" si="5"/>
        <v>415.59517918034118</v>
      </c>
      <c r="P73" s="33">
        <f t="shared" si="6"/>
        <v>321.27956384090339</v>
      </c>
      <c r="Q73" s="32">
        <f t="shared" si="7"/>
        <v>7.0027373293444342</v>
      </c>
      <c r="R73" s="42">
        <f t="shared" si="8"/>
        <v>1167.3122834877536</v>
      </c>
      <c r="S73" s="42">
        <f t="shared" si="9"/>
        <v>2866.7530103581821</v>
      </c>
      <c r="T73" s="42">
        <f t="shared" si="10"/>
        <v>24831.002789999999</v>
      </c>
      <c r="U73" s="32">
        <f t="shared" si="11"/>
        <v>3.9997797748986867</v>
      </c>
      <c r="V73" s="33">
        <f t="shared" si="12"/>
        <v>3.6666666666666665</v>
      </c>
      <c r="W73" s="33">
        <f t="shared" si="13"/>
        <v>9.1666666666666679</v>
      </c>
      <c r="X73" s="32">
        <f t="shared" si="14"/>
        <v>17.848864657827967</v>
      </c>
      <c r="Y73" s="32">
        <f t="shared" si="15"/>
        <v>3.6497999999999995</v>
      </c>
      <c r="Z73" s="266">
        <f>IF(Use_BOM_DF,M73/10,MIN(0.972+(0.342*LN(Weather_Site!J76))-(0.245*LN(Weather_Site!I76)),1))</f>
        <v>0.89000009999999996</v>
      </c>
      <c r="AA73" s="33">
        <f t="shared" si="16"/>
        <v>136.84141858503799</v>
      </c>
      <c r="AB73" s="33">
        <f t="shared" si="17"/>
        <v>136.84141858503799</v>
      </c>
      <c r="AC73" s="33">
        <f t="shared" si="18"/>
        <v>76.955607282482873</v>
      </c>
      <c r="AD73" s="32">
        <f t="shared" si="19"/>
        <v>3.6492621413714779</v>
      </c>
      <c r="AE73" s="32">
        <f t="shared" si="20"/>
        <v>25.79036982183484</v>
      </c>
      <c r="AF73" s="42">
        <f t="shared" si="21"/>
        <v>913.41657168619247</v>
      </c>
      <c r="AG73" s="83">
        <f t="shared" si="22"/>
        <v>21.801226700724762</v>
      </c>
    </row>
    <row r="74" spans="1:33" x14ac:dyDescent="0.25">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2"/>
        <v>0</v>
      </c>
      <c r="J74" s="214">
        <f t="shared" si="33"/>
        <v>3</v>
      </c>
      <c r="K74" s="27">
        <f t="shared" ref="K74:K137" si="35">G74/J74</f>
        <v>3</v>
      </c>
      <c r="L74" s="172">
        <f t="shared" si="34"/>
        <v>15</v>
      </c>
      <c r="M74" s="32">
        <f>IF(Use_BOM_DF,Weather_Site!H77,IF(0.191*(Weather_Site!K77+104)*(Weather_Site!J77+1)^1.5/(3.52*(Weather_Site!J77+1)^1.5+Weather_Site!I77-1)&gt;10, 10,0.191*(Weather_Site!K77+104)*(Weather_Site!J77+1)^1.5/(3.52*(Weather_Site!J77+1)^1.5+Weather_Site!I77-1)))</f>
        <v>8.9000009999999996</v>
      </c>
      <c r="N74" s="32">
        <f t="shared" ref="N74:N137" si="36">2*EXP(-0.45+0.987*LN(M74)-0.0345*E74+0.0338*D74+0.0234*G74*3/J74)</f>
        <v>16.242965156561741</v>
      </c>
      <c r="O74" s="33">
        <f t="shared" ref="O74:O137" si="37">0.0012*N74*L74*EXP(0.069*I74)*1000</f>
        <v>292.37337281811131</v>
      </c>
      <c r="P74" s="33">
        <f t="shared" ref="P74:P137" si="38">0.0012*X74*L74*EXP(0.069*0)*1000</f>
        <v>236.85109664781521</v>
      </c>
      <c r="Q74" s="32">
        <f t="shared" ref="Q74:Q137" si="39">(13*O74/EXP(0.069*I74)/1000+0.24*L74-2)</f>
        <v>5.4008538466354468</v>
      </c>
      <c r="R74" s="42">
        <f t="shared" ref="R74:R137" si="40">IF((O74/1000*(4.17-0.033*L74)-0.36)*1000&lt;0,0,(O74/1000*(4.17-0.033*L74)-0.36)*1000)</f>
        <v>714.47214510655908</v>
      </c>
      <c r="S74" s="42">
        <f t="shared" ref="S74:S137" si="41">516.7*L74*M74/10*O74/1000</f>
        <v>2016.7756717678096</v>
      </c>
      <c r="T74" s="42">
        <f t="shared" ref="T74:T137" si="42">1860*L74*M74/10</f>
        <v>24831.002789999999</v>
      </c>
      <c r="U74" s="32">
        <f t="shared" ref="U74:U137" si="43">3.033808*EXP(E74*(-0.00033169*D74+0.02638614))</f>
        <v>4.4879376859372204</v>
      </c>
      <c r="V74" s="33">
        <f t="shared" ref="V74:V137" si="44">G74/3</f>
        <v>3</v>
      </c>
      <c r="W74" s="33">
        <f t="shared" ref="W74:W137" si="45">G74/1.2</f>
        <v>7.5</v>
      </c>
      <c r="X74" s="32">
        <f t="shared" ref="X74:X137" si="46">2*EXP(-0.45+0.987*LN(M74)-0.0345*E74+0.0338*D74+0.0234*0)</f>
        <v>13.158394258211956</v>
      </c>
      <c r="Y74" s="32">
        <f t="shared" ref="Y74:Y137" si="47">IF(HOUR(C74)&lt;12,12.519-(0.282*D74)+(0.112*E74),6.783-(0.17*D74)+(0.133*E74))</f>
        <v>4.9481999999999999</v>
      </c>
      <c r="Z74" s="266">
        <f>IF(Use_BOM_DF,M74/10,MIN(0.972+(0.342*LN(Weather_Site!J77))-(0.245*LN(Weather_Site!I77)),1))</f>
        <v>0.89000009999999996</v>
      </c>
      <c r="AA74" s="33">
        <f t="shared" ref="AA74:AA137" si="48">(0.22*L74*EXP(0.158*(1.674+0.179*G74)-0.227*Y74))*Z74*60</f>
        <v>96.305162588203586</v>
      </c>
      <c r="AB74" s="33">
        <f t="shared" ref="AB74:AB137" si="49">AA74*EXP(0.0662*I74)</f>
        <v>96.305162588203586</v>
      </c>
      <c r="AC74" s="33">
        <f t="shared" ref="AC74:AC137" si="50">(0.22*L74*EXP(0.158*0-0.227*Y74))*Z74*60</f>
        <v>57.310962714904086</v>
      </c>
      <c r="AD74" s="32">
        <f t="shared" ref="AD74:AD137" si="51">0.3048*31.7537*(1-EXP(-0.31772*AB74/18.3))*(1-EXP(-(0.03644*1.1289^(AB74/18.3))*(Z74*L74/2.2417)))</f>
        <v>2.6477476516716894</v>
      </c>
      <c r="AE74" s="32">
        <f t="shared" ref="AE74:AE137" si="52">IF(D74&lt;20,-2.19+(2.23*SQRT(AA74)),-0.296+(2.23*SQRT(AA74)))</f>
        <v>21.588148213601499</v>
      </c>
      <c r="AF74" s="42">
        <f t="shared" ref="AF74:AF137" si="53">18000*(L74*Z74)*AB74/36000</f>
        <v>642.83703250513088</v>
      </c>
      <c r="AG74" s="83">
        <f t="shared" ref="AG74:AG137" si="54">34.8 * M74 * EXP(0.0234 * G74) * U74 ^ -2.1</f>
        <v>16.335536375298958</v>
      </c>
    </row>
    <row r="75" spans="1:33" x14ac:dyDescent="0.25">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2"/>
        <v>0</v>
      </c>
      <c r="J75" s="214">
        <f t="shared" si="33"/>
        <v>3</v>
      </c>
      <c r="K75" s="48">
        <f t="shared" si="35"/>
        <v>2.6666666666666665</v>
      </c>
      <c r="L75" s="172">
        <f t="shared" si="34"/>
        <v>15</v>
      </c>
      <c r="M75" s="51">
        <f>IF(Use_BOM_DF,Weather_Site!H78,IF(0.191*(Weather_Site!K78+104)*(Weather_Site!J78+1)^1.5/(3.52*(Weather_Site!J78+1)^1.5+Weather_Site!I78-1)&gt;10, 10,0.191*(Weather_Site!K78+104)*(Weather_Site!J78+1)^1.5/(3.52*(Weather_Site!J78+1)^1.5+Weather_Site!I78-1)))</f>
        <v>8.9000009999999996</v>
      </c>
      <c r="N75" s="51">
        <f t="shared" si="36"/>
        <v>12.441776736614884</v>
      </c>
      <c r="O75" s="52">
        <f t="shared" si="37"/>
        <v>223.95198125906788</v>
      </c>
      <c r="P75" s="52">
        <f t="shared" si="38"/>
        <v>185.71842070767764</v>
      </c>
      <c r="Q75" s="51">
        <f t="shared" si="39"/>
        <v>4.5113757563678814</v>
      </c>
      <c r="R75" s="53">
        <f t="shared" si="40"/>
        <v>463.02353112707442</v>
      </c>
      <c r="S75" s="53">
        <f t="shared" si="41"/>
        <v>1544.8086229400642</v>
      </c>
      <c r="T75" s="53">
        <f t="shared" si="42"/>
        <v>24831.002789999999</v>
      </c>
      <c r="U75" s="51">
        <f t="shared" si="43"/>
        <v>4.9609031166344293</v>
      </c>
      <c r="V75" s="52">
        <f t="shared" si="44"/>
        <v>2.6666666666666665</v>
      </c>
      <c r="W75" s="52">
        <f t="shared" si="45"/>
        <v>6.666666666666667</v>
      </c>
      <c r="X75" s="51">
        <f t="shared" si="46"/>
        <v>10.317690039315424</v>
      </c>
      <c r="Y75" s="51">
        <f t="shared" si="47"/>
        <v>5.9850000000000003</v>
      </c>
      <c r="Z75" s="51">
        <f>IF(Use_BOM_DF,M75/10,MIN(0.972+(0.342*LN(Weather_Site!J78))-(0.245*LN(Weather_Site!I78)),1))</f>
        <v>0.89000009999999996</v>
      </c>
      <c r="AA75" s="52">
        <f t="shared" si="48"/>
        <v>73.986772468307265</v>
      </c>
      <c r="AB75" s="52">
        <f t="shared" si="49"/>
        <v>73.986772468307265</v>
      </c>
      <c r="AC75" s="52">
        <f t="shared" si="50"/>
        <v>45.292358276823222</v>
      </c>
      <c r="AD75" s="51">
        <f t="shared" si="51"/>
        <v>2.0882538056858961</v>
      </c>
      <c r="AE75" s="51">
        <f t="shared" si="52"/>
        <v>18.885470767583108</v>
      </c>
      <c r="AF75" s="53">
        <f t="shared" si="53"/>
        <v>493.86176171603034</v>
      </c>
      <c r="AG75" s="323">
        <f t="shared" si="54"/>
        <v>12.929795635512072</v>
      </c>
    </row>
    <row r="76" spans="1:33" x14ac:dyDescent="0.25">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2"/>
        <v>0</v>
      </c>
      <c r="J76" s="214">
        <f t="shared" si="33"/>
        <v>3</v>
      </c>
      <c r="K76" s="48">
        <f t="shared" si="35"/>
        <v>2.3333333333333335</v>
      </c>
      <c r="L76" s="172">
        <f t="shared" si="34"/>
        <v>15</v>
      </c>
      <c r="M76" s="51">
        <f>IF(Use_BOM_DF,Weather_Site!H79,IF(0.191*(Weather_Site!K79+104)*(Weather_Site!J79+1)^1.5/(3.52*(Weather_Site!J79+1)^1.5+Weather_Site!I79-1)&gt;10, 10,0.191*(Weather_Site!K79+104)*(Weather_Site!J79+1)^1.5/(3.52*(Weather_Site!J79+1)^1.5+Weather_Site!I79-1)))</f>
        <v>8.9000009999999996</v>
      </c>
      <c r="N76" s="51">
        <f t="shared" si="36"/>
        <v>10.033504087196011</v>
      </c>
      <c r="O76" s="52">
        <f t="shared" si="37"/>
        <v>180.60307356952819</v>
      </c>
      <c r="P76" s="52">
        <f t="shared" si="38"/>
        <v>153.31607796865765</v>
      </c>
      <c r="Q76" s="51">
        <f t="shared" si="39"/>
        <v>3.9478399564038664</v>
      </c>
      <c r="R76" s="53">
        <f t="shared" si="40"/>
        <v>303.71629536801612</v>
      </c>
      <c r="S76" s="53">
        <f t="shared" si="41"/>
        <v>1245.7902082899714</v>
      </c>
      <c r="T76" s="53">
        <f t="shared" si="42"/>
        <v>24831.002789999999</v>
      </c>
      <c r="U76" s="51">
        <f t="shared" si="43"/>
        <v>5.3924522730688711</v>
      </c>
      <c r="V76" s="52">
        <f t="shared" si="44"/>
        <v>2.3333333333333335</v>
      </c>
      <c r="W76" s="52">
        <f t="shared" si="45"/>
        <v>5.8333333333333339</v>
      </c>
      <c r="X76" s="51">
        <f t="shared" si="46"/>
        <v>8.5175598871476481</v>
      </c>
      <c r="Y76" s="51">
        <f t="shared" si="47"/>
        <v>6.807500000000001</v>
      </c>
      <c r="Z76" s="51">
        <f>IF(Use_BOM_DF,M76/10,MIN(0.972+(0.342*LN(Weather_Site!J79))-(0.245*LN(Weather_Site!I79)),1))</f>
        <v>0.89000009999999996</v>
      </c>
      <c r="AA76" s="52">
        <f t="shared" si="48"/>
        <v>59.674024594629451</v>
      </c>
      <c r="AB76" s="52">
        <f t="shared" si="49"/>
        <v>59.674024594629451</v>
      </c>
      <c r="AC76" s="52">
        <f t="shared" si="50"/>
        <v>37.578452968949023</v>
      </c>
      <c r="AD76" s="51">
        <f t="shared" si="51"/>
        <v>1.7201037238147032</v>
      </c>
      <c r="AE76" s="51">
        <f t="shared" si="52"/>
        <v>16.930519001430117</v>
      </c>
      <c r="AF76" s="53">
        <f t="shared" si="53"/>
        <v>398.32415892467003</v>
      </c>
      <c r="AG76" s="323">
        <f t="shared" si="54"/>
        <v>10.601211147164006</v>
      </c>
    </row>
    <row r="77" spans="1:33" x14ac:dyDescent="0.25">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2"/>
        <v>0</v>
      </c>
      <c r="J77" s="214">
        <f t="shared" si="33"/>
        <v>3</v>
      </c>
      <c r="K77" s="48">
        <f t="shared" si="35"/>
        <v>2.3333333333333335</v>
      </c>
      <c r="L77" s="172">
        <f t="shared" si="34"/>
        <v>15</v>
      </c>
      <c r="M77" s="51">
        <f>IF(Use_BOM_DF,Weather_Site!H80,IF(0.191*(Weather_Site!K80+104)*(Weather_Site!J80+1)^1.5/(3.52*(Weather_Site!J80+1)^1.5+Weather_Site!I80-1)&gt;10, 10,0.191*(Weather_Site!K80+104)*(Weather_Site!J80+1)^1.5/(3.52*(Weather_Site!J80+1)^1.5+Weather_Site!I80-1)))</f>
        <v>8.9000009999999996</v>
      </c>
      <c r="N77" s="51">
        <f t="shared" si="36"/>
        <v>8.9286026242712104</v>
      </c>
      <c r="O77" s="52">
        <f t="shared" si="37"/>
        <v>160.71484723688175</v>
      </c>
      <c r="P77" s="52">
        <f t="shared" si="38"/>
        <v>136.43272820716837</v>
      </c>
      <c r="Q77" s="51">
        <f t="shared" si="39"/>
        <v>3.6892930140794622</v>
      </c>
      <c r="R77" s="53">
        <f t="shared" si="40"/>
        <v>230.62706359554042</v>
      </c>
      <c r="S77" s="53">
        <f t="shared" si="41"/>
        <v>1108.6023014854547</v>
      </c>
      <c r="T77" s="53">
        <f t="shared" si="42"/>
        <v>24831.002789999999</v>
      </c>
      <c r="U77" s="51">
        <f t="shared" si="43"/>
        <v>5.7018991304505375</v>
      </c>
      <c r="V77" s="52">
        <f t="shared" si="44"/>
        <v>2.3333333333333335</v>
      </c>
      <c r="W77" s="52">
        <f t="shared" si="45"/>
        <v>5.8333333333333339</v>
      </c>
      <c r="X77" s="51">
        <f t="shared" si="46"/>
        <v>7.5795960115093539</v>
      </c>
      <c r="Y77" s="51">
        <f t="shared" si="47"/>
        <v>9.6718000000000011</v>
      </c>
      <c r="Z77" s="51">
        <f>IF(Use_BOM_DF,M77/10,MIN(0.972+(0.342*LN(Weather_Site!J80))-(0.245*LN(Weather_Site!I80)),1))</f>
        <v>0.89000009999999996</v>
      </c>
      <c r="AA77" s="52">
        <f t="shared" si="48"/>
        <v>31.146464101437953</v>
      </c>
      <c r="AB77" s="52">
        <f t="shared" si="49"/>
        <v>31.146464101437953</v>
      </c>
      <c r="AC77" s="52">
        <f t="shared" si="50"/>
        <v>19.613826021217978</v>
      </c>
      <c r="AD77" s="51">
        <f t="shared" si="51"/>
        <v>0.94652234000775171</v>
      </c>
      <c r="AE77" s="51">
        <f t="shared" si="52"/>
        <v>12.149410854208101</v>
      </c>
      <c r="AF77" s="53">
        <f t="shared" si="53"/>
        <v>207.90267123694639</v>
      </c>
      <c r="AG77" s="323">
        <f t="shared" si="54"/>
        <v>9.4290018775386457</v>
      </c>
    </row>
    <row r="78" spans="1:33" x14ac:dyDescent="0.25">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2"/>
        <v>0</v>
      </c>
      <c r="J78" s="214">
        <f t="shared" si="33"/>
        <v>3</v>
      </c>
      <c r="K78" s="48">
        <f t="shared" si="35"/>
        <v>3</v>
      </c>
      <c r="L78" s="172">
        <f t="shared" si="34"/>
        <v>15</v>
      </c>
      <c r="M78" s="51">
        <f>IF(Use_BOM_DF,Weather_Site!H81,IF(0.191*(Weather_Site!K81+104)*(Weather_Site!J81+1)^1.5/(3.52*(Weather_Site!J81+1)^1.5+Weather_Site!I81-1)&gt;10, 10,0.191*(Weather_Site!K81+104)*(Weather_Site!J81+1)^1.5/(3.52*(Weather_Site!J81+1)^1.5+Weather_Site!I81-1)))</f>
        <v>8.9000009999999996</v>
      </c>
      <c r="N78" s="51">
        <f t="shared" si="36"/>
        <v>8.5307723419799792</v>
      </c>
      <c r="O78" s="52">
        <f t="shared" si="37"/>
        <v>153.55390215563963</v>
      </c>
      <c r="P78" s="52">
        <f t="shared" si="38"/>
        <v>124.39371537003936</v>
      </c>
      <c r="Q78" s="51">
        <f t="shared" si="39"/>
        <v>3.596200728023315</v>
      </c>
      <c r="R78" s="53">
        <f t="shared" si="40"/>
        <v>204.31059042197563</v>
      </c>
      <c r="S78" s="53">
        <f t="shared" si="41"/>
        <v>1059.2064906169355</v>
      </c>
      <c r="T78" s="53">
        <f t="shared" si="42"/>
        <v>24831.002789999999</v>
      </c>
      <c r="U78" s="51">
        <f t="shared" si="43"/>
        <v>5.9505371341429978</v>
      </c>
      <c r="V78" s="52">
        <f t="shared" si="44"/>
        <v>3</v>
      </c>
      <c r="W78" s="52">
        <f t="shared" si="45"/>
        <v>7.5</v>
      </c>
      <c r="X78" s="51">
        <f t="shared" si="46"/>
        <v>6.9107619650021874</v>
      </c>
      <c r="Y78" s="51">
        <f t="shared" si="47"/>
        <v>10.161200000000001</v>
      </c>
      <c r="Z78" s="51">
        <f>IF(Use_BOM_DF,M78/10,MIN(0.972+(0.342*LN(Weather_Site!J81))-(0.245*LN(Weather_Site!I81)),1))</f>
        <v>0.89000009999999996</v>
      </c>
      <c r="AA78" s="52">
        <f t="shared" si="48"/>
        <v>29.493530281393234</v>
      </c>
      <c r="AB78" s="52">
        <f t="shared" si="49"/>
        <v>29.493530281393234</v>
      </c>
      <c r="AC78" s="52">
        <f t="shared" si="50"/>
        <v>17.551526510738348</v>
      </c>
      <c r="AD78" s="51">
        <f t="shared" si="51"/>
        <v>0.89946290112062</v>
      </c>
      <c r="AE78" s="51">
        <f t="shared" si="52"/>
        <v>11.814672018362169</v>
      </c>
      <c r="AF78" s="53">
        <f t="shared" si="53"/>
        <v>196.86933674844755</v>
      </c>
      <c r="AG78" s="323">
        <f t="shared" si="54"/>
        <v>9.0336604126759319</v>
      </c>
    </row>
    <row r="79" spans="1:33" x14ac:dyDescent="0.25">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2"/>
        <v>0</v>
      </c>
      <c r="J79" s="214">
        <f t="shared" si="33"/>
        <v>3</v>
      </c>
      <c r="K79" s="48">
        <f t="shared" si="35"/>
        <v>3.6666666666666665</v>
      </c>
      <c r="L79" s="172">
        <f t="shared" si="34"/>
        <v>15</v>
      </c>
      <c r="M79" s="51">
        <f>IF(Use_BOM_DF,Weather_Site!H82,IF(0.191*(Weather_Site!K82+104)*(Weather_Site!J82+1)^1.5/(3.52*(Weather_Site!J82+1)^1.5+Weather_Site!I82-1)&gt;10, 10,0.191*(Weather_Site!K82+104)*(Weather_Site!J82+1)^1.5/(3.52*(Weather_Site!J82+1)^1.5+Weather_Site!I82-1)))</f>
        <v>8.9000009999999996</v>
      </c>
      <c r="N79" s="51">
        <f t="shared" si="36"/>
        <v>8.1776915288516889</v>
      </c>
      <c r="O79" s="52">
        <f t="shared" si="37"/>
        <v>147.19844751933039</v>
      </c>
      <c r="P79" s="52">
        <f t="shared" si="38"/>
        <v>113.79307409277479</v>
      </c>
      <c r="Q79" s="51">
        <f t="shared" si="39"/>
        <v>3.5135798177512942</v>
      </c>
      <c r="R79" s="53">
        <f t="shared" si="40"/>
        <v>180.95429463353918</v>
      </c>
      <c r="S79" s="53">
        <f t="shared" si="41"/>
        <v>1015.3669091598844</v>
      </c>
      <c r="T79" s="53">
        <f t="shared" si="42"/>
        <v>24831.002789999999</v>
      </c>
      <c r="U79" s="51">
        <f t="shared" si="43"/>
        <v>6.213880741795756</v>
      </c>
      <c r="V79" s="52">
        <f t="shared" si="44"/>
        <v>3.6666666666666665</v>
      </c>
      <c r="W79" s="52">
        <f t="shared" si="45"/>
        <v>9.1666666666666679</v>
      </c>
      <c r="X79" s="51">
        <f t="shared" si="46"/>
        <v>6.3218374495985996</v>
      </c>
      <c r="Y79" s="51">
        <f t="shared" si="47"/>
        <v>10.605399999999999</v>
      </c>
      <c r="Z79" s="51">
        <f>IF(Use_BOM_DF,M79/10,MIN(0.972+(0.342*LN(Weather_Site!J82))-(0.245*LN(Weather_Site!I82)),1))</f>
        <v>0.89000009999999996</v>
      </c>
      <c r="AA79" s="52">
        <f t="shared" si="48"/>
        <v>28.216348014463442</v>
      </c>
      <c r="AB79" s="52">
        <f t="shared" si="49"/>
        <v>28.216348014463442</v>
      </c>
      <c r="AC79" s="52">
        <f t="shared" si="50"/>
        <v>15.86804798722199</v>
      </c>
      <c r="AD79" s="51">
        <f t="shared" si="51"/>
        <v>0.86289653571213898</v>
      </c>
      <c r="AE79" s="51">
        <f t="shared" si="52"/>
        <v>11.549550938691086</v>
      </c>
      <c r="AF79" s="53">
        <f t="shared" si="53"/>
        <v>188.34414415880448</v>
      </c>
      <c r="AG79" s="323">
        <f t="shared" si="54"/>
        <v>8.6435983873306448</v>
      </c>
    </row>
    <row r="80" spans="1:33" x14ac:dyDescent="0.25">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2"/>
        <v>0</v>
      </c>
      <c r="J80" s="214">
        <f t="shared" si="33"/>
        <v>3</v>
      </c>
      <c r="K80" s="27">
        <f t="shared" si="35"/>
        <v>3.6666666666666665</v>
      </c>
      <c r="L80" s="172">
        <f t="shared" si="34"/>
        <v>15</v>
      </c>
      <c r="M80" s="32">
        <f>IF(Use_BOM_DF,Weather_Site!H83,IF(0.191*(Weather_Site!K83+104)*(Weather_Site!J83+1)^1.5/(3.52*(Weather_Site!J83+1)^1.5+Weather_Site!I83-1)&gt;10, 10,0.191*(Weather_Site!K83+104)*(Weather_Site!J83+1)^1.5/(3.52*(Weather_Site!J83+1)^1.5+Weather_Site!I83-1)))</f>
        <v>8.9000009999999996</v>
      </c>
      <c r="N80" s="32">
        <f t="shared" si="36"/>
        <v>6.8159121564508567</v>
      </c>
      <c r="O80" s="33">
        <f t="shared" si="37"/>
        <v>122.68641881611542</v>
      </c>
      <c r="P80" s="33">
        <f t="shared" si="38"/>
        <v>94.843831451999861</v>
      </c>
      <c r="Q80" s="32">
        <f t="shared" si="39"/>
        <v>3.1949234446095005</v>
      </c>
      <c r="R80" s="42">
        <f t="shared" si="40"/>
        <v>90.87258914922414</v>
      </c>
      <c r="S80" s="42">
        <f t="shared" si="41"/>
        <v>846.28426432863819</v>
      </c>
      <c r="T80" s="42">
        <f t="shared" si="42"/>
        <v>24831.002789999999</v>
      </c>
      <c r="U80" s="32">
        <f t="shared" si="43"/>
        <v>6.8430733967593698</v>
      </c>
      <c r="V80" s="33">
        <f t="shared" si="44"/>
        <v>3.6666666666666665</v>
      </c>
      <c r="W80" s="33">
        <f t="shared" si="45"/>
        <v>9.1666666666666679</v>
      </c>
      <c r="X80" s="32">
        <f t="shared" si="46"/>
        <v>5.2691017473333259</v>
      </c>
      <c r="Y80" s="32">
        <f t="shared" si="47"/>
        <v>11.369</v>
      </c>
      <c r="Z80" s="266">
        <f>IF(Use_BOM_DF,M80/10,MIN(0.972+(0.342*LN(Weather_Site!J83))-(0.245*LN(Weather_Site!I83)),1))</f>
        <v>0.89000009999999996</v>
      </c>
      <c r="AA80" s="33">
        <f t="shared" si="48"/>
        <v>23.72582996963521</v>
      </c>
      <c r="AB80" s="33">
        <f t="shared" si="49"/>
        <v>23.72582996963521</v>
      </c>
      <c r="AC80" s="33">
        <f t="shared" si="50"/>
        <v>13.342712115042662</v>
      </c>
      <c r="AD80" s="32">
        <f t="shared" si="51"/>
        <v>0.73284801951160428</v>
      </c>
      <c r="AE80" s="32">
        <f t="shared" si="52"/>
        <v>10.566144348884292</v>
      </c>
      <c r="AF80" s="42">
        <f t="shared" si="53"/>
        <v>158.36993284168753</v>
      </c>
      <c r="AG80" s="83">
        <f t="shared" si="54"/>
        <v>7.058772465513119</v>
      </c>
    </row>
    <row r="81" spans="1:33" x14ac:dyDescent="0.25">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2"/>
        <v>0</v>
      </c>
      <c r="J81" s="214">
        <f t="shared" si="33"/>
        <v>3</v>
      </c>
      <c r="K81" s="27">
        <f t="shared" si="35"/>
        <v>4</v>
      </c>
      <c r="L81" s="172">
        <f t="shared" si="34"/>
        <v>15</v>
      </c>
      <c r="M81" s="32">
        <f>IF(Use_BOM_DF,Weather_Site!H84,IF(0.191*(Weather_Site!K84+104)*(Weather_Site!J84+1)^1.5/(3.52*(Weather_Site!J84+1)^1.5+Weather_Site!I84-1)&gt;10, 10,0.191*(Weather_Site!K84+104)*(Weather_Site!J84+1)^1.5/(3.52*(Weather_Site!J84+1)^1.5+Weather_Site!I84-1)))</f>
        <v>8.9000009999999996</v>
      </c>
      <c r="N81" s="32">
        <f t="shared" si="36"/>
        <v>6.080457267371453</v>
      </c>
      <c r="O81" s="33">
        <f t="shared" si="37"/>
        <v>109.44823081268615</v>
      </c>
      <c r="P81" s="33">
        <f t="shared" si="38"/>
        <v>82.653044487702886</v>
      </c>
      <c r="Q81" s="32">
        <f t="shared" si="39"/>
        <v>3.02282700056492</v>
      </c>
      <c r="R81" s="42">
        <f t="shared" si="40"/>
        <v>42.222248236621574</v>
      </c>
      <c r="S81" s="42">
        <f t="shared" si="41"/>
        <v>754.96796132106567</v>
      </c>
      <c r="T81" s="42">
        <f t="shared" si="42"/>
        <v>24831.002789999999</v>
      </c>
      <c r="U81" s="32">
        <f t="shared" si="43"/>
        <v>7.3792639371809585</v>
      </c>
      <c r="V81" s="33">
        <f t="shared" si="44"/>
        <v>4</v>
      </c>
      <c r="W81" s="33">
        <f t="shared" si="45"/>
        <v>10</v>
      </c>
      <c r="X81" s="32">
        <f t="shared" si="46"/>
        <v>4.5918358048723826</v>
      </c>
      <c r="Y81" s="32">
        <f t="shared" si="47"/>
        <v>11.919</v>
      </c>
      <c r="Z81" s="266">
        <f>IF(Use_BOM_DF,M81/10,MIN(0.972+(0.342*LN(Weather_Site!J84))-(0.245*LN(Weather_Site!I84)),1))</f>
        <v>0.89000009999999996</v>
      </c>
      <c r="AA81" s="33">
        <f t="shared" si="48"/>
        <v>21.541823547390507</v>
      </c>
      <c r="AB81" s="33">
        <f t="shared" si="49"/>
        <v>21.541823547390507</v>
      </c>
      <c r="AC81" s="33">
        <f t="shared" si="50"/>
        <v>11.77666848139442</v>
      </c>
      <c r="AD81" s="32">
        <f t="shared" si="51"/>
        <v>0.66872214167535293</v>
      </c>
      <c r="AE81" s="32">
        <f t="shared" si="52"/>
        <v>10.054136922708716</v>
      </c>
      <c r="AF81" s="42">
        <f t="shared" si="53"/>
        <v>143.7916883351993</v>
      </c>
      <c r="AG81" s="83">
        <f t="shared" si="54"/>
        <v>6.167253456561907</v>
      </c>
    </row>
    <row r="82" spans="1:33" x14ac:dyDescent="0.25">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2"/>
        <v>0</v>
      </c>
      <c r="J82" s="214">
        <f t="shared" si="33"/>
        <v>3</v>
      </c>
      <c r="K82" s="27">
        <f t="shared" si="35"/>
        <v>5.333333333333333</v>
      </c>
      <c r="L82" s="172">
        <f t="shared" si="34"/>
        <v>15</v>
      </c>
      <c r="M82" s="32">
        <f>IF(Use_BOM_DF,Weather_Site!H85,IF(0.191*(Weather_Site!K85+104)*(Weather_Site!J85+1)^1.5/(3.52*(Weather_Site!J85+1)^1.5+Weather_Site!I85-1)&gt;10, 10,0.191*(Weather_Site!K85+104)*(Weather_Site!J85+1)^1.5/(3.52*(Weather_Site!J85+1)^1.5+Weather_Site!I85-1)))</f>
        <v>8.9000009999999996</v>
      </c>
      <c r="N82" s="32">
        <f t="shared" si="36"/>
        <v>5.6029312685111474</v>
      </c>
      <c r="O82" s="33">
        <f t="shared" si="37"/>
        <v>100.85276283320064</v>
      </c>
      <c r="P82" s="33">
        <f t="shared" si="38"/>
        <v>69.356624124486245</v>
      </c>
      <c r="Q82" s="32">
        <f t="shared" si="39"/>
        <v>2.9110859168316079</v>
      </c>
      <c r="R82" s="42">
        <f t="shared" si="40"/>
        <v>10.633903412012369</v>
      </c>
      <c r="S82" s="42">
        <f t="shared" si="41"/>
        <v>695.67688928739608</v>
      </c>
      <c r="T82" s="42">
        <f t="shared" si="42"/>
        <v>24831.002789999999</v>
      </c>
      <c r="U82" s="32">
        <f t="shared" si="43"/>
        <v>8.1391911823417882</v>
      </c>
      <c r="V82" s="33">
        <f t="shared" si="44"/>
        <v>5.333333333333333</v>
      </c>
      <c r="W82" s="33">
        <f t="shared" si="45"/>
        <v>13.333333333333334</v>
      </c>
      <c r="X82" s="32">
        <f t="shared" si="46"/>
        <v>3.8531457846936812</v>
      </c>
      <c r="Y82" s="32">
        <f t="shared" si="47"/>
        <v>12.626200000000001</v>
      </c>
      <c r="Z82" s="266">
        <f>IF(Use_BOM_DF,M82/10,MIN(0.972+(0.342*LN(Weather_Site!J85))-(0.245*LN(Weather_Site!I85)),1))</f>
        <v>0.89000009999999996</v>
      </c>
      <c r="AA82" s="33">
        <f t="shared" si="48"/>
        <v>20.544431413955287</v>
      </c>
      <c r="AB82" s="33">
        <f t="shared" si="49"/>
        <v>20.544431413955287</v>
      </c>
      <c r="AC82" s="33">
        <f t="shared" si="50"/>
        <v>10.030053408129755</v>
      </c>
      <c r="AD82" s="32">
        <f t="shared" si="51"/>
        <v>0.63923773016424856</v>
      </c>
      <c r="AE82" s="32">
        <f t="shared" si="52"/>
        <v>7.9176902890056073</v>
      </c>
      <c r="AF82" s="42">
        <f t="shared" si="53"/>
        <v>137.13409509647511</v>
      </c>
      <c r="AG82" s="83">
        <f t="shared" si="54"/>
        <v>5.5124990654901644</v>
      </c>
    </row>
    <row r="83" spans="1:33" x14ac:dyDescent="0.25">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2"/>
        <v>0</v>
      </c>
      <c r="J83" s="214">
        <f t="shared" si="33"/>
        <v>3</v>
      </c>
      <c r="K83" s="27">
        <f t="shared" si="35"/>
        <v>5.666666666666667</v>
      </c>
      <c r="L83" s="172">
        <f t="shared" si="34"/>
        <v>15</v>
      </c>
      <c r="M83" s="32">
        <f>IF(Use_BOM_DF,Weather_Site!H86,IF(0.191*(Weather_Site!K86+104)*(Weather_Site!J86+1)^1.5/(3.52*(Weather_Site!J86+1)^1.5+Weather_Site!I86-1)&gt;10, 10,0.191*(Weather_Site!K86+104)*(Weather_Site!J86+1)^1.5/(3.52*(Weather_Site!J86+1)^1.5+Weather_Site!I86-1)))</f>
        <v>8.9000009999999996</v>
      </c>
      <c r="N83" s="32">
        <f t="shared" si="36"/>
        <v>5.1039762948170866</v>
      </c>
      <c r="O83" s="33">
        <f t="shared" si="37"/>
        <v>91.871573306707546</v>
      </c>
      <c r="P83" s="33">
        <f t="shared" si="38"/>
        <v>61.718989775339715</v>
      </c>
      <c r="Q83" s="32">
        <f t="shared" si="39"/>
        <v>2.7943304529871975</v>
      </c>
      <c r="R83" s="42">
        <f t="shared" si="40"/>
        <v>0</v>
      </c>
      <c r="S83" s="42">
        <f t="shared" si="41"/>
        <v>633.72513093819975</v>
      </c>
      <c r="T83" s="42">
        <f t="shared" si="42"/>
        <v>24831.002789999999</v>
      </c>
      <c r="U83" s="32">
        <f t="shared" si="43"/>
        <v>8.6902215131096838</v>
      </c>
      <c r="V83" s="33">
        <f t="shared" si="44"/>
        <v>5.666666666666667</v>
      </c>
      <c r="W83" s="33">
        <f t="shared" si="45"/>
        <v>14.166666666666668</v>
      </c>
      <c r="X83" s="32">
        <f t="shared" si="46"/>
        <v>3.4288327652966517</v>
      </c>
      <c r="Y83" s="32">
        <f t="shared" si="47"/>
        <v>13.16</v>
      </c>
      <c r="Z83" s="266">
        <f>IF(Use_BOM_DF,M83/10,MIN(0.972+(0.342*LN(Weather_Site!J86))-(0.245*LN(Weather_Site!I86)),1))</f>
        <v>0.89000009999999996</v>
      </c>
      <c r="AA83" s="33">
        <f t="shared" si="48"/>
        <v>18.722000446493031</v>
      </c>
      <c r="AB83" s="33">
        <f t="shared" si="49"/>
        <v>18.722000446493031</v>
      </c>
      <c r="AC83" s="33">
        <f t="shared" si="50"/>
        <v>8.8854341778346004</v>
      </c>
      <c r="AD83" s="32">
        <f t="shared" si="51"/>
        <v>0.58503143665872337</v>
      </c>
      <c r="AE83" s="32">
        <f t="shared" si="52"/>
        <v>7.4589707233655336</v>
      </c>
      <c r="AF83" s="42">
        <f t="shared" si="53"/>
        <v>124.96936702184131</v>
      </c>
      <c r="AG83" s="83">
        <f t="shared" si="54"/>
        <v>4.9177547458162154</v>
      </c>
    </row>
    <row r="84" spans="1:33" x14ac:dyDescent="0.25">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2"/>
        <v>0</v>
      </c>
      <c r="J84" s="214">
        <f t="shared" si="33"/>
        <v>3</v>
      </c>
      <c r="K84" s="27">
        <f t="shared" si="35"/>
        <v>6</v>
      </c>
      <c r="L84" s="172">
        <f t="shared" si="34"/>
        <v>15</v>
      </c>
      <c r="M84" s="32">
        <f>IF(Use_BOM_DF,Weather_Site!H87,IF(0.191*(Weather_Site!K87+104)*(Weather_Site!J87+1)^1.5/(3.52*(Weather_Site!J87+1)^1.5+Weather_Site!I87-1)&gt;10, 10,0.191*(Weather_Site!K87+104)*(Weather_Site!J87+1)^1.5/(3.52*(Weather_Site!J87+1)^1.5+Weather_Site!I87-1)))</f>
        <v>8.9000009999999996</v>
      </c>
      <c r="N84" s="32">
        <f t="shared" si="36"/>
        <v>5.9128615473105119</v>
      </c>
      <c r="O84" s="33">
        <f t="shared" si="37"/>
        <v>106.43150785158922</v>
      </c>
      <c r="P84" s="33">
        <f t="shared" si="38"/>
        <v>69.846617511307883</v>
      </c>
      <c r="Q84" s="32">
        <f t="shared" si="39"/>
        <v>2.9836096020706595</v>
      </c>
      <c r="R84" s="42">
        <f t="shared" si="40"/>
        <v>31.135791354590324</v>
      </c>
      <c r="S84" s="42">
        <f t="shared" si="41"/>
        <v>734.1587699170708</v>
      </c>
      <c r="T84" s="42">
        <f t="shared" si="42"/>
        <v>24831.002789999999</v>
      </c>
      <c r="U84" s="32">
        <f t="shared" si="43"/>
        <v>8.100515188132368</v>
      </c>
      <c r="V84" s="33">
        <f t="shared" si="44"/>
        <v>6</v>
      </c>
      <c r="W84" s="33">
        <f t="shared" si="45"/>
        <v>15</v>
      </c>
      <c r="X84" s="32">
        <f t="shared" si="46"/>
        <v>3.8803676395171056</v>
      </c>
      <c r="Y84" s="32">
        <f t="shared" si="47"/>
        <v>12.6378</v>
      </c>
      <c r="Z84" s="266">
        <f>IF(Use_BOM_DF,M84/10,MIN(0.972+(0.342*LN(Weather_Site!J87))-(0.245*LN(Weather_Site!I87)),1))</f>
        <v>0.89000009999999996</v>
      </c>
      <c r="AA84" s="33">
        <f t="shared" si="48"/>
        <v>21.682830513672553</v>
      </c>
      <c r="AB84" s="33">
        <f t="shared" si="49"/>
        <v>21.682830513672553</v>
      </c>
      <c r="AC84" s="33">
        <f t="shared" si="50"/>
        <v>10.003677013896711</v>
      </c>
      <c r="AD84" s="32">
        <f t="shared" si="51"/>
        <v>0.6728803112841053</v>
      </c>
      <c r="AE84" s="32">
        <f t="shared" si="52"/>
        <v>8.1939562721268349</v>
      </c>
      <c r="AF84" s="42">
        <f t="shared" si="53"/>
        <v>144.73290994088717</v>
      </c>
      <c r="AG84" s="83">
        <f t="shared" si="54"/>
        <v>5.8346873548903817</v>
      </c>
    </row>
    <row r="85" spans="1:33" x14ac:dyDescent="0.25">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2"/>
        <v>0</v>
      </c>
      <c r="J85" s="214">
        <f t="shared" si="33"/>
        <v>3</v>
      </c>
      <c r="K85" s="48">
        <f t="shared" si="35"/>
        <v>7.333333333333333</v>
      </c>
      <c r="L85" s="172">
        <f t="shared" si="34"/>
        <v>15</v>
      </c>
      <c r="M85" s="51">
        <f>IF(Use_BOM_DF,Weather_Site!H88,IF(0.191*(Weather_Site!K88+104)*(Weather_Site!J88+1)^1.5/(3.52*(Weather_Site!J88+1)^1.5+Weather_Site!I88-1)&gt;10, 10,0.191*(Weather_Site!K88+104)*(Weather_Site!J88+1)^1.5/(3.52*(Weather_Site!J88+1)^1.5+Weather_Site!I88-1)))</f>
        <v>8.9000009999999996</v>
      </c>
      <c r="N85" s="51">
        <f t="shared" si="36"/>
        <v>8.6313411760336614</v>
      </c>
      <c r="O85" s="52">
        <f t="shared" si="37"/>
        <v>155.3641411686059</v>
      </c>
      <c r="P85" s="52">
        <f t="shared" si="38"/>
        <v>92.848734620667045</v>
      </c>
      <c r="Q85" s="51">
        <f t="shared" si="39"/>
        <v>3.6197338351918766</v>
      </c>
      <c r="R85" s="53">
        <f t="shared" si="40"/>
        <v>210.96321879462664</v>
      </c>
      <c r="S85" s="53">
        <f t="shared" si="41"/>
        <v>1071.6934211682567</v>
      </c>
      <c r="T85" s="53">
        <f t="shared" si="42"/>
        <v>24831.002789999999</v>
      </c>
      <c r="U85" s="51">
        <f t="shared" si="43"/>
        <v>6.9531964737805065</v>
      </c>
      <c r="V85" s="52">
        <f t="shared" si="44"/>
        <v>7.333333333333333</v>
      </c>
      <c r="W85" s="52">
        <f t="shared" si="45"/>
        <v>18.333333333333336</v>
      </c>
      <c r="X85" s="51">
        <f t="shared" si="46"/>
        <v>5.1582630344815028</v>
      </c>
      <c r="Y85" s="51">
        <f t="shared" si="47"/>
        <v>11.3002</v>
      </c>
      <c r="Z85" s="51">
        <f>IF(Use_BOM_DF,M85/10,MIN(0.972+(0.342*LN(Weather_Site!J88))-(0.245*LN(Weather_Site!I88)),1))</f>
        <v>0.89000009999999996</v>
      </c>
      <c r="AA85" s="52">
        <f t="shared" si="48"/>
        <v>32.893791336883723</v>
      </c>
      <c r="AB85" s="52">
        <f t="shared" si="49"/>
        <v>32.893791336883723</v>
      </c>
      <c r="AC85" s="52">
        <f t="shared" si="50"/>
        <v>13.55272896662097</v>
      </c>
      <c r="AD85" s="51">
        <f t="shared" si="51"/>
        <v>0.99595359574913134</v>
      </c>
      <c r="AE85" s="51">
        <f t="shared" si="52"/>
        <v>12.493743349230629</v>
      </c>
      <c r="AF85" s="53">
        <f t="shared" si="53"/>
        <v>219.56608184404237</v>
      </c>
      <c r="AG85" s="323">
        <f t="shared" si="54"/>
        <v>8.8299175033862074</v>
      </c>
    </row>
    <row r="86" spans="1:33" x14ac:dyDescent="0.25">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2"/>
        <v>0</v>
      </c>
      <c r="J86" s="214">
        <f t="shared" si="33"/>
        <v>3</v>
      </c>
      <c r="K86" s="48">
        <f t="shared" si="35"/>
        <v>5</v>
      </c>
      <c r="L86" s="172">
        <f t="shared" si="34"/>
        <v>15</v>
      </c>
      <c r="M86" s="51">
        <f>IF(Use_BOM_DF,Weather_Site!H89,IF(0.191*(Weather_Site!K89+104)*(Weather_Site!J89+1)^1.5/(3.52*(Weather_Site!J89+1)^1.5+Weather_Site!I89-1)&gt;10, 10,0.191*(Weather_Site!K89+104)*(Weather_Site!J89+1)^1.5/(3.52*(Weather_Site!J89+1)^1.5+Weather_Site!I89-1)))</f>
        <v>8.9000009999999996</v>
      </c>
      <c r="N86" s="51">
        <f t="shared" si="36"/>
        <v>8.7240179126580326</v>
      </c>
      <c r="O86" s="52">
        <f t="shared" si="37"/>
        <v>157.0323224278446</v>
      </c>
      <c r="P86" s="52">
        <f t="shared" si="38"/>
        <v>110.54820381942024</v>
      </c>
      <c r="Q86" s="51">
        <f t="shared" si="39"/>
        <v>3.6414201915619797</v>
      </c>
      <c r="R86" s="53">
        <f t="shared" si="40"/>
        <v>217.09378492232889</v>
      </c>
      <c r="S86" s="53">
        <f t="shared" si="41"/>
        <v>1083.2004450374402</v>
      </c>
      <c r="T86" s="53">
        <f t="shared" si="42"/>
        <v>24831.002789999999</v>
      </c>
      <c r="U86" s="51">
        <f t="shared" si="43"/>
        <v>6.3819621438296563</v>
      </c>
      <c r="V86" s="52">
        <f t="shared" si="44"/>
        <v>5</v>
      </c>
      <c r="W86" s="52">
        <f t="shared" si="45"/>
        <v>12.5</v>
      </c>
      <c r="X86" s="51">
        <f t="shared" si="46"/>
        <v>6.14156687885668</v>
      </c>
      <c r="Y86" s="51">
        <f t="shared" si="47"/>
        <v>10.372</v>
      </c>
      <c r="Z86" s="51">
        <f>IF(Use_BOM_DF,M86/10,MIN(0.972+(0.342*LN(Weather_Site!J89))-(0.245*LN(Weather_Site!I89)),1))</f>
        <v>0.89000009999999996</v>
      </c>
      <c r="AA86" s="52">
        <f t="shared" si="48"/>
        <v>33.315119294020135</v>
      </c>
      <c r="AB86" s="52">
        <f t="shared" si="49"/>
        <v>33.315119294020135</v>
      </c>
      <c r="AC86" s="52">
        <f t="shared" si="50"/>
        <v>16.731435693002702</v>
      </c>
      <c r="AD86" s="51">
        <f t="shared" si="51"/>
        <v>1.0078254360693757</v>
      </c>
      <c r="AE86" s="51">
        <f t="shared" si="52"/>
        <v>12.575392960252312</v>
      </c>
      <c r="AF86" s="53">
        <f t="shared" si="53"/>
        <v>222.37844627392388</v>
      </c>
      <c r="AG86" s="323">
        <f t="shared" si="54"/>
        <v>8.974345653310916</v>
      </c>
    </row>
    <row r="87" spans="1:33" x14ac:dyDescent="0.25">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2"/>
        <v>0</v>
      </c>
      <c r="J87" s="214">
        <f t="shared" si="33"/>
        <v>3</v>
      </c>
      <c r="K87" s="48">
        <f t="shared" si="35"/>
        <v>6.666666666666667</v>
      </c>
      <c r="L87" s="172">
        <f t="shared" si="34"/>
        <v>15</v>
      </c>
      <c r="M87" s="51">
        <f>IF(Use_BOM_DF,Weather_Site!H90,IF(0.191*(Weather_Site!K90+104)*(Weather_Site!J90+1)^1.5/(3.52*(Weather_Site!J90+1)^1.5+Weather_Site!I90-1)&gt;10, 10,0.191*(Weather_Site!K90+104)*(Weather_Site!J90+1)^1.5/(3.52*(Weather_Site!J90+1)^1.5+Weather_Site!I90-1)))</f>
        <v>8.9000009999999996</v>
      </c>
      <c r="N87" s="51">
        <f t="shared" si="36"/>
        <v>12.991559814851636</v>
      </c>
      <c r="O87" s="52">
        <f t="shared" si="37"/>
        <v>233.84807666732942</v>
      </c>
      <c r="P87" s="52">
        <f t="shared" si="38"/>
        <v>146.44818201345737</v>
      </c>
      <c r="Q87" s="51">
        <f t="shared" si="39"/>
        <v>4.6400249966752822</v>
      </c>
      <c r="R87" s="53">
        <f t="shared" si="40"/>
        <v>499.39168175243566</v>
      </c>
      <c r="S87" s="53">
        <f t="shared" si="41"/>
        <v>1613.0713524509736</v>
      </c>
      <c r="T87" s="53">
        <f t="shared" si="42"/>
        <v>24831.002789999999</v>
      </c>
      <c r="U87" s="51">
        <f t="shared" si="43"/>
        <v>5.5757130801987067</v>
      </c>
      <c r="V87" s="52">
        <f t="shared" si="44"/>
        <v>6.666666666666667</v>
      </c>
      <c r="W87" s="52">
        <f t="shared" si="45"/>
        <v>16.666666666666668</v>
      </c>
      <c r="X87" s="51">
        <f t="shared" si="46"/>
        <v>8.1360101118587416</v>
      </c>
      <c r="Y87" s="51">
        <f t="shared" si="47"/>
        <v>9.0456000000000021</v>
      </c>
      <c r="Z87" s="51">
        <f>IF(Use_BOM_DF,M87/10,MIN(0.972+(0.342*LN(Weather_Site!J90))-(0.245*LN(Weather_Site!I90)),1))</f>
        <v>0.89000009999999996</v>
      </c>
      <c r="AA87" s="52">
        <f t="shared" si="48"/>
        <v>51.858254768585965</v>
      </c>
      <c r="AB87" s="52">
        <f t="shared" si="49"/>
        <v>51.858254768585965</v>
      </c>
      <c r="AC87" s="52">
        <f t="shared" si="50"/>
        <v>22.60977029505835</v>
      </c>
      <c r="AD87" s="51">
        <f t="shared" si="51"/>
        <v>1.5143604254826237</v>
      </c>
      <c r="AE87" s="51">
        <f t="shared" si="52"/>
        <v>15.762826704921537</v>
      </c>
      <c r="AF87" s="53">
        <f t="shared" si="53"/>
        <v>346.15388947400237</v>
      </c>
      <c r="AG87" s="323">
        <f t="shared" si="54"/>
        <v>13.396404129864109</v>
      </c>
    </row>
    <row r="88" spans="1:33" x14ac:dyDescent="0.25">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2"/>
        <v>0</v>
      </c>
      <c r="J88" s="214">
        <f t="shared" si="33"/>
        <v>3</v>
      </c>
      <c r="K88" s="48">
        <f t="shared" si="35"/>
        <v>6</v>
      </c>
      <c r="L88" s="172">
        <f t="shared" si="34"/>
        <v>15</v>
      </c>
      <c r="M88" s="51">
        <f>IF(Use_BOM_DF,Weather_Site!H91,IF(0.191*(Weather_Site!K91+104)*(Weather_Site!J91+1)^1.5/(3.52*(Weather_Site!J91+1)^1.5+Weather_Site!I91-1)&gt;10, 10,0.191*(Weather_Site!K91+104)*(Weather_Site!J91+1)^1.5/(3.52*(Weather_Site!J91+1)^1.5+Weather_Site!I91-1)))</f>
        <v>8.9000009999999996</v>
      </c>
      <c r="N88" s="51">
        <f t="shared" si="36"/>
        <v>15.436886945994763</v>
      </c>
      <c r="O88" s="52">
        <f t="shared" si="37"/>
        <v>277.86396502790575</v>
      </c>
      <c r="P88" s="52">
        <f t="shared" si="38"/>
        <v>182.35068239888483</v>
      </c>
      <c r="Q88" s="51">
        <f t="shared" si="39"/>
        <v>5.2122315453627746</v>
      </c>
      <c r="R88" s="53">
        <f t="shared" si="40"/>
        <v>661.15007147755341</v>
      </c>
      <c r="S88" s="53">
        <f t="shared" si="41"/>
        <v>1916.6905636028837</v>
      </c>
      <c r="T88" s="53">
        <f t="shared" si="42"/>
        <v>24831.002789999999</v>
      </c>
      <c r="U88" s="51">
        <f t="shared" si="43"/>
        <v>5.0621339625708437</v>
      </c>
      <c r="V88" s="52">
        <f t="shared" si="44"/>
        <v>6</v>
      </c>
      <c r="W88" s="52">
        <f t="shared" si="45"/>
        <v>15</v>
      </c>
      <c r="X88" s="51">
        <f t="shared" si="46"/>
        <v>10.130593466604713</v>
      </c>
      <c r="Y88" s="51">
        <f t="shared" si="47"/>
        <v>7.9548000000000005</v>
      </c>
      <c r="Z88" s="51">
        <f>IF(Use_BOM_DF,M88/10,MIN(0.972+(0.342*LN(Weather_Site!J91))-(0.245*LN(Weather_Site!I91)),1))</f>
        <v>0.89000009999999996</v>
      </c>
      <c r="AA88" s="52">
        <f t="shared" si="48"/>
        <v>62.775302686367176</v>
      </c>
      <c r="AB88" s="52">
        <f t="shared" si="49"/>
        <v>62.775302686367176</v>
      </c>
      <c r="AC88" s="52">
        <f t="shared" si="50"/>
        <v>28.962263581225312</v>
      </c>
      <c r="AD88" s="51">
        <f t="shared" si="51"/>
        <v>1.8007316391052597</v>
      </c>
      <c r="AE88" s="51">
        <f t="shared" si="52"/>
        <v>17.372483317167756</v>
      </c>
      <c r="AF88" s="53">
        <f t="shared" si="53"/>
        <v>419.02519251297792</v>
      </c>
      <c r="AG88" s="323">
        <f t="shared" si="54"/>
        <v>15.660062960290553</v>
      </c>
    </row>
    <row r="89" spans="1:33" x14ac:dyDescent="0.25">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2"/>
        <v>0</v>
      </c>
      <c r="J89" s="214">
        <f t="shared" si="33"/>
        <v>3</v>
      </c>
      <c r="K89" s="48">
        <f t="shared" si="35"/>
        <v>5.666666666666667</v>
      </c>
      <c r="L89" s="172">
        <f t="shared" si="34"/>
        <v>15</v>
      </c>
      <c r="M89" s="51">
        <f>IF(Use_BOM_DF,Weather_Site!H92,IF(0.191*(Weather_Site!K92+104)*(Weather_Site!J92+1)^1.5/(3.52*(Weather_Site!J92+1)^1.5+Weather_Site!I92-1)&gt;10, 10,0.191*(Weather_Site!K92+104)*(Weather_Site!J92+1)^1.5/(3.52*(Weather_Site!J92+1)^1.5+Weather_Site!I92-1)))</f>
        <v>8.9000009999999996</v>
      </c>
      <c r="N89" s="51">
        <f t="shared" si="36"/>
        <v>18.209071456801325</v>
      </c>
      <c r="O89" s="52">
        <f t="shared" si="37"/>
        <v>327.76328622242386</v>
      </c>
      <c r="P89" s="52">
        <f t="shared" si="38"/>
        <v>220.19018705121692</v>
      </c>
      <c r="Q89" s="51">
        <f t="shared" si="39"/>
        <v>5.8609227208915096</v>
      </c>
      <c r="R89" s="53">
        <f t="shared" si="40"/>
        <v>844.53007686740762</v>
      </c>
      <c r="S89" s="53">
        <f t="shared" si="41"/>
        <v>2260.8933754144728</v>
      </c>
      <c r="T89" s="53">
        <f t="shared" si="42"/>
        <v>24831.002789999999</v>
      </c>
      <c r="U89" s="51">
        <f t="shared" si="43"/>
        <v>4.6747008889892268</v>
      </c>
      <c r="V89" s="52">
        <f t="shared" si="44"/>
        <v>5.666666666666667</v>
      </c>
      <c r="W89" s="52">
        <f t="shared" si="45"/>
        <v>14.166666666666668</v>
      </c>
      <c r="X89" s="51">
        <f t="shared" si="46"/>
        <v>12.232788169512052</v>
      </c>
      <c r="Y89" s="51">
        <f t="shared" si="47"/>
        <v>5.2015999999999991</v>
      </c>
      <c r="Z89" s="51">
        <f>IF(Use_BOM_DF,M89/10,MIN(0.972+(0.342*LN(Weather_Site!J92))-(0.245*LN(Weather_Site!I92)),1))</f>
        <v>0.89000009999999996</v>
      </c>
      <c r="AA89" s="52">
        <f t="shared" si="48"/>
        <v>114.00657552764525</v>
      </c>
      <c r="AB89" s="52">
        <f t="shared" si="49"/>
        <v>114.00657552764525</v>
      </c>
      <c r="AC89" s="52">
        <f t="shared" si="50"/>
        <v>54.107354905067005</v>
      </c>
      <c r="AD89" s="51">
        <f t="shared" si="51"/>
        <v>3.0854271115195884</v>
      </c>
      <c r="AE89" s="51">
        <f t="shared" si="52"/>
        <v>23.514571169995634</v>
      </c>
      <c r="AF89" s="53">
        <f t="shared" si="53"/>
        <v>760.9939771519638</v>
      </c>
      <c r="AG89" s="323">
        <f t="shared" si="54"/>
        <v>18.082089146869858</v>
      </c>
    </row>
    <row r="90" spans="1:33" x14ac:dyDescent="0.25">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5">C$5</f>
        <v>0</v>
      </c>
      <c r="J90" s="214">
        <f t="shared" ref="J90:J121" si="56">J$4</f>
        <v>3</v>
      </c>
      <c r="K90" s="27">
        <f t="shared" si="35"/>
        <v>6</v>
      </c>
      <c r="L90" s="172">
        <f t="shared" ref="L90:L121" si="57">C$4</f>
        <v>15</v>
      </c>
      <c r="M90" s="32">
        <f>IF(Use_BOM_DF,Weather_Site!H93,IF(0.191*(Weather_Site!K93+104)*(Weather_Site!J93+1)^1.5/(3.52*(Weather_Site!J93+1)^1.5+Weather_Site!I93-1)&gt;10, 10,0.191*(Weather_Site!K93+104)*(Weather_Site!J93+1)^1.5/(3.52*(Weather_Site!J93+1)^1.5+Weather_Site!I93-1)))</f>
        <v>9</v>
      </c>
      <c r="N90" s="32">
        <f t="shared" si="36"/>
        <v>22.602891450694461</v>
      </c>
      <c r="O90" s="33">
        <f t="shared" si="37"/>
        <v>406.85204611250026</v>
      </c>
      <c r="P90" s="33">
        <f t="shared" si="38"/>
        <v>267.00025041586872</v>
      </c>
      <c r="Q90" s="32">
        <f t="shared" si="39"/>
        <v>6.8890765994625021</v>
      </c>
      <c r="R90" s="42">
        <f t="shared" si="40"/>
        <v>1135.1812694634384</v>
      </c>
      <c r="S90" s="42">
        <f t="shared" si="41"/>
        <v>2837.9761050554407</v>
      </c>
      <c r="T90" s="42">
        <f t="shared" si="42"/>
        <v>25110</v>
      </c>
      <c r="U90" s="32">
        <f t="shared" si="43"/>
        <v>4.3456170442880557</v>
      </c>
      <c r="V90" s="33">
        <f t="shared" si="44"/>
        <v>6</v>
      </c>
      <c r="W90" s="33">
        <f t="shared" si="45"/>
        <v>15</v>
      </c>
      <c r="X90" s="32">
        <f t="shared" si="46"/>
        <v>14.83334724532604</v>
      </c>
      <c r="Y90" s="32">
        <f t="shared" si="47"/>
        <v>4.4375</v>
      </c>
      <c r="Z90" s="266">
        <f>IF(Use_BOM_DF,M90/10,MIN(0.972+(0.342*LN(Weather_Site!J93))-(0.245*LN(Weather_Site!I93)),1))</f>
        <v>0.9</v>
      </c>
      <c r="AA90" s="33">
        <f t="shared" si="48"/>
        <v>141.05671097853147</v>
      </c>
      <c r="AB90" s="33">
        <f t="shared" si="49"/>
        <v>141.05671097853147</v>
      </c>
      <c r="AC90" s="33">
        <f t="shared" si="50"/>
        <v>65.078485780812514</v>
      </c>
      <c r="AD90" s="32">
        <f t="shared" si="51"/>
        <v>3.7851733758250474</v>
      </c>
      <c r="AE90" s="32">
        <f t="shared" si="52"/>
        <v>26.189107476186294</v>
      </c>
      <c r="AF90" s="42">
        <f t="shared" si="53"/>
        <v>952.13279910508754</v>
      </c>
      <c r="AG90" s="83">
        <f t="shared" si="54"/>
        <v>21.819185809331621</v>
      </c>
    </row>
    <row r="91" spans="1:33" x14ac:dyDescent="0.25">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5"/>
        <v>0</v>
      </c>
      <c r="J91" s="214">
        <f t="shared" si="56"/>
        <v>3</v>
      </c>
      <c r="K91" s="27">
        <f t="shared" si="35"/>
        <v>6</v>
      </c>
      <c r="L91" s="172">
        <f t="shared" si="57"/>
        <v>15</v>
      </c>
      <c r="M91" s="32">
        <f>IF(Use_BOM_DF,Weather_Site!H94,IF(0.191*(Weather_Site!K94+104)*(Weather_Site!J94+1)^1.5/(3.52*(Weather_Site!J94+1)^1.5+Weather_Site!I94-1)&gt;10, 10,0.191*(Weather_Site!K94+104)*(Weather_Site!J94+1)^1.5/(3.52*(Weather_Site!J94+1)^1.5+Weather_Site!I94-1)))</f>
        <v>9</v>
      </c>
      <c r="N91" s="32">
        <f t="shared" si="36"/>
        <v>27.19920754196065</v>
      </c>
      <c r="O91" s="33">
        <f t="shared" si="37"/>
        <v>489.58573575529164</v>
      </c>
      <c r="P91" s="33">
        <f t="shared" si="38"/>
        <v>321.29496532150762</v>
      </c>
      <c r="Q91" s="32">
        <f t="shared" si="39"/>
        <v>7.9646145648187918</v>
      </c>
      <c r="R91" s="42">
        <f t="shared" si="40"/>
        <v>1439.2275789006965</v>
      </c>
      <c r="S91" s="42">
        <f t="shared" si="41"/>
        <v>3415.0808204742498</v>
      </c>
      <c r="T91" s="42">
        <f t="shared" si="42"/>
        <v>25110</v>
      </c>
      <c r="U91" s="32">
        <f t="shared" si="43"/>
        <v>4.0530673909372013</v>
      </c>
      <c r="V91" s="33">
        <f t="shared" si="44"/>
        <v>6</v>
      </c>
      <c r="W91" s="33">
        <f t="shared" si="45"/>
        <v>15</v>
      </c>
      <c r="X91" s="32">
        <f t="shared" si="46"/>
        <v>17.849720295639315</v>
      </c>
      <c r="Y91" s="32">
        <f t="shared" si="47"/>
        <v>3.6564000000000001</v>
      </c>
      <c r="Z91" s="266">
        <f>IF(Use_BOM_DF,M91/10,MIN(0.972+(0.342*LN(Weather_Site!J94))-(0.245*LN(Weather_Site!I94)),1))</f>
        <v>0.9</v>
      </c>
      <c r="AA91" s="33">
        <f t="shared" si="48"/>
        <v>168.42182828226296</v>
      </c>
      <c r="AB91" s="33">
        <f t="shared" si="49"/>
        <v>168.42182828226296</v>
      </c>
      <c r="AC91" s="33">
        <f t="shared" si="50"/>
        <v>77.703765251650339</v>
      </c>
      <c r="AD91" s="32">
        <f t="shared" si="51"/>
        <v>4.4711432181383692</v>
      </c>
      <c r="AE91" s="32">
        <f t="shared" si="52"/>
        <v>28.644368170858947</v>
      </c>
      <c r="AF91" s="42">
        <f t="shared" si="53"/>
        <v>1136.8473409052749</v>
      </c>
      <c r="AG91" s="83">
        <f t="shared" si="54"/>
        <v>25.258092938041781</v>
      </c>
    </row>
    <row r="92" spans="1:33" x14ac:dyDescent="0.25">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5"/>
        <v>0</v>
      </c>
      <c r="J92" s="214">
        <f t="shared" si="56"/>
        <v>3</v>
      </c>
      <c r="K92" s="27">
        <f t="shared" si="35"/>
        <v>5.666666666666667</v>
      </c>
      <c r="L92" s="172">
        <f t="shared" si="57"/>
        <v>15</v>
      </c>
      <c r="M92" s="32">
        <f>IF(Use_BOM_DF,Weather_Site!H95,IF(0.191*(Weather_Site!K95+104)*(Weather_Site!J95+1)^1.5/(3.52*(Weather_Site!J95+1)^1.5+Weather_Site!I95-1)&gt;10, 10,0.191*(Weather_Site!K95+104)*(Weather_Site!J95+1)^1.5/(3.52*(Weather_Site!J95+1)^1.5+Weather_Site!I95-1)))</f>
        <v>9</v>
      </c>
      <c r="N92" s="32">
        <f t="shared" si="36"/>
        <v>30.064883765905993</v>
      </c>
      <c r="O92" s="33">
        <f t="shared" si="37"/>
        <v>541.16790778630775</v>
      </c>
      <c r="P92" s="33">
        <f t="shared" si="38"/>
        <v>363.55463790633212</v>
      </c>
      <c r="Q92" s="32">
        <f t="shared" si="39"/>
        <v>8.6351828012220011</v>
      </c>
      <c r="R92" s="42">
        <f t="shared" si="40"/>
        <v>1628.7920611146806</v>
      </c>
      <c r="S92" s="42">
        <f t="shared" si="41"/>
        <v>3774.8896823680016</v>
      </c>
      <c r="T92" s="42">
        <f t="shared" si="42"/>
        <v>25110</v>
      </c>
      <c r="U92" s="32">
        <f t="shared" si="43"/>
        <v>3.8692796165839574</v>
      </c>
      <c r="V92" s="33">
        <f t="shared" si="44"/>
        <v>5.666666666666667</v>
      </c>
      <c r="W92" s="33">
        <f t="shared" si="45"/>
        <v>14.166666666666668</v>
      </c>
      <c r="X92" s="32">
        <f t="shared" si="46"/>
        <v>20.197479883685123</v>
      </c>
      <c r="Y92" s="32">
        <f t="shared" si="47"/>
        <v>3.1443000000000003</v>
      </c>
      <c r="Z92" s="266">
        <f>IF(Use_BOM_DF,M92/10,MIN(0.972+(0.342*LN(Weather_Site!J95))-(0.245*LN(Weather_Site!I95)),1))</f>
        <v>0.9</v>
      </c>
      <c r="AA92" s="33">
        <f t="shared" si="48"/>
        <v>183.90814390243969</v>
      </c>
      <c r="AB92" s="33">
        <f t="shared" si="49"/>
        <v>183.90814390243969</v>
      </c>
      <c r="AC92" s="33">
        <f t="shared" si="50"/>
        <v>87.282537573005953</v>
      </c>
      <c r="AD92" s="32">
        <f t="shared" si="51"/>
        <v>4.8626149299639652</v>
      </c>
      <c r="AE92" s="32">
        <f t="shared" si="52"/>
        <v>29.945640312860718</v>
      </c>
      <c r="AF92" s="42">
        <f t="shared" si="53"/>
        <v>1241.379971341468</v>
      </c>
      <c r="AG92" s="83">
        <f t="shared" si="54"/>
        <v>27.199495938187013</v>
      </c>
    </row>
    <row r="93" spans="1:33" x14ac:dyDescent="0.25">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5"/>
        <v>0</v>
      </c>
      <c r="J93" s="214">
        <f t="shared" si="56"/>
        <v>3</v>
      </c>
      <c r="K93" s="27">
        <f t="shared" si="35"/>
        <v>6.333333333333333</v>
      </c>
      <c r="L93" s="172">
        <f t="shared" si="57"/>
        <v>15</v>
      </c>
      <c r="M93" s="32">
        <f>IF(Use_BOM_DF,Weather_Site!H96,IF(0.191*(Weather_Site!K96+104)*(Weather_Site!J96+1)^1.5/(3.52*(Weather_Site!J96+1)^1.5+Weather_Site!I96-1)&gt;10, 10,0.191*(Weather_Site!K96+104)*(Weather_Site!J96+1)^1.5/(3.52*(Weather_Site!J96+1)^1.5+Weather_Site!I96-1)))</f>
        <v>9</v>
      </c>
      <c r="N93" s="32">
        <f t="shared" si="36"/>
        <v>33.396724903415056</v>
      </c>
      <c r="O93" s="33">
        <f t="shared" si="37"/>
        <v>601.14104826147093</v>
      </c>
      <c r="P93" s="33">
        <f t="shared" si="38"/>
        <v>385.37989817845619</v>
      </c>
      <c r="Q93" s="32">
        <f t="shared" si="39"/>
        <v>9.4148336273991227</v>
      </c>
      <c r="R93" s="42">
        <f t="shared" si="40"/>
        <v>1849.1933523609059</v>
      </c>
      <c r="S93" s="42">
        <f t="shared" si="41"/>
        <v>4193.2293250954781</v>
      </c>
      <c r="T93" s="42">
        <f t="shared" si="42"/>
        <v>25110</v>
      </c>
      <c r="U93" s="32">
        <f t="shared" si="43"/>
        <v>3.7903821215081801</v>
      </c>
      <c r="V93" s="33">
        <f t="shared" si="44"/>
        <v>6.333333333333333</v>
      </c>
      <c r="W93" s="33">
        <f t="shared" si="45"/>
        <v>15.833333333333334</v>
      </c>
      <c r="X93" s="32">
        <f t="shared" si="46"/>
        <v>21.409994343247568</v>
      </c>
      <c r="Y93" s="32">
        <f t="shared" si="47"/>
        <v>2.8997000000000002</v>
      </c>
      <c r="Z93" s="266">
        <f>IF(Use_BOM_DF,M93/10,MIN(0.972+(0.342*LN(Weather_Site!J96))-(0.245*LN(Weather_Site!I96)),1))</f>
        <v>0.9</v>
      </c>
      <c r="AA93" s="33">
        <f t="shared" si="48"/>
        <v>205.72176799201935</v>
      </c>
      <c r="AB93" s="33">
        <f t="shared" si="49"/>
        <v>205.72176799201935</v>
      </c>
      <c r="AC93" s="33">
        <f t="shared" si="50"/>
        <v>92.265899007623133</v>
      </c>
      <c r="AD93" s="32">
        <f t="shared" si="51"/>
        <v>5.4163164781118756</v>
      </c>
      <c r="AE93" s="32">
        <f t="shared" si="52"/>
        <v>31.688899250232335</v>
      </c>
      <c r="AF93" s="42">
        <f t="shared" si="53"/>
        <v>1388.6219339461306</v>
      </c>
      <c r="AG93" s="83">
        <f t="shared" si="54"/>
        <v>29.762868857369661</v>
      </c>
    </row>
    <row r="94" spans="1:33" x14ac:dyDescent="0.25">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5"/>
        <v>0</v>
      </c>
      <c r="J94" s="214">
        <f t="shared" si="56"/>
        <v>3</v>
      </c>
      <c r="K94" s="27">
        <f t="shared" si="35"/>
        <v>6.333333333333333</v>
      </c>
      <c r="L94" s="172">
        <f t="shared" si="57"/>
        <v>15</v>
      </c>
      <c r="M94" s="32">
        <f>IF(Use_BOM_DF,Weather_Site!H97,IF(0.191*(Weather_Site!K97+104)*(Weather_Site!J97+1)^1.5/(3.52*(Weather_Site!J97+1)^1.5+Weather_Site!I97-1)&gt;10, 10,0.191*(Weather_Site!K97+104)*(Weather_Site!J97+1)^1.5/(3.52*(Weather_Site!J97+1)^1.5+Weather_Site!I97-1)))</f>
        <v>9</v>
      </c>
      <c r="N94" s="32">
        <f t="shared" si="36"/>
        <v>35.044470419328839</v>
      </c>
      <c r="O94" s="33">
        <f t="shared" si="37"/>
        <v>630.80046754791897</v>
      </c>
      <c r="P94" s="33">
        <f t="shared" si="38"/>
        <v>404.39397818131079</v>
      </c>
      <c r="Q94" s="32">
        <f t="shared" si="39"/>
        <v>9.800406078122947</v>
      </c>
      <c r="R94" s="42">
        <f t="shared" si="40"/>
        <v>1958.1917182386021</v>
      </c>
      <c r="S94" s="42">
        <f t="shared" si="41"/>
        <v>4400.1171213571324</v>
      </c>
      <c r="T94" s="42">
        <f t="shared" si="42"/>
        <v>25110</v>
      </c>
      <c r="U94" s="32">
        <f t="shared" si="43"/>
        <v>3.7196389422101448</v>
      </c>
      <c r="V94" s="33">
        <f t="shared" si="44"/>
        <v>6.333333333333333</v>
      </c>
      <c r="W94" s="33">
        <f t="shared" si="45"/>
        <v>15.833333333333334</v>
      </c>
      <c r="X94" s="32">
        <f t="shared" si="46"/>
        <v>22.466332121183935</v>
      </c>
      <c r="Y94" s="32">
        <f t="shared" si="47"/>
        <v>2.7060999999999993</v>
      </c>
      <c r="Z94" s="266">
        <f>IF(Use_BOM_DF,M94/10,MIN(0.972+(0.342*LN(Weather_Site!J97))-(0.245*LN(Weather_Site!I97)),1))</f>
        <v>0.9</v>
      </c>
      <c r="AA94" s="33">
        <f t="shared" si="48"/>
        <v>214.96426715516046</v>
      </c>
      <c r="AB94" s="33">
        <f t="shared" si="49"/>
        <v>214.96426715516046</v>
      </c>
      <c r="AC94" s="33">
        <f t="shared" si="50"/>
        <v>96.411145777996509</v>
      </c>
      <c r="AD94" s="32">
        <f t="shared" si="51"/>
        <v>5.6507781669595776</v>
      </c>
      <c r="AE94" s="32">
        <f t="shared" si="52"/>
        <v>32.399501282835494</v>
      </c>
      <c r="AF94" s="42">
        <f t="shared" si="53"/>
        <v>1451.0088032973331</v>
      </c>
      <c r="AG94" s="83">
        <f t="shared" si="54"/>
        <v>30.964026449877185</v>
      </c>
    </row>
    <row r="95" spans="1:33" x14ac:dyDescent="0.25">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5"/>
        <v>0</v>
      </c>
      <c r="J95" s="214">
        <f t="shared" si="56"/>
        <v>3</v>
      </c>
      <c r="K95" s="48">
        <f t="shared" si="35"/>
        <v>7</v>
      </c>
      <c r="L95" s="172">
        <f t="shared" si="57"/>
        <v>15</v>
      </c>
      <c r="M95" s="51">
        <f>IF(Use_BOM_DF,Weather_Site!H98,IF(0.191*(Weather_Site!K98+104)*(Weather_Site!J98+1)^1.5/(3.52*(Weather_Site!J98+1)^1.5+Weather_Site!I98-1)&gt;10, 10,0.191*(Weather_Site!K98+104)*(Weather_Site!J98+1)^1.5/(3.52*(Weather_Site!J98+1)^1.5+Weather_Site!I98-1)))</f>
        <v>9</v>
      </c>
      <c r="N95" s="51">
        <f t="shared" si="36"/>
        <v>35.130083332430566</v>
      </c>
      <c r="O95" s="52">
        <f t="shared" si="37"/>
        <v>632.34149998375005</v>
      </c>
      <c r="P95" s="52">
        <f t="shared" si="38"/>
        <v>386.84712776217754</v>
      </c>
      <c r="Q95" s="51">
        <f t="shared" si="39"/>
        <v>9.8204394997887494</v>
      </c>
      <c r="R95" s="53">
        <f t="shared" si="40"/>
        <v>1963.8550124402814</v>
      </c>
      <c r="S95" s="53">
        <f t="shared" si="41"/>
        <v>4410.8665160616501</v>
      </c>
      <c r="T95" s="53">
        <f t="shared" si="42"/>
        <v>25110</v>
      </c>
      <c r="U95" s="51">
        <f t="shared" si="43"/>
        <v>3.7654701230210104</v>
      </c>
      <c r="V95" s="52">
        <f t="shared" si="44"/>
        <v>7</v>
      </c>
      <c r="W95" s="52">
        <f t="shared" si="45"/>
        <v>17.5</v>
      </c>
      <c r="X95" s="51">
        <f t="shared" si="46"/>
        <v>21.491507097898754</v>
      </c>
      <c r="Y95" s="51">
        <f t="shared" si="47"/>
        <v>2.9049000000000005</v>
      </c>
      <c r="Z95" s="51">
        <f>IF(Use_BOM_DF,M95/10,MIN(0.972+(0.342*LN(Weather_Site!J98))-(0.245*LN(Weather_Site!I98)),1))</f>
        <v>0.9</v>
      </c>
      <c r="AA95" s="52">
        <f t="shared" si="48"/>
        <v>217.43679596559619</v>
      </c>
      <c r="AB95" s="52">
        <f t="shared" si="49"/>
        <v>217.43679596559619</v>
      </c>
      <c r="AC95" s="52">
        <f t="shared" si="50"/>
        <v>92.157052594226073</v>
      </c>
      <c r="AD95" s="51">
        <f t="shared" si="51"/>
        <v>5.7133939184825397</v>
      </c>
      <c r="AE95" s="51">
        <f t="shared" si="52"/>
        <v>32.586996254254466</v>
      </c>
      <c r="AF95" s="53">
        <f t="shared" si="53"/>
        <v>1467.6983727677741</v>
      </c>
      <c r="AG95" s="323">
        <f t="shared" si="54"/>
        <v>31.623776287920769</v>
      </c>
    </row>
    <row r="96" spans="1:33" x14ac:dyDescent="0.25">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5"/>
        <v>0</v>
      </c>
      <c r="J96" s="214">
        <f t="shared" si="56"/>
        <v>3</v>
      </c>
      <c r="K96" s="48">
        <f t="shared" si="35"/>
        <v>6.333333333333333</v>
      </c>
      <c r="L96" s="172">
        <f t="shared" si="57"/>
        <v>15</v>
      </c>
      <c r="M96" s="51">
        <f>IF(Use_BOM_DF,Weather_Site!H99,IF(0.191*(Weather_Site!K99+104)*(Weather_Site!J99+1)^1.5/(3.52*(Weather_Site!J99+1)^1.5+Weather_Site!I99-1)&gt;10, 10,0.191*(Weather_Site!K99+104)*(Weather_Site!J99+1)^1.5/(3.52*(Weather_Site!J99+1)^1.5+Weather_Site!I99-1)))</f>
        <v>9</v>
      </c>
      <c r="N96" s="51">
        <f t="shared" si="36"/>
        <v>32.624966485918627</v>
      </c>
      <c r="O96" s="52">
        <f t="shared" si="37"/>
        <v>587.24939674653535</v>
      </c>
      <c r="P96" s="52">
        <f t="shared" si="38"/>
        <v>376.47422909823069</v>
      </c>
      <c r="Q96" s="51">
        <f t="shared" si="39"/>
        <v>9.2342421577049585</v>
      </c>
      <c r="R96" s="53">
        <f t="shared" si="40"/>
        <v>1798.141533043517</v>
      </c>
      <c r="S96" s="53">
        <f t="shared" si="41"/>
        <v>4096.3288045356212</v>
      </c>
      <c r="T96" s="53">
        <f t="shared" si="42"/>
        <v>25110</v>
      </c>
      <c r="U96" s="51">
        <f t="shared" si="43"/>
        <v>3.7877802410284871</v>
      </c>
      <c r="V96" s="52">
        <f t="shared" si="44"/>
        <v>6.333333333333333</v>
      </c>
      <c r="W96" s="52">
        <f t="shared" si="45"/>
        <v>15.833333333333334</v>
      </c>
      <c r="X96" s="51">
        <f t="shared" si="46"/>
        <v>20.915234949901709</v>
      </c>
      <c r="Y96" s="51">
        <f t="shared" si="47"/>
        <v>3.0335000000000005</v>
      </c>
      <c r="Z96" s="51">
        <f>IF(Use_BOM_DF,M96/10,MIN(0.972+(0.342*LN(Weather_Site!J99))-(0.245*LN(Weather_Site!I99)),1))</f>
        <v>0.9</v>
      </c>
      <c r="AA96" s="52">
        <f t="shared" si="48"/>
        <v>199.56739823420807</v>
      </c>
      <c r="AB96" s="52">
        <f t="shared" si="49"/>
        <v>199.56739823420807</v>
      </c>
      <c r="AC96" s="52">
        <f t="shared" si="50"/>
        <v>89.505673562973953</v>
      </c>
      <c r="AD96" s="51">
        <f t="shared" si="51"/>
        <v>5.2600179745969848</v>
      </c>
      <c r="AE96" s="51">
        <f t="shared" si="52"/>
        <v>31.206836613214584</v>
      </c>
      <c r="AF96" s="53">
        <f t="shared" si="53"/>
        <v>1347.0799380809044</v>
      </c>
      <c r="AG96" s="323">
        <f t="shared" si="54"/>
        <v>29.805818613734658</v>
      </c>
    </row>
    <row r="97" spans="1:33" x14ac:dyDescent="0.25">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5"/>
        <v>0</v>
      </c>
      <c r="J97" s="214">
        <f t="shared" si="56"/>
        <v>3</v>
      </c>
      <c r="K97" s="48">
        <f t="shared" si="35"/>
        <v>5.666666666666667</v>
      </c>
      <c r="L97" s="172">
        <f t="shared" si="57"/>
        <v>15</v>
      </c>
      <c r="M97" s="51">
        <f>IF(Use_BOM_DF,Weather_Site!H100,IF(0.191*(Weather_Site!K100+104)*(Weather_Site!J100+1)^1.5/(3.52*(Weather_Site!J100+1)^1.5+Weather_Site!I100-1)&gt;10, 10,0.191*(Weather_Site!K100+104)*(Weather_Site!J100+1)^1.5/(3.52*(Weather_Site!J100+1)^1.5+Weather_Site!I100-1)))</f>
        <v>9</v>
      </c>
      <c r="N97" s="51">
        <f t="shared" si="36"/>
        <v>28.101637211328924</v>
      </c>
      <c r="O97" s="52">
        <f t="shared" si="37"/>
        <v>505.82946980392063</v>
      </c>
      <c r="P97" s="52">
        <f t="shared" si="38"/>
        <v>339.81440342455051</v>
      </c>
      <c r="Q97" s="51">
        <f t="shared" si="39"/>
        <v>8.1757831074509681</v>
      </c>
      <c r="R97" s="53">
        <f t="shared" si="40"/>
        <v>1498.923301529408</v>
      </c>
      <c r="S97" s="53">
        <f t="shared" si="41"/>
        <v>3528.3881751437589</v>
      </c>
      <c r="T97" s="53">
        <f t="shared" si="42"/>
        <v>25110</v>
      </c>
      <c r="U97" s="51">
        <f t="shared" si="43"/>
        <v>3.9067360678418925</v>
      </c>
      <c r="V97" s="52">
        <f t="shared" si="44"/>
        <v>5.666666666666667</v>
      </c>
      <c r="W97" s="52">
        <f t="shared" si="45"/>
        <v>14.166666666666668</v>
      </c>
      <c r="X97" s="51">
        <f t="shared" si="46"/>
        <v>18.878577968030587</v>
      </c>
      <c r="Y97" s="51">
        <f t="shared" si="47"/>
        <v>3.4880000000000004</v>
      </c>
      <c r="Z97" s="51">
        <f>IF(Use_BOM_DF,M97/10,MIN(0.972+(0.342*LN(Weather_Site!J100))-(0.245*LN(Weather_Site!I100)),1))</f>
        <v>0.9</v>
      </c>
      <c r="AA97" s="52">
        <f t="shared" si="48"/>
        <v>170.10510573612083</v>
      </c>
      <c r="AB97" s="52">
        <f t="shared" si="49"/>
        <v>170.10510573612083</v>
      </c>
      <c r="AC97" s="52">
        <f t="shared" si="50"/>
        <v>80.731635737943805</v>
      </c>
      <c r="AD97" s="51">
        <f t="shared" si="51"/>
        <v>4.5135889085671304</v>
      </c>
      <c r="AE97" s="51">
        <f t="shared" si="52"/>
        <v>28.788629623138668</v>
      </c>
      <c r="AF97" s="53">
        <f t="shared" si="53"/>
        <v>1148.2094637188156</v>
      </c>
      <c r="AG97" s="323">
        <f t="shared" si="54"/>
        <v>26.654745914321705</v>
      </c>
    </row>
    <row r="98" spans="1:33" x14ac:dyDescent="0.25">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5"/>
        <v>0</v>
      </c>
      <c r="J98" s="214">
        <f t="shared" si="56"/>
        <v>3</v>
      </c>
      <c r="K98" s="48">
        <f t="shared" si="35"/>
        <v>5</v>
      </c>
      <c r="L98" s="172">
        <f t="shared" si="57"/>
        <v>15</v>
      </c>
      <c r="M98" s="51">
        <f>IF(Use_BOM_DF,Weather_Site!H101,IF(0.191*(Weather_Site!K101+104)*(Weather_Site!J101+1)^1.5/(3.52*(Weather_Site!J101+1)^1.5+Weather_Site!I101-1)&gt;10, 10,0.191*(Weather_Site!K101+104)*(Weather_Site!J101+1)^1.5/(3.52*(Weather_Site!J101+1)^1.5+Weather_Site!I101-1)))</f>
        <v>9</v>
      </c>
      <c r="N98" s="51">
        <f t="shared" si="36"/>
        <v>21.843815508558862</v>
      </c>
      <c r="O98" s="52">
        <f t="shared" si="37"/>
        <v>393.18867915405946</v>
      </c>
      <c r="P98" s="52">
        <f t="shared" si="38"/>
        <v>276.79844232440814</v>
      </c>
      <c r="Q98" s="51">
        <f t="shared" si="39"/>
        <v>6.7114528290027735</v>
      </c>
      <c r="R98" s="53">
        <f t="shared" si="40"/>
        <v>1084.9683958911687</v>
      </c>
      <c r="S98" s="53">
        <f t="shared" si="41"/>
        <v>2742.6679720051848</v>
      </c>
      <c r="T98" s="53">
        <f t="shared" si="42"/>
        <v>25110</v>
      </c>
      <c r="U98" s="51">
        <f t="shared" si="43"/>
        <v>4.1876674387666855</v>
      </c>
      <c r="V98" s="52">
        <f t="shared" si="44"/>
        <v>5</v>
      </c>
      <c r="W98" s="52">
        <f t="shared" si="45"/>
        <v>12.5</v>
      </c>
      <c r="X98" s="51">
        <f t="shared" si="46"/>
        <v>15.377691240244896</v>
      </c>
      <c r="Y98" s="51">
        <f t="shared" si="47"/>
        <v>4.3859000000000004</v>
      </c>
      <c r="Z98" s="51">
        <f>IF(Use_BOM_DF,M98/10,MIN(0.972+(0.342*LN(Weather_Site!J101))-(0.245*LN(Weather_Site!I101)),1))</f>
        <v>0.9</v>
      </c>
      <c r="AA98" s="52">
        <f t="shared" si="48"/>
        <v>131.10902317191392</v>
      </c>
      <c r="AB98" s="52">
        <f t="shared" si="49"/>
        <v>131.10902317191392</v>
      </c>
      <c r="AC98" s="52">
        <f t="shared" si="50"/>
        <v>65.845244935593684</v>
      </c>
      <c r="AD98" s="51">
        <f t="shared" si="51"/>
        <v>3.5374985035313826</v>
      </c>
      <c r="AE98" s="51">
        <f t="shared" si="52"/>
        <v>25.238135218009848</v>
      </c>
      <c r="AF98" s="53">
        <f t="shared" si="53"/>
        <v>884.98590641041892</v>
      </c>
      <c r="AG98" s="323">
        <f t="shared" si="54"/>
        <v>21.984547330282094</v>
      </c>
    </row>
    <row r="99" spans="1:33" x14ac:dyDescent="0.25">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5"/>
        <v>0</v>
      </c>
      <c r="J99" s="214">
        <f t="shared" si="56"/>
        <v>3</v>
      </c>
      <c r="K99" s="48">
        <f t="shared" si="35"/>
        <v>4.666666666666667</v>
      </c>
      <c r="L99" s="172">
        <f t="shared" si="57"/>
        <v>15</v>
      </c>
      <c r="M99" s="51">
        <f>IF(Use_BOM_DF,Weather_Site!H102,IF(0.191*(Weather_Site!K102+104)*(Weather_Site!J102+1)^1.5/(3.52*(Weather_Site!J102+1)^1.5+Weather_Site!I102-1)&gt;10, 10,0.191*(Weather_Site!K102+104)*(Weather_Site!J102+1)^1.5/(3.52*(Weather_Site!J102+1)^1.5+Weather_Site!I102-1)))</f>
        <v>9</v>
      </c>
      <c r="N99" s="51">
        <f t="shared" si="36"/>
        <v>17.021850434062905</v>
      </c>
      <c r="O99" s="52">
        <f t="shared" si="37"/>
        <v>306.39330781313225</v>
      </c>
      <c r="P99" s="52">
        <f t="shared" si="38"/>
        <v>220.80271185664452</v>
      </c>
      <c r="Q99" s="51">
        <f t="shared" si="39"/>
        <v>5.5831130015707195</v>
      </c>
      <c r="R99" s="53">
        <f t="shared" si="40"/>
        <v>765.99540621326094</v>
      </c>
      <c r="S99" s="53">
        <f t="shared" si="41"/>
        <v>2137.2311989851137</v>
      </c>
      <c r="T99" s="53">
        <f t="shared" si="42"/>
        <v>25110</v>
      </c>
      <c r="U99" s="51">
        <f t="shared" si="43"/>
        <v>4.5767746453155427</v>
      </c>
      <c r="V99" s="52">
        <f t="shared" si="44"/>
        <v>4.666666666666667</v>
      </c>
      <c r="W99" s="52">
        <f t="shared" si="45"/>
        <v>11.666666666666668</v>
      </c>
      <c r="X99" s="51">
        <f t="shared" si="46"/>
        <v>12.266817325369141</v>
      </c>
      <c r="Y99" s="51">
        <f t="shared" si="47"/>
        <v>5.3525000000000009</v>
      </c>
      <c r="Z99" s="51">
        <f>IF(Use_BOM_DF,M99/10,MIN(0.972+(0.342*LN(Weather_Site!J102))-(0.245*LN(Weather_Site!I102)),1))</f>
        <v>0.9</v>
      </c>
      <c r="AA99" s="52">
        <f t="shared" si="48"/>
        <v>102.34290769056608</v>
      </c>
      <c r="AB99" s="52">
        <f t="shared" si="49"/>
        <v>102.34290769056608</v>
      </c>
      <c r="AC99" s="52">
        <f t="shared" si="50"/>
        <v>52.872799265115525</v>
      </c>
      <c r="AD99" s="51">
        <f t="shared" si="51"/>
        <v>2.8224807550886677</v>
      </c>
      <c r="AE99" s="51">
        <f t="shared" si="52"/>
        <v>22.2637217548093</v>
      </c>
      <c r="AF99" s="53">
        <f t="shared" si="53"/>
        <v>690.81462691132106</v>
      </c>
      <c r="AG99" s="323">
        <f t="shared" si="54"/>
        <v>17.820570986953907</v>
      </c>
    </row>
    <row r="100" spans="1:33" x14ac:dyDescent="0.25">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5"/>
        <v>0</v>
      </c>
      <c r="J100" s="214">
        <f t="shared" si="56"/>
        <v>3</v>
      </c>
      <c r="K100" s="27">
        <f t="shared" si="35"/>
        <v>4</v>
      </c>
      <c r="L100" s="172">
        <f t="shared" si="57"/>
        <v>15</v>
      </c>
      <c r="M100" s="32">
        <f>IF(Use_BOM_DF,Weather_Site!H103,IF(0.191*(Weather_Site!K103+104)*(Weather_Site!J103+1)^1.5/(3.52*(Weather_Site!J103+1)^1.5+Weather_Site!I103-1)&gt;10, 10,0.191*(Weather_Site!K103+104)*(Weather_Site!J103+1)^1.5/(3.52*(Weather_Site!J103+1)^1.5+Weather_Site!I103-1)))</f>
        <v>9</v>
      </c>
      <c r="N100" s="32">
        <f t="shared" si="36"/>
        <v>13.59399074882867</v>
      </c>
      <c r="O100" s="33">
        <f t="shared" si="37"/>
        <v>244.69183347891604</v>
      </c>
      <c r="P100" s="33">
        <f t="shared" si="38"/>
        <v>184.78622128596535</v>
      </c>
      <c r="Q100" s="32">
        <f t="shared" si="39"/>
        <v>4.7809938352259085</v>
      </c>
      <c r="R100" s="42">
        <f t="shared" si="40"/>
        <v>539.24248803501644</v>
      </c>
      <c r="S100" s="42">
        <f t="shared" si="41"/>
        <v>1706.8356498405053</v>
      </c>
      <c r="T100" s="42">
        <f t="shared" si="42"/>
        <v>25110</v>
      </c>
      <c r="U100" s="32">
        <f t="shared" si="43"/>
        <v>4.9314042110649883</v>
      </c>
      <c r="V100" s="33">
        <f t="shared" si="44"/>
        <v>4</v>
      </c>
      <c r="W100" s="33">
        <f t="shared" si="45"/>
        <v>10</v>
      </c>
      <c r="X100" s="32">
        <f t="shared" si="46"/>
        <v>10.265901182553632</v>
      </c>
      <c r="Y100" s="32">
        <f t="shared" si="47"/>
        <v>6.1144000000000016</v>
      </c>
      <c r="Z100" s="266">
        <f>IF(Use_BOM_DF,M100/10,MIN(0.972+(0.342*LN(Weather_Site!J103))-(0.245*LN(Weather_Site!I103)),1))</f>
        <v>0.9</v>
      </c>
      <c r="AA100" s="33">
        <f t="shared" si="48"/>
        <v>81.354302013331875</v>
      </c>
      <c r="AB100" s="33">
        <f t="shared" si="49"/>
        <v>81.354302013331875</v>
      </c>
      <c r="AC100" s="33">
        <f t="shared" si="50"/>
        <v>44.475466166479968</v>
      </c>
      <c r="AD100" s="32">
        <f t="shared" si="51"/>
        <v>2.2955075581734303</v>
      </c>
      <c r="AE100" s="32">
        <f t="shared" si="52"/>
        <v>19.817846188188327</v>
      </c>
      <c r="AF100" s="42">
        <f t="shared" si="53"/>
        <v>549.1415385899902</v>
      </c>
      <c r="AG100" s="83">
        <f t="shared" si="54"/>
        <v>14.538961293986217</v>
      </c>
    </row>
    <row r="101" spans="1:33" x14ac:dyDescent="0.25">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5"/>
        <v>0</v>
      </c>
      <c r="J101" s="214">
        <f t="shared" si="56"/>
        <v>3</v>
      </c>
      <c r="K101" s="27">
        <f t="shared" si="35"/>
        <v>4</v>
      </c>
      <c r="L101" s="172">
        <f t="shared" si="57"/>
        <v>15</v>
      </c>
      <c r="M101" s="32">
        <f>IF(Use_BOM_DF,Weather_Site!H104,IF(0.191*(Weather_Site!K104+104)*(Weather_Site!J104+1)^1.5/(3.52*(Weather_Site!J104+1)^1.5+Weather_Site!I104-1)&gt;10, 10,0.191*(Weather_Site!K104+104)*(Weather_Site!J104+1)^1.5/(3.52*(Weather_Site!J104+1)^1.5+Weather_Site!I104-1)))</f>
        <v>9</v>
      </c>
      <c r="N101" s="32">
        <f t="shared" si="36"/>
        <v>13.005051233170693</v>
      </c>
      <c r="O101" s="33">
        <f t="shared" si="37"/>
        <v>234.09092219707244</v>
      </c>
      <c r="P101" s="33">
        <f t="shared" si="38"/>
        <v>176.78063192849126</v>
      </c>
      <c r="Q101" s="32">
        <f t="shared" si="39"/>
        <v>4.6431819885619419</v>
      </c>
      <c r="R101" s="42">
        <f t="shared" si="40"/>
        <v>500.28413907424118</v>
      </c>
      <c r="S101" s="42">
        <f t="shared" si="41"/>
        <v>1632.8895232395694</v>
      </c>
      <c r="T101" s="42">
        <f t="shared" si="42"/>
        <v>25110</v>
      </c>
      <c r="U101" s="32">
        <f t="shared" si="43"/>
        <v>5.0124830768071318</v>
      </c>
      <c r="V101" s="33">
        <f t="shared" si="44"/>
        <v>4</v>
      </c>
      <c r="W101" s="33">
        <f t="shared" si="45"/>
        <v>10</v>
      </c>
      <c r="X101" s="32">
        <f t="shared" si="46"/>
        <v>9.8211462182495151</v>
      </c>
      <c r="Y101" s="32">
        <f t="shared" si="47"/>
        <v>8.7804000000000002</v>
      </c>
      <c r="Z101" s="266">
        <f>IF(Use_BOM_DF,M101/10,MIN(0.972+(0.342*LN(Weather_Site!J104))-(0.245*LN(Weather_Site!I104)),1))</f>
        <v>0.9</v>
      </c>
      <c r="AA101" s="33">
        <f t="shared" si="48"/>
        <v>44.417419120638094</v>
      </c>
      <c r="AB101" s="33">
        <f t="shared" si="49"/>
        <v>44.417419120638094</v>
      </c>
      <c r="AC101" s="33">
        <f t="shared" si="50"/>
        <v>24.282494870136908</v>
      </c>
      <c r="AD101" s="32">
        <f t="shared" si="51"/>
        <v>1.3272672984135956</v>
      </c>
      <c r="AE101" s="32">
        <f t="shared" si="52"/>
        <v>14.566145993934429</v>
      </c>
      <c r="AF101" s="42">
        <f t="shared" si="53"/>
        <v>299.8175790643071</v>
      </c>
      <c r="AG101" s="83">
        <f t="shared" si="54"/>
        <v>14.049488502709249</v>
      </c>
    </row>
    <row r="102" spans="1:33" x14ac:dyDescent="0.25">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5"/>
        <v>0</v>
      </c>
      <c r="J102" s="214">
        <f t="shared" si="56"/>
        <v>3</v>
      </c>
      <c r="K102" s="27">
        <f t="shared" si="35"/>
        <v>4.666666666666667</v>
      </c>
      <c r="L102" s="172">
        <f t="shared" si="57"/>
        <v>15</v>
      </c>
      <c r="M102" s="32">
        <f>IF(Use_BOM_DF,Weather_Site!H105,IF(0.191*(Weather_Site!K105+104)*(Weather_Site!J105+1)^1.5/(3.52*(Weather_Site!J105+1)^1.5+Weather_Site!I105-1)&gt;10, 10,0.191*(Weather_Site!K105+104)*(Weather_Site!J105+1)^1.5/(3.52*(Weather_Site!J105+1)^1.5+Weather_Site!I105-1)))</f>
        <v>9</v>
      </c>
      <c r="N102" s="32">
        <f t="shared" si="36"/>
        <v>12.729318018975869</v>
      </c>
      <c r="O102" s="33">
        <f t="shared" si="37"/>
        <v>229.12772434156565</v>
      </c>
      <c r="P102" s="33">
        <f t="shared" si="38"/>
        <v>165.12117466682798</v>
      </c>
      <c r="Q102" s="32">
        <f t="shared" si="39"/>
        <v>4.5786604164403535</v>
      </c>
      <c r="R102" s="42">
        <f t="shared" si="40"/>
        <v>482.04438695525374</v>
      </c>
      <c r="S102" s="42">
        <f t="shared" si="41"/>
        <v>1598.2689847583745</v>
      </c>
      <c r="T102" s="42">
        <f t="shared" si="42"/>
        <v>25110</v>
      </c>
      <c r="U102" s="32">
        <f t="shared" si="43"/>
        <v>5.1488511397470536</v>
      </c>
      <c r="V102" s="33">
        <f t="shared" si="44"/>
        <v>4.666666666666667</v>
      </c>
      <c r="W102" s="33">
        <f t="shared" si="45"/>
        <v>11.666666666666668</v>
      </c>
      <c r="X102" s="32">
        <f t="shared" si="46"/>
        <v>9.173398592601556</v>
      </c>
      <c r="Y102" s="32">
        <f t="shared" si="47"/>
        <v>9.1913999999999998</v>
      </c>
      <c r="Z102" s="266">
        <f>IF(Use_BOM_DF,M102/10,MIN(0.972+(0.342*LN(Weather_Site!J105))-(0.245*LN(Weather_Site!I105)),1))</f>
        <v>0.9</v>
      </c>
      <c r="AA102" s="33">
        <f t="shared" si="48"/>
        <v>42.815436996034563</v>
      </c>
      <c r="AB102" s="33">
        <f t="shared" si="49"/>
        <v>42.815436996034563</v>
      </c>
      <c r="AC102" s="33">
        <f t="shared" si="50"/>
        <v>22.119481035110454</v>
      </c>
      <c r="AD102" s="32">
        <f t="shared" si="51"/>
        <v>1.2832840834905432</v>
      </c>
      <c r="AE102" s="32">
        <f t="shared" si="52"/>
        <v>14.295671824625865</v>
      </c>
      <c r="AF102" s="42">
        <f t="shared" si="53"/>
        <v>289.00419972323334</v>
      </c>
      <c r="AG102" s="83">
        <f t="shared" si="54"/>
        <v>13.915695598569975</v>
      </c>
    </row>
    <row r="103" spans="1:33" x14ac:dyDescent="0.25">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5"/>
        <v>0</v>
      </c>
      <c r="J103" s="214">
        <f t="shared" si="56"/>
        <v>3</v>
      </c>
      <c r="K103" s="27">
        <f t="shared" si="35"/>
        <v>4.666666666666667</v>
      </c>
      <c r="L103" s="172">
        <f t="shared" si="57"/>
        <v>15</v>
      </c>
      <c r="M103" s="32">
        <f>IF(Use_BOM_DF,Weather_Site!H106,IF(0.191*(Weather_Site!K106+104)*(Weather_Site!J106+1)^1.5/(3.52*(Weather_Site!J106+1)^1.5+Weather_Site!I106-1)&gt;10, 10,0.191*(Weather_Site!K106+104)*(Weather_Site!J106+1)^1.5/(3.52*(Weather_Site!J106+1)^1.5+Weather_Site!I106-1)))</f>
        <v>9</v>
      </c>
      <c r="N103" s="32">
        <f t="shared" si="36"/>
        <v>11.44780305186644</v>
      </c>
      <c r="O103" s="33">
        <f t="shared" si="37"/>
        <v>206.06045493359591</v>
      </c>
      <c r="P103" s="33">
        <f t="shared" si="38"/>
        <v>148.49771876708644</v>
      </c>
      <c r="Q103" s="32">
        <f t="shared" si="39"/>
        <v>4.2787859141367459</v>
      </c>
      <c r="R103" s="42">
        <f t="shared" si="40"/>
        <v>397.27217188096489</v>
      </c>
      <c r="S103" s="42">
        <f t="shared" si="41"/>
        <v>1437.364400366552</v>
      </c>
      <c r="T103" s="42">
        <f t="shared" si="42"/>
        <v>25110</v>
      </c>
      <c r="U103" s="32">
        <f t="shared" si="43"/>
        <v>5.3999682068304713</v>
      </c>
      <c r="V103" s="33">
        <f t="shared" si="44"/>
        <v>4.666666666666667</v>
      </c>
      <c r="W103" s="33">
        <f t="shared" si="45"/>
        <v>11.666666666666668</v>
      </c>
      <c r="X103" s="32">
        <f t="shared" si="46"/>
        <v>8.2498732648381363</v>
      </c>
      <c r="Y103" s="32">
        <f t="shared" si="47"/>
        <v>9.7426000000000013</v>
      </c>
      <c r="Z103" s="266">
        <f>IF(Use_BOM_DF,M103/10,MIN(0.972+(0.342*LN(Weather_Site!J106))-(0.245*LN(Weather_Site!I106)),1))</f>
        <v>0.9</v>
      </c>
      <c r="AA103" s="33">
        <f t="shared" si="48"/>
        <v>37.779865993192843</v>
      </c>
      <c r="AB103" s="33">
        <f t="shared" si="49"/>
        <v>37.779865993192843</v>
      </c>
      <c r="AC103" s="33">
        <f t="shared" si="50"/>
        <v>19.517984352766053</v>
      </c>
      <c r="AD103" s="32">
        <f t="shared" si="51"/>
        <v>1.1435619978515539</v>
      </c>
      <c r="AE103" s="32">
        <f t="shared" si="52"/>
        <v>13.410768240455104</v>
      </c>
      <c r="AF103" s="42">
        <f t="shared" si="53"/>
        <v>255.01409545405167</v>
      </c>
      <c r="AG103" s="83">
        <f t="shared" si="54"/>
        <v>12.591431282456734</v>
      </c>
    </row>
    <row r="104" spans="1:33" x14ac:dyDescent="0.25">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5"/>
        <v>0</v>
      </c>
      <c r="J104" s="214">
        <f t="shared" si="56"/>
        <v>3</v>
      </c>
      <c r="K104" s="27">
        <f t="shared" si="35"/>
        <v>4.666666666666667</v>
      </c>
      <c r="L104" s="172">
        <f t="shared" si="57"/>
        <v>15</v>
      </c>
      <c r="M104" s="32">
        <f>IF(Use_BOM_DF,Weather_Site!H107,IF(0.191*(Weather_Site!K107+104)*(Weather_Site!J107+1)^1.5/(3.52*(Weather_Site!J107+1)^1.5+Weather_Site!I107-1)&gt;10, 10,0.191*(Weather_Site!K107+104)*(Weather_Site!J107+1)^1.5/(3.52*(Weather_Site!J107+1)^1.5+Weather_Site!I107-1)))</f>
        <v>9</v>
      </c>
      <c r="N104" s="32">
        <f t="shared" si="36"/>
        <v>8.846552529079462</v>
      </c>
      <c r="O104" s="33">
        <f t="shared" si="37"/>
        <v>159.23794552343028</v>
      </c>
      <c r="P104" s="33">
        <f t="shared" si="38"/>
        <v>114.75502011779597</v>
      </c>
      <c r="Q104" s="32">
        <f t="shared" si="39"/>
        <v>3.6700932918045934</v>
      </c>
      <c r="R104" s="42">
        <f t="shared" si="40"/>
        <v>225.19944979860628</v>
      </c>
      <c r="S104" s="42">
        <f t="shared" si="41"/>
        <v>1110.7563271014119</v>
      </c>
      <c r="T104" s="42">
        <f t="shared" si="42"/>
        <v>25110</v>
      </c>
      <c r="U104" s="32">
        <f t="shared" si="43"/>
        <v>6.1721697226311294</v>
      </c>
      <c r="V104" s="33">
        <f t="shared" si="44"/>
        <v>4.666666666666667</v>
      </c>
      <c r="W104" s="33">
        <f t="shared" si="45"/>
        <v>11.666666666666668</v>
      </c>
      <c r="X104" s="32">
        <f t="shared" si="46"/>
        <v>6.3752788954331097</v>
      </c>
      <c r="Y104" s="32">
        <f t="shared" si="47"/>
        <v>10.820600000000002</v>
      </c>
      <c r="Z104" s="266">
        <f>IF(Use_BOM_DF,M104/10,MIN(0.972+(0.342*LN(Weather_Site!J107))-(0.245*LN(Weather_Site!I107)),1))</f>
        <v>0.9</v>
      </c>
      <c r="AA104" s="33">
        <f t="shared" si="48"/>
        <v>29.579167564078297</v>
      </c>
      <c r="AB104" s="33">
        <f t="shared" si="49"/>
        <v>29.579167564078297</v>
      </c>
      <c r="AC104" s="33">
        <f t="shared" si="50"/>
        <v>15.281306974131343</v>
      </c>
      <c r="AD104" s="32">
        <f t="shared" si="51"/>
        <v>0.91075004759266909</v>
      </c>
      <c r="AE104" s="32">
        <f t="shared" si="52"/>
        <v>11.832241520492779</v>
      </c>
      <c r="AF104" s="42">
        <f t="shared" si="53"/>
        <v>199.65938105752849</v>
      </c>
      <c r="AG104" s="83">
        <f t="shared" si="54"/>
        <v>9.5099256169570463</v>
      </c>
    </row>
    <row r="105" spans="1:33" x14ac:dyDescent="0.25">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5"/>
        <v>0</v>
      </c>
      <c r="J105" s="214">
        <f t="shared" si="56"/>
        <v>3</v>
      </c>
      <c r="K105" s="48">
        <f t="shared" si="35"/>
        <v>4.666666666666667</v>
      </c>
      <c r="L105" s="172">
        <f t="shared" si="57"/>
        <v>15</v>
      </c>
      <c r="M105" s="51">
        <f>IF(Use_BOM_DF,Weather_Site!H108,IF(0.191*(Weather_Site!K108+104)*(Weather_Site!J108+1)^1.5/(3.52*(Weather_Site!J108+1)^1.5+Weather_Site!I108-1)&gt;10, 10,0.191*(Weather_Site!K108+104)*(Weather_Site!J108+1)^1.5/(3.52*(Weather_Site!J108+1)^1.5+Weather_Site!I108-1)))</f>
        <v>9</v>
      </c>
      <c r="N105" s="51">
        <f t="shared" si="36"/>
        <v>6.6031568044805313</v>
      </c>
      <c r="O105" s="52">
        <f t="shared" si="37"/>
        <v>118.85682248064956</v>
      </c>
      <c r="P105" s="52">
        <f t="shared" si="38"/>
        <v>85.654314429077687</v>
      </c>
      <c r="Q105" s="51">
        <f t="shared" si="39"/>
        <v>3.1451386922484437</v>
      </c>
      <c r="R105" s="53">
        <f t="shared" si="40"/>
        <v>76.798822616387099</v>
      </c>
      <c r="S105" s="53">
        <f t="shared" si="41"/>
        <v>829.07982237264707</v>
      </c>
      <c r="T105" s="53">
        <f t="shared" si="42"/>
        <v>25110</v>
      </c>
      <c r="U105" s="51">
        <f t="shared" si="43"/>
        <v>7.2510319663900447</v>
      </c>
      <c r="V105" s="52">
        <f t="shared" si="44"/>
        <v>4.666666666666667</v>
      </c>
      <c r="W105" s="52">
        <f t="shared" si="45"/>
        <v>11.666666666666668</v>
      </c>
      <c r="X105" s="51">
        <f t="shared" si="46"/>
        <v>4.7585730238376494</v>
      </c>
      <c r="Y105" s="51">
        <f t="shared" si="47"/>
        <v>11.959600000000002</v>
      </c>
      <c r="Z105" s="51">
        <f>IF(Use_BOM_DF,M105/10,MIN(0.972+(0.342*LN(Weather_Site!J108))-(0.245*LN(Weather_Site!I108)),1))</f>
        <v>0.9</v>
      </c>
      <c r="AA105" s="52">
        <f t="shared" si="48"/>
        <v>22.840089767061251</v>
      </c>
      <c r="AB105" s="52">
        <f t="shared" si="49"/>
        <v>22.840089767061251</v>
      </c>
      <c r="AC105" s="52">
        <f t="shared" si="50"/>
        <v>11.799737848980097</v>
      </c>
      <c r="AD105" s="51">
        <f t="shared" si="51"/>
        <v>0.71388495506205751</v>
      </c>
      <c r="AE105" s="51">
        <f t="shared" si="52"/>
        <v>8.4674613488681665</v>
      </c>
      <c r="AF105" s="53">
        <f t="shared" si="53"/>
        <v>154.17060592766344</v>
      </c>
      <c r="AG105" s="323">
        <f t="shared" si="54"/>
        <v>6.7804263697302956</v>
      </c>
    </row>
    <row r="106" spans="1:33" x14ac:dyDescent="0.25">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5"/>
        <v>0</v>
      </c>
      <c r="J106" s="214">
        <f t="shared" si="56"/>
        <v>3</v>
      </c>
      <c r="K106" s="48">
        <f t="shared" si="35"/>
        <v>5.333333333333333</v>
      </c>
      <c r="L106" s="172">
        <f t="shared" si="57"/>
        <v>15</v>
      </c>
      <c r="M106" s="51">
        <f>IF(Use_BOM_DF,Weather_Site!H109,IF(0.191*(Weather_Site!K109+104)*(Weather_Site!J109+1)^1.5/(3.52*(Weather_Site!J109+1)^1.5+Weather_Site!I109-1)&gt;10, 10,0.191*(Weather_Site!K109+104)*(Weather_Site!J109+1)^1.5/(3.52*(Weather_Site!J109+1)^1.5+Weather_Site!I109-1)))</f>
        <v>9</v>
      </c>
      <c r="N106" s="51">
        <f t="shared" si="36"/>
        <v>5.5135452559541722</v>
      </c>
      <c r="O106" s="52">
        <f t="shared" si="37"/>
        <v>99.243814607175082</v>
      </c>
      <c r="P106" s="52">
        <f t="shared" si="38"/>
        <v>68.250147571803481</v>
      </c>
      <c r="Q106" s="51">
        <f t="shared" si="39"/>
        <v>2.8901695898932758</v>
      </c>
      <c r="R106" s="53">
        <f t="shared" si="40"/>
        <v>4.7210186813684274</v>
      </c>
      <c r="S106" s="53">
        <f t="shared" si="41"/>
        <v>692.2702666016196</v>
      </c>
      <c r="T106" s="53">
        <f t="shared" si="42"/>
        <v>25110</v>
      </c>
      <c r="U106" s="51">
        <f t="shared" si="43"/>
        <v>8.2495810820903941</v>
      </c>
      <c r="V106" s="52">
        <f t="shared" si="44"/>
        <v>5.333333333333333</v>
      </c>
      <c r="W106" s="52">
        <f t="shared" si="45"/>
        <v>13.333333333333334</v>
      </c>
      <c r="X106" s="51">
        <f t="shared" si="46"/>
        <v>3.7916748651001932</v>
      </c>
      <c r="Y106" s="51">
        <f t="shared" si="47"/>
        <v>12.834800000000001</v>
      </c>
      <c r="Z106" s="51">
        <f>IF(Use_BOM_DF,M106/10,MIN(0.972+(0.342*LN(Weather_Site!J109))-(0.245*LN(Weather_Site!I109)),1))</f>
        <v>0.9</v>
      </c>
      <c r="AA106" s="52">
        <f t="shared" si="48"/>
        <v>19.814439013474516</v>
      </c>
      <c r="AB106" s="52">
        <f t="shared" si="49"/>
        <v>19.814439013474516</v>
      </c>
      <c r="AC106" s="52">
        <f t="shared" si="50"/>
        <v>9.6736618090233684</v>
      </c>
      <c r="AD106" s="51">
        <f t="shared" si="51"/>
        <v>0.62368432011886898</v>
      </c>
      <c r="AE106" s="51">
        <f t="shared" si="52"/>
        <v>7.7364910099242739</v>
      </c>
      <c r="AF106" s="53">
        <f t="shared" si="53"/>
        <v>133.747463340953</v>
      </c>
      <c r="AG106" s="323">
        <f t="shared" si="54"/>
        <v>5.4189435514486686</v>
      </c>
    </row>
    <row r="107" spans="1:33" x14ac:dyDescent="0.25">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5"/>
        <v>0</v>
      </c>
      <c r="J107" s="214">
        <f t="shared" si="56"/>
        <v>3</v>
      </c>
      <c r="K107" s="48">
        <f t="shared" si="35"/>
        <v>5.666666666666667</v>
      </c>
      <c r="L107" s="172">
        <f t="shared" si="57"/>
        <v>15</v>
      </c>
      <c r="M107" s="51">
        <f>IF(Use_BOM_DF,Weather_Site!H110,IF(0.191*(Weather_Site!K110+104)*(Weather_Site!J110+1)^1.5/(3.52*(Weather_Site!J110+1)^1.5+Weather_Site!I110-1)&gt;10, 10,0.191*(Weather_Site!K110+104)*(Weather_Site!J110+1)^1.5/(3.52*(Weather_Site!J110+1)^1.5+Weather_Site!I110-1)))</f>
        <v>9</v>
      </c>
      <c r="N107" s="51">
        <f t="shared" si="36"/>
        <v>4.9890616120952753</v>
      </c>
      <c r="O107" s="52">
        <f t="shared" si="37"/>
        <v>89.803109017714945</v>
      </c>
      <c r="P107" s="52">
        <f t="shared" si="38"/>
        <v>60.329402967276764</v>
      </c>
      <c r="Q107" s="51">
        <f t="shared" si="39"/>
        <v>2.7674404172302935</v>
      </c>
      <c r="R107" s="53">
        <f t="shared" si="40"/>
        <v>0</v>
      </c>
      <c r="S107" s="53">
        <f t="shared" si="41"/>
        <v>626.41709679761982</v>
      </c>
      <c r="T107" s="53">
        <f t="shared" si="42"/>
        <v>25110</v>
      </c>
      <c r="U107" s="51">
        <f t="shared" si="43"/>
        <v>8.8408229970413341</v>
      </c>
      <c r="V107" s="52">
        <f t="shared" si="44"/>
        <v>5.666666666666667</v>
      </c>
      <c r="W107" s="52">
        <f t="shared" si="45"/>
        <v>14.166666666666668</v>
      </c>
      <c r="X107" s="51">
        <f t="shared" si="46"/>
        <v>3.3516334981820424</v>
      </c>
      <c r="Y107" s="51">
        <f t="shared" si="47"/>
        <v>13.442</v>
      </c>
      <c r="Z107" s="51">
        <f>IF(Use_BOM_DF,M107/10,MIN(0.972+(0.342*LN(Weather_Site!J110))-(0.245*LN(Weather_Site!I110)),1))</f>
        <v>0.9</v>
      </c>
      <c r="AA107" s="52">
        <f t="shared" si="48"/>
        <v>17.758397720196836</v>
      </c>
      <c r="AB107" s="52">
        <f t="shared" si="49"/>
        <v>17.758397720196836</v>
      </c>
      <c r="AC107" s="52">
        <f t="shared" si="50"/>
        <v>8.4281097256449513</v>
      </c>
      <c r="AD107" s="51">
        <f t="shared" si="51"/>
        <v>0.56170254160190669</v>
      </c>
      <c r="AE107" s="51">
        <f t="shared" si="52"/>
        <v>7.2073792103312968</v>
      </c>
      <c r="AF107" s="53">
        <f t="shared" si="53"/>
        <v>119.86918461132865</v>
      </c>
      <c r="AG107" s="323">
        <f t="shared" si="54"/>
        <v>4.7967759919791657</v>
      </c>
    </row>
    <row r="108" spans="1:33" x14ac:dyDescent="0.25">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5"/>
        <v>0</v>
      </c>
      <c r="J108" s="214">
        <f t="shared" si="56"/>
        <v>3</v>
      </c>
      <c r="K108" s="48">
        <f t="shared" si="35"/>
        <v>6.333333333333333</v>
      </c>
      <c r="L108" s="172">
        <f t="shared" si="57"/>
        <v>15</v>
      </c>
      <c r="M108" s="51">
        <f>IF(Use_BOM_DF,Weather_Site!H111,IF(0.191*(Weather_Site!K111+104)*(Weather_Site!J111+1)^1.5/(3.52*(Weather_Site!J111+1)^1.5+Weather_Site!I111-1)&gt;10, 10,0.191*(Weather_Site!K111+104)*(Weather_Site!J111+1)^1.5/(3.52*(Weather_Site!J111+1)^1.5+Weather_Site!I111-1)))</f>
        <v>9</v>
      </c>
      <c r="N108" s="51">
        <f t="shared" si="36"/>
        <v>5.9382699597847175</v>
      </c>
      <c r="O108" s="52">
        <f t="shared" si="37"/>
        <v>106.8888592761249</v>
      </c>
      <c r="P108" s="52">
        <f t="shared" si="38"/>
        <v>68.524380132376535</v>
      </c>
      <c r="Q108" s="51">
        <f t="shared" si="39"/>
        <v>2.9895551705896235</v>
      </c>
      <c r="R108" s="53">
        <f t="shared" si="40"/>
        <v>32.816557839759007</v>
      </c>
      <c r="S108" s="53">
        <f t="shared" si="41"/>
        <v>745.59789343764567</v>
      </c>
      <c r="T108" s="53">
        <f t="shared" si="42"/>
        <v>25110</v>
      </c>
      <c r="U108" s="51">
        <f t="shared" si="43"/>
        <v>8.2055200582984078</v>
      </c>
      <c r="V108" s="52">
        <f t="shared" si="44"/>
        <v>6.333333333333333</v>
      </c>
      <c r="W108" s="52">
        <f t="shared" si="45"/>
        <v>15.833333333333334</v>
      </c>
      <c r="X108" s="51">
        <f t="shared" si="46"/>
        <v>3.8069100073542526</v>
      </c>
      <c r="Y108" s="51">
        <f t="shared" si="47"/>
        <v>12.959600000000002</v>
      </c>
      <c r="Z108" s="51">
        <f>IF(Use_BOM_DF,M108/10,MIN(0.972+(0.342*LN(Weather_Site!J111))-(0.245*LN(Weather_Site!I111)),1))</f>
        <v>0.9</v>
      </c>
      <c r="AA108" s="52">
        <f t="shared" si="48"/>
        <v>20.966529125751414</v>
      </c>
      <c r="AB108" s="52">
        <f t="shared" si="49"/>
        <v>20.966529125751414</v>
      </c>
      <c r="AC108" s="52">
        <f t="shared" si="50"/>
        <v>9.4034563174277892</v>
      </c>
      <c r="AD108" s="51">
        <f t="shared" si="51"/>
        <v>0.6581697409937739</v>
      </c>
      <c r="AE108" s="51">
        <f t="shared" si="52"/>
        <v>8.0209966550503395</v>
      </c>
      <c r="AF108" s="53">
        <f t="shared" si="53"/>
        <v>141.52407159882205</v>
      </c>
      <c r="AG108" s="323">
        <f t="shared" si="54"/>
        <v>5.8787669779651273</v>
      </c>
    </row>
    <row r="109" spans="1:33" x14ac:dyDescent="0.25">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5"/>
        <v>0</v>
      </c>
      <c r="J109" s="214">
        <f t="shared" si="56"/>
        <v>3</v>
      </c>
      <c r="K109" s="48">
        <f t="shared" si="35"/>
        <v>8</v>
      </c>
      <c r="L109" s="172">
        <f t="shared" si="57"/>
        <v>15</v>
      </c>
      <c r="M109" s="51">
        <f>IF(Use_BOM_DF,Weather_Site!H112,IF(0.191*(Weather_Site!K112+104)*(Weather_Site!J112+1)^1.5/(3.52*(Weather_Site!J112+1)^1.5+Weather_Site!I112-1)&gt;10, 10,0.191*(Weather_Site!K112+104)*(Weather_Site!J112+1)^1.5/(3.52*(Weather_Site!J112+1)^1.5+Weather_Site!I112-1)))</f>
        <v>9</v>
      </c>
      <c r="N109" s="51">
        <f t="shared" si="36"/>
        <v>9.185791043723972</v>
      </c>
      <c r="O109" s="52">
        <f t="shared" si="37"/>
        <v>165.34423878703149</v>
      </c>
      <c r="P109" s="52">
        <f t="shared" si="38"/>
        <v>94.295134872368834</v>
      </c>
      <c r="Q109" s="51">
        <f t="shared" si="39"/>
        <v>3.7494751042314087</v>
      </c>
      <c r="R109" s="53">
        <f t="shared" si="40"/>
        <v>247.64007754234063</v>
      </c>
      <c r="S109" s="53">
        <f t="shared" si="41"/>
        <v>1153.350470446999</v>
      </c>
      <c r="T109" s="53">
        <f t="shared" si="42"/>
        <v>25110</v>
      </c>
      <c r="U109" s="51">
        <f t="shared" si="43"/>
        <v>6.8863466583153379</v>
      </c>
      <c r="V109" s="52">
        <f t="shared" si="44"/>
        <v>8</v>
      </c>
      <c r="W109" s="52">
        <f t="shared" si="45"/>
        <v>20</v>
      </c>
      <c r="X109" s="51">
        <f t="shared" si="46"/>
        <v>5.2386186040204912</v>
      </c>
      <c r="Y109" s="51">
        <f t="shared" si="47"/>
        <v>11.527000000000001</v>
      </c>
      <c r="Z109" s="51">
        <f>IF(Use_BOM_DF,M109/10,MIN(0.972+(0.342*LN(Weather_Site!J112))-(0.245*LN(Weather_Site!I112)),1))</f>
        <v>0.9</v>
      </c>
      <c r="AA109" s="52">
        <f t="shared" si="48"/>
        <v>33.432802039659443</v>
      </c>
      <c r="AB109" s="52">
        <f t="shared" si="49"/>
        <v>33.432802039659443</v>
      </c>
      <c r="AC109" s="52">
        <f t="shared" si="50"/>
        <v>13.017277519571682</v>
      </c>
      <c r="AD109" s="51">
        <f t="shared" si="51"/>
        <v>1.0210150819079451</v>
      </c>
      <c r="AE109" s="51">
        <f t="shared" si="52"/>
        <v>12.598106454618033</v>
      </c>
      <c r="AF109" s="53">
        <f t="shared" si="53"/>
        <v>225.67141376770124</v>
      </c>
      <c r="AG109" s="323">
        <f t="shared" si="54"/>
        <v>9.5487139570937316</v>
      </c>
    </row>
    <row r="110" spans="1:33" x14ac:dyDescent="0.25">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5"/>
        <v>0</v>
      </c>
      <c r="J110" s="214">
        <f t="shared" si="56"/>
        <v>3</v>
      </c>
      <c r="K110" s="27">
        <f t="shared" si="35"/>
        <v>5.666666666666667</v>
      </c>
      <c r="L110" s="172">
        <f t="shared" si="57"/>
        <v>15</v>
      </c>
      <c r="M110" s="32">
        <f>IF(Use_BOM_DF,Weather_Site!H113,IF(0.191*(Weather_Site!K113+104)*(Weather_Site!J113+1)^1.5/(3.52*(Weather_Site!J113+1)^1.5+Weather_Site!I113-1)&gt;10, 10,0.191*(Weather_Site!K113+104)*(Weather_Site!J113+1)^1.5/(3.52*(Weather_Site!J113+1)^1.5+Weather_Site!I113-1)))</f>
        <v>9</v>
      </c>
      <c r="N110" s="32">
        <f t="shared" si="36"/>
        <v>9.6103230495062633</v>
      </c>
      <c r="O110" s="33">
        <f t="shared" si="37"/>
        <v>172.98581489111274</v>
      </c>
      <c r="P110" s="33">
        <f t="shared" si="38"/>
        <v>116.21124311108217</v>
      </c>
      <c r="Q110" s="32">
        <f t="shared" si="39"/>
        <v>3.8488155935844652</v>
      </c>
      <c r="R110" s="42">
        <f t="shared" si="40"/>
        <v>275.72286972483926</v>
      </c>
      <c r="S110" s="42">
        <f t="shared" si="41"/>
        <v>1206.6539024822125</v>
      </c>
      <c r="T110" s="42">
        <f t="shared" si="42"/>
        <v>25110</v>
      </c>
      <c r="U110" s="32">
        <f t="shared" si="43"/>
        <v>6.1991411522736879</v>
      </c>
      <c r="V110" s="33">
        <f t="shared" si="44"/>
        <v>5.666666666666667</v>
      </c>
      <c r="W110" s="33">
        <f t="shared" si="45"/>
        <v>14.166666666666668</v>
      </c>
      <c r="X110" s="32">
        <f t="shared" si="46"/>
        <v>6.4561801728378985</v>
      </c>
      <c r="Y110" s="32">
        <f t="shared" si="47"/>
        <v>10.486800000000001</v>
      </c>
      <c r="Z110" s="266">
        <f>IF(Use_BOM_DF,M110/10,MIN(0.972+(0.342*LN(Weather_Site!J113))-(0.245*LN(Weather_Site!I113)),1))</f>
        <v>0.9</v>
      </c>
      <c r="AA110" s="33">
        <f t="shared" si="48"/>
        <v>34.732953852397863</v>
      </c>
      <c r="AB110" s="33">
        <f t="shared" si="49"/>
        <v>34.732953852397863</v>
      </c>
      <c r="AC110" s="33">
        <f t="shared" si="50"/>
        <v>16.484209373846994</v>
      </c>
      <c r="AD110" s="32">
        <f t="shared" si="51"/>
        <v>1.0578647459338673</v>
      </c>
      <c r="AE110" s="32">
        <f t="shared" si="52"/>
        <v>12.846431518276567</v>
      </c>
      <c r="AF110" s="42">
        <f t="shared" si="53"/>
        <v>234.44743850368556</v>
      </c>
      <c r="AG110" s="83">
        <f t="shared" si="54"/>
        <v>10.108527464060453</v>
      </c>
    </row>
    <row r="111" spans="1:33" x14ac:dyDescent="0.25">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5"/>
        <v>0</v>
      </c>
      <c r="J111" s="214">
        <f t="shared" si="56"/>
        <v>3</v>
      </c>
      <c r="K111" s="27">
        <f t="shared" si="35"/>
        <v>7.333333333333333</v>
      </c>
      <c r="L111" s="172">
        <f t="shared" si="57"/>
        <v>15</v>
      </c>
      <c r="M111" s="32">
        <f>IF(Use_BOM_DF,Weather_Site!H114,IF(0.191*(Weather_Site!K114+104)*(Weather_Site!J114+1)^1.5/(3.52*(Weather_Site!J114+1)^1.5+Weather_Site!I114-1)&gt;10, 10,0.191*(Weather_Site!K114+104)*(Weather_Site!J114+1)^1.5/(3.52*(Weather_Site!J114+1)^1.5+Weather_Site!I114-1)))</f>
        <v>9</v>
      </c>
      <c r="N111" s="32">
        <f t="shared" si="36"/>
        <v>14.559414636027192</v>
      </c>
      <c r="O111" s="33">
        <f t="shared" si="37"/>
        <v>262.06946344848939</v>
      </c>
      <c r="P111" s="33">
        <f t="shared" si="38"/>
        <v>156.61798070574523</v>
      </c>
      <c r="Q111" s="32">
        <f t="shared" si="39"/>
        <v>5.0069030248303612</v>
      </c>
      <c r="R111" s="42">
        <f t="shared" si="40"/>
        <v>603.10527817319837</v>
      </c>
      <c r="S111" s="42">
        <f t="shared" si="41"/>
        <v>1828.0524388117658</v>
      </c>
      <c r="T111" s="42">
        <f t="shared" si="42"/>
        <v>25110</v>
      </c>
      <c r="U111" s="32">
        <f t="shared" si="43"/>
        <v>5.3672201520616971</v>
      </c>
      <c r="V111" s="33">
        <f t="shared" si="44"/>
        <v>7.333333333333333</v>
      </c>
      <c r="W111" s="33">
        <f t="shared" si="45"/>
        <v>18.333333333333336</v>
      </c>
      <c r="X111" s="32">
        <f t="shared" si="46"/>
        <v>8.7009989280969577</v>
      </c>
      <c r="Y111" s="32">
        <f t="shared" si="47"/>
        <v>9.0874000000000006</v>
      </c>
      <c r="Z111" s="266">
        <f>IF(Use_BOM_DF,M111/10,MIN(0.972+(0.342*LN(Weather_Site!J114))-(0.245*LN(Weather_Site!I114)),1))</f>
        <v>0.9</v>
      </c>
      <c r="AA111" s="33">
        <f t="shared" si="48"/>
        <v>54.968633087028238</v>
      </c>
      <c r="AB111" s="33">
        <f t="shared" si="49"/>
        <v>54.968633087028238</v>
      </c>
      <c r="AC111" s="33">
        <f t="shared" si="50"/>
        <v>22.647890547624069</v>
      </c>
      <c r="AD111" s="32">
        <f t="shared" si="51"/>
        <v>1.6119608920766559</v>
      </c>
      <c r="AE111" s="32">
        <f t="shared" si="52"/>
        <v>16.237406045896371</v>
      </c>
      <c r="AF111" s="42">
        <f t="shared" si="53"/>
        <v>371.03827333744061</v>
      </c>
      <c r="AG111" s="83">
        <f t="shared" si="54"/>
        <v>15.378812171393763</v>
      </c>
    </row>
    <row r="112" spans="1:33" x14ac:dyDescent="0.25">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5"/>
        <v>0</v>
      </c>
      <c r="J112" s="214">
        <f t="shared" si="56"/>
        <v>3</v>
      </c>
      <c r="K112" s="27">
        <f t="shared" si="35"/>
        <v>6.666666666666667</v>
      </c>
      <c r="L112" s="172">
        <f t="shared" si="57"/>
        <v>15</v>
      </c>
      <c r="M112" s="32">
        <f>IF(Use_BOM_DF,Weather_Site!H115,IF(0.191*(Weather_Site!K115+104)*(Weather_Site!J115+1)^1.5/(3.52*(Weather_Site!J115+1)^1.5+Weather_Site!I115-1)&gt;10, 10,0.191*(Weather_Site!K115+104)*(Weather_Site!J115+1)^1.5/(3.52*(Weather_Site!J115+1)^1.5+Weather_Site!I115-1)))</f>
        <v>9</v>
      </c>
      <c r="N112" s="32">
        <f t="shared" si="36"/>
        <v>16.656788289140156</v>
      </c>
      <c r="O112" s="33">
        <f t="shared" si="37"/>
        <v>299.82218920452283</v>
      </c>
      <c r="P112" s="33">
        <f t="shared" si="38"/>
        <v>187.76470246005482</v>
      </c>
      <c r="Q112" s="32">
        <f t="shared" si="39"/>
        <v>5.4976884596587965</v>
      </c>
      <c r="R112" s="42">
        <f t="shared" si="40"/>
        <v>741.84654532662125</v>
      </c>
      <c r="S112" s="42">
        <f t="shared" si="41"/>
        <v>2091.3946896866892</v>
      </c>
      <c r="T112" s="42">
        <f t="shared" si="42"/>
        <v>25110</v>
      </c>
      <c r="U112" s="32">
        <f t="shared" si="43"/>
        <v>4.9649939244909751</v>
      </c>
      <c r="V112" s="33">
        <f t="shared" si="44"/>
        <v>6.666666666666667</v>
      </c>
      <c r="W112" s="33">
        <f t="shared" si="45"/>
        <v>16.666666666666668</v>
      </c>
      <c r="X112" s="32">
        <f t="shared" si="46"/>
        <v>10.431372358891936</v>
      </c>
      <c r="Y112" s="32">
        <f t="shared" si="47"/>
        <v>8.1368000000000009</v>
      </c>
      <c r="Z112" s="266">
        <f>IF(Use_BOM_DF,M112/10,MIN(0.972+(0.342*LN(Weather_Site!J115))-(0.245*LN(Weather_Site!I115)),1))</f>
        <v>0.9</v>
      </c>
      <c r="AA112" s="33">
        <f t="shared" si="48"/>
        <v>64.456135007217654</v>
      </c>
      <c r="AB112" s="33">
        <f t="shared" si="49"/>
        <v>64.456135007217654</v>
      </c>
      <c r="AC112" s="33">
        <f t="shared" si="50"/>
        <v>28.102341914970658</v>
      </c>
      <c r="AD112" s="32">
        <f t="shared" si="51"/>
        <v>1.8616481949990802</v>
      </c>
      <c r="AE112" s="32">
        <f t="shared" si="52"/>
        <v>17.607460944113367</v>
      </c>
      <c r="AF112" s="42">
        <f t="shared" si="53"/>
        <v>435.07891129871916</v>
      </c>
      <c r="AG112" s="83">
        <f t="shared" si="54"/>
        <v>17.283920338335619</v>
      </c>
    </row>
    <row r="113" spans="1:33" x14ac:dyDescent="0.25">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5"/>
        <v>0</v>
      </c>
      <c r="J113" s="214">
        <f t="shared" si="56"/>
        <v>3</v>
      </c>
      <c r="K113" s="27">
        <f t="shared" si="35"/>
        <v>6.666666666666667</v>
      </c>
      <c r="L113" s="172">
        <f t="shared" si="57"/>
        <v>15</v>
      </c>
      <c r="M113" s="32">
        <f>IF(Use_BOM_DF,Weather_Site!H116,IF(0.191*(Weather_Site!K116+104)*(Weather_Site!J116+1)^1.5/(3.52*(Weather_Site!J116+1)^1.5+Weather_Site!I116-1)&gt;10, 10,0.191*(Weather_Site!K116+104)*(Weather_Site!J116+1)^1.5/(3.52*(Weather_Site!J116+1)^1.5+Weather_Site!I116-1)))</f>
        <v>9</v>
      </c>
      <c r="N113" s="32">
        <f t="shared" si="36"/>
        <v>20.601993405904334</v>
      </c>
      <c r="O113" s="33">
        <f t="shared" si="37"/>
        <v>370.835881306278</v>
      </c>
      <c r="P113" s="33">
        <f t="shared" si="38"/>
        <v>232.23727736671177</v>
      </c>
      <c r="Q113" s="32">
        <f t="shared" si="39"/>
        <v>6.4208664569816136</v>
      </c>
      <c r="R113" s="42">
        <f t="shared" si="40"/>
        <v>1002.8218638005715</v>
      </c>
      <c r="S113" s="42">
        <f t="shared" si="41"/>
        <v>2586.7471482578776</v>
      </c>
      <c r="T113" s="42">
        <f t="shared" si="42"/>
        <v>25110</v>
      </c>
      <c r="U113" s="32">
        <f t="shared" si="43"/>
        <v>4.5359474394202124</v>
      </c>
      <c r="V113" s="33">
        <f t="shared" si="44"/>
        <v>6.666666666666667</v>
      </c>
      <c r="W113" s="33">
        <f t="shared" si="45"/>
        <v>16.666666666666668</v>
      </c>
      <c r="X113" s="32">
        <f t="shared" si="46"/>
        <v>12.902070964817321</v>
      </c>
      <c r="Y113" s="32">
        <f t="shared" si="47"/>
        <v>5.0863999999999994</v>
      </c>
      <c r="Z113" s="266">
        <f>IF(Use_BOM_DF,M113/10,MIN(0.972+(0.342*LN(Weather_Site!J116))-(0.245*LN(Weather_Site!I116)),1))</f>
        <v>0.9</v>
      </c>
      <c r="AA113" s="33">
        <f t="shared" si="48"/>
        <v>128.82124104729021</v>
      </c>
      <c r="AB113" s="33">
        <f t="shared" si="49"/>
        <v>128.82124104729021</v>
      </c>
      <c r="AC113" s="33">
        <f t="shared" si="50"/>
        <v>56.164995952928642</v>
      </c>
      <c r="AD113" s="32">
        <f t="shared" si="51"/>
        <v>3.4806234168405505</v>
      </c>
      <c r="AE113" s="32">
        <f t="shared" si="52"/>
        <v>25.014376322845724</v>
      </c>
      <c r="AF113" s="42">
        <f t="shared" si="53"/>
        <v>869.54337706920899</v>
      </c>
      <c r="AG113" s="83">
        <f t="shared" si="54"/>
        <v>20.896268625488595</v>
      </c>
    </row>
    <row r="114" spans="1:33" x14ac:dyDescent="0.25">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5"/>
        <v>0</v>
      </c>
      <c r="J114" s="214">
        <f t="shared" si="56"/>
        <v>3</v>
      </c>
      <c r="K114" s="27">
        <f t="shared" si="35"/>
        <v>6.666666666666667</v>
      </c>
      <c r="L114" s="172">
        <f t="shared" si="57"/>
        <v>15</v>
      </c>
      <c r="M114" s="32">
        <f>IF(Use_BOM_DF,Weather_Site!H117,IF(0.191*(Weather_Site!K117+104)*(Weather_Site!J117+1)^1.5/(3.52*(Weather_Site!J117+1)^1.5+Weather_Site!I117-1)&gt;10, 10,0.191*(Weather_Site!K117+104)*(Weather_Site!J117+1)^1.5/(3.52*(Weather_Site!J117+1)^1.5+Weather_Site!I117-1)))</f>
        <v>9</v>
      </c>
      <c r="N114" s="32">
        <f t="shared" si="36"/>
        <v>24.87884486134945</v>
      </c>
      <c r="O114" s="33">
        <f t="shared" si="37"/>
        <v>447.81920750429003</v>
      </c>
      <c r="P114" s="33">
        <f t="shared" si="38"/>
        <v>280.44835666109583</v>
      </c>
      <c r="Q114" s="32">
        <f t="shared" si="39"/>
        <v>7.42164969755577</v>
      </c>
      <c r="R114" s="42">
        <f t="shared" si="40"/>
        <v>1285.7355875782659</v>
      </c>
      <c r="S114" s="42">
        <f t="shared" si="41"/>
        <v>3123.7404909858005</v>
      </c>
      <c r="T114" s="42">
        <f t="shared" si="42"/>
        <v>25110</v>
      </c>
      <c r="U114" s="32">
        <f t="shared" si="43"/>
        <v>4.202013124993135</v>
      </c>
      <c r="V114" s="33">
        <f t="shared" si="44"/>
        <v>6.666666666666667</v>
      </c>
      <c r="W114" s="33">
        <f t="shared" si="45"/>
        <v>16.666666666666668</v>
      </c>
      <c r="X114" s="32">
        <f t="shared" si="46"/>
        <v>15.580464258949771</v>
      </c>
      <c r="Y114" s="32">
        <f t="shared" si="47"/>
        <v>4.2957000000000001</v>
      </c>
      <c r="Z114" s="266">
        <f>IF(Use_BOM_DF,M114/10,MIN(0.972+(0.342*LN(Weather_Site!J117))-(0.245*LN(Weather_Site!I117)),1))</f>
        <v>0.9</v>
      </c>
      <c r="AA114" s="33">
        <f t="shared" si="48"/>
        <v>154.14822122786921</v>
      </c>
      <c r="AB114" s="33">
        <f t="shared" si="49"/>
        <v>154.14822122786921</v>
      </c>
      <c r="AC114" s="33">
        <f t="shared" si="50"/>
        <v>67.207349898423772</v>
      </c>
      <c r="AD114" s="32">
        <f t="shared" si="51"/>
        <v>4.1123915945649756</v>
      </c>
      <c r="AE114" s="32">
        <f t="shared" si="52"/>
        <v>27.390886595355404</v>
      </c>
      <c r="AF114" s="42">
        <f t="shared" si="53"/>
        <v>1040.5004932881172</v>
      </c>
      <c r="AG114" s="83">
        <f t="shared" si="54"/>
        <v>24.536410070012135</v>
      </c>
    </row>
    <row r="115" spans="1:33" x14ac:dyDescent="0.25">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5"/>
        <v>0</v>
      </c>
      <c r="J115" s="214">
        <f t="shared" si="56"/>
        <v>3</v>
      </c>
      <c r="K115" s="48">
        <f t="shared" si="35"/>
        <v>6.666666666666667</v>
      </c>
      <c r="L115" s="172">
        <f t="shared" si="57"/>
        <v>15</v>
      </c>
      <c r="M115" s="51">
        <f>IF(Use_BOM_DF,Weather_Site!H118,IF(0.191*(Weather_Site!K118+104)*(Weather_Site!J118+1)^1.5/(3.52*(Weather_Site!J118+1)^1.5+Weather_Site!I118-1)&gt;10, 10,0.191*(Weather_Site!K118+104)*(Weather_Site!J118+1)^1.5/(3.52*(Weather_Site!J118+1)^1.5+Weather_Site!I118-1)))</f>
        <v>9</v>
      </c>
      <c r="N115" s="51">
        <f t="shared" si="36"/>
        <v>30.245210410113188</v>
      </c>
      <c r="O115" s="52">
        <f t="shared" si="37"/>
        <v>544.41378738203741</v>
      </c>
      <c r="P115" s="52">
        <f t="shared" si="38"/>
        <v>340.94105267575634</v>
      </c>
      <c r="Q115" s="51">
        <f t="shared" si="39"/>
        <v>8.6773792359664874</v>
      </c>
      <c r="R115" s="53">
        <f t="shared" si="40"/>
        <v>1640.7206686289871</v>
      </c>
      <c r="S115" s="53">
        <f t="shared" si="41"/>
        <v>3797.5311531940333</v>
      </c>
      <c r="T115" s="53">
        <f t="shared" si="42"/>
        <v>25110</v>
      </c>
      <c r="U115" s="51">
        <f t="shared" si="43"/>
        <v>3.9087387093534818</v>
      </c>
      <c r="V115" s="52">
        <f t="shared" si="44"/>
        <v>6.666666666666667</v>
      </c>
      <c r="W115" s="52">
        <f t="shared" si="45"/>
        <v>16.666666666666668</v>
      </c>
      <c r="X115" s="51">
        <f t="shared" si="46"/>
        <v>18.941169593097577</v>
      </c>
      <c r="Y115" s="51">
        <f t="shared" si="47"/>
        <v>3.4672999999999998</v>
      </c>
      <c r="Z115" s="51">
        <f>IF(Use_BOM_DF,M115/10,MIN(0.972+(0.342*LN(Weather_Site!J118))-(0.245*LN(Weather_Site!I118)),1))</f>
        <v>0.9</v>
      </c>
      <c r="AA115" s="52">
        <f t="shared" si="48"/>
        <v>186.03994617506615</v>
      </c>
      <c r="AB115" s="52">
        <f t="shared" si="49"/>
        <v>186.03994617506615</v>
      </c>
      <c r="AC115" s="52">
        <f t="shared" si="50"/>
        <v>81.11187828232346</v>
      </c>
      <c r="AD115" s="51">
        <f t="shared" si="51"/>
        <v>4.9166510284784026</v>
      </c>
      <c r="AE115" s="51">
        <f t="shared" si="52"/>
        <v>30.120410839117529</v>
      </c>
      <c r="AF115" s="53">
        <f t="shared" si="53"/>
        <v>1255.7696366816965</v>
      </c>
      <c r="AG115" s="323">
        <f t="shared" si="54"/>
        <v>28.562395429494657</v>
      </c>
    </row>
    <row r="116" spans="1:33" x14ac:dyDescent="0.25">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5"/>
        <v>0</v>
      </c>
      <c r="J116" s="214">
        <f t="shared" si="56"/>
        <v>3</v>
      </c>
      <c r="K116" s="48">
        <f t="shared" si="35"/>
        <v>6</v>
      </c>
      <c r="L116" s="172">
        <f t="shared" si="57"/>
        <v>15</v>
      </c>
      <c r="M116" s="51">
        <f>IF(Use_BOM_DF,Weather_Site!H119,IF(0.191*(Weather_Site!K119+104)*(Weather_Site!J119+1)^1.5/(3.52*(Weather_Site!J119+1)^1.5+Weather_Site!I119-1)&gt;10, 10,0.191*(Weather_Site!K119+104)*(Weather_Site!J119+1)^1.5/(3.52*(Weather_Site!J119+1)^1.5+Weather_Site!I119-1)))</f>
        <v>9</v>
      </c>
      <c r="N116" s="51">
        <f t="shared" si="36"/>
        <v>31.87933003190459</v>
      </c>
      <c r="O116" s="52">
        <f t="shared" si="37"/>
        <v>573.82794057428259</v>
      </c>
      <c r="P116" s="52">
        <f t="shared" si="38"/>
        <v>376.57965664154551</v>
      </c>
      <c r="Q116" s="51">
        <f t="shared" si="39"/>
        <v>9.0597632274656732</v>
      </c>
      <c r="R116" s="53">
        <f t="shared" si="40"/>
        <v>1748.8176816104883</v>
      </c>
      <c r="S116" s="53">
        <f t="shared" si="41"/>
        <v>4002.7081080788803</v>
      </c>
      <c r="T116" s="53">
        <f t="shared" si="42"/>
        <v>25110</v>
      </c>
      <c r="U116" s="51">
        <f t="shared" si="43"/>
        <v>3.7717074865478359</v>
      </c>
      <c r="V116" s="52">
        <f t="shared" si="44"/>
        <v>6</v>
      </c>
      <c r="W116" s="52">
        <f t="shared" si="45"/>
        <v>15</v>
      </c>
      <c r="X116" s="51">
        <f t="shared" si="46"/>
        <v>20.921092035641419</v>
      </c>
      <c r="Y116" s="51">
        <f t="shared" si="47"/>
        <v>3.0483000000000002</v>
      </c>
      <c r="Z116" s="51">
        <f>IF(Use_BOM_DF,M116/10,MIN(0.972+(0.342*LN(Weather_Site!J119))-(0.245*LN(Weather_Site!I119)),1))</f>
        <v>0.9</v>
      </c>
      <c r="AA116" s="52">
        <f t="shared" si="48"/>
        <v>193.35162356355741</v>
      </c>
      <c r="AB116" s="52">
        <f t="shared" si="49"/>
        <v>193.35162356355741</v>
      </c>
      <c r="AC116" s="52">
        <f t="shared" si="50"/>
        <v>89.205474858215695</v>
      </c>
      <c r="AD116" s="51">
        <f t="shared" si="51"/>
        <v>5.1021689097423382</v>
      </c>
      <c r="AE116" s="51">
        <f t="shared" si="52"/>
        <v>30.712358370271954</v>
      </c>
      <c r="AF116" s="53">
        <f t="shared" si="53"/>
        <v>1305.1234590540125</v>
      </c>
      <c r="AG116" s="323">
        <f t="shared" si="54"/>
        <v>29.377631650272633</v>
      </c>
    </row>
    <row r="117" spans="1:33" x14ac:dyDescent="0.25">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5"/>
        <v>0</v>
      </c>
      <c r="J117" s="214">
        <f t="shared" si="56"/>
        <v>3</v>
      </c>
      <c r="K117" s="48">
        <f t="shared" si="35"/>
        <v>6.333333333333333</v>
      </c>
      <c r="L117" s="172">
        <f t="shared" si="57"/>
        <v>15</v>
      </c>
      <c r="M117" s="51">
        <f>IF(Use_BOM_DF,Weather_Site!H120,IF(0.191*(Weather_Site!K120+104)*(Weather_Site!J120+1)^1.5/(3.52*(Weather_Site!J120+1)^1.5+Weather_Site!I120-1)&gt;10, 10,0.191*(Weather_Site!K120+104)*(Weather_Site!J120+1)^1.5/(3.52*(Weather_Site!J120+1)^1.5+Weather_Site!I120-1)))</f>
        <v>9</v>
      </c>
      <c r="N117" s="51">
        <f t="shared" si="36"/>
        <v>34.83030490360332</v>
      </c>
      <c r="O117" s="52">
        <f t="shared" si="37"/>
        <v>626.94548826485959</v>
      </c>
      <c r="P117" s="52">
        <f t="shared" si="38"/>
        <v>401.92262552974597</v>
      </c>
      <c r="Q117" s="51">
        <f t="shared" si="39"/>
        <v>9.7502913474431736</v>
      </c>
      <c r="R117" s="53">
        <f t="shared" si="40"/>
        <v>1944.0246693733591</v>
      </c>
      <c r="S117" s="53">
        <f t="shared" si="41"/>
        <v>4373.2269061171164</v>
      </c>
      <c r="T117" s="53">
        <f t="shared" si="42"/>
        <v>25110</v>
      </c>
      <c r="U117" s="51">
        <f t="shared" si="43"/>
        <v>3.6873496683466445</v>
      </c>
      <c r="V117" s="52">
        <f t="shared" si="44"/>
        <v>6.333333333333333</v>
      </c>
      <c r="W117" s="52">
        <f t="shared" si="45"/>
        <v>15.833333333333334</v>
      </c>
      <c r="X117" s="51">
        <f t="shared" si="46"/>
        <v>22.329034751652554</v>
      </c>
      <c r="Y117" s="51">
        <f t="shared" si="47"/>
        <v>2.7733999999999996</v>
      </c>
      <c r="Z117" s="51">
        <f>IF(Use_BOM_DF,M117/10,MIN(0.972+(0.342*LN(Weather_Site!J120))-(0.245*LN(Weather_Site!I120)),1))</f>
        <v>0.9</v>
      </c>
      <c r="AA117" s="52">
        <f t="shared" si="48"/>
        <v>211.70519452458825</v>
      </c>
      <c r="AB117" s="52">
        <f t="shared" si="49"/>
        <v>211.70519452458825</v>
      </c>
      <c r="AC117" s="52">
        <f t="shared" si="50"/>
        <v>94.949456676614929</v>
      </c>
      <c r="AD117" s="51">
        <f t="shared" si="51"/>
        <v>5.5681625537661779</v>
      </c>
      <c r="AE117" s="51">
        <f t="shared" si="52"/>
        <v>32.150706486966051</v>
      </c>
      <c r="AF117" s="53">
        <f t="shared" si="53"/>
        <v>1429.0100630409706</v>
      </c>
      <c r="AG117" s="323">
        <f t="shared" si="54"/>
        <v>31.536173844431708</v>
      </c>
    </row>
    <row r="118" spans="1:33" x14ac:dyDescent="0.25">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5"/>
        <v>0</v>
      </c>
      <c r="J118" s="214">
        <f t="shared" si="56"/>
        <v>3</v>
      </c>
      <c r="K118" s="48">
        <f t="shared" si="35"/>
        <v>6.333333333333333</v>
      </c>
      <c r="L118" s="172">
        <f t="shared" si="57"/>
        <v>15</v>
      </c>
      <c r="M118" s="51">
        <f>IF(Use_BOM_DF,Weather_Site!H121,IF(0.191*(Weather_Site!K121+104)*(Weather_Site!J121+1)^1.5/(3.52*(Weather_Site!J121+1)^1.5+Weather_Site!I121-1)&gt;10, 10,0.191*(Weather_Site!K121+104)*(Weather_Site!J121+1)^1.5/(3.52*(Weather_Site!J121+1)^1.5+Weather_Site!I121-1)))</f>
        <v>9</v>
      </c>
      <c r="N118" s="51">
        <f t="shared" si="36"/>
        <v>36.548781158050424</v>
      </c>
      <c r="O118" s="52">
        <f t="shared" si="37"/>
        <v>657.87806084490762</v>
      </c>
      <c r="P118" s="52">
        <f t="shared" si="38"/>
        <v>421.752899482543</v>
      </c>
      <c r="Q118" s="51">
        <f t="shared" si="39"/>
        <v>10.1524147909838</v>
      </c>
      <c r="R118" s="53">
        <f t="shared" si="40"/>
        <v>2057.7018736050359</v>
      </c>
      <c r="S118" s="53">
        <f t="shared" si="41"/>
        <v>4588.9955195206112</v>
      </c>
      <c r="T118" s="53">
        <f t="shared" si="42"/>
        <v>25110</v>
      </c>
      <c r="U118" s="51">
        <f t="shared" si="43"/>
        <v>3.6177374076939661</v>
      </c>
      <c r="V118" s="52">
        <f t="shared" si="44"/>
        <v>6.333333333333333</v>
      </c>
      <c r="W118" s="52">
        <f t="shared" si="45"/>
        <v>15.833333333333334</v>
      </c>
      <c r="X118" s="51">
        <f t="shared" si="46"/>
        <v>23.430716637919058</v>
      </c>
      <c r="Y118" s="51">
        <f t="shared" si="47"/>
        <v>2.5798000000000005</v>
      </c>
      <c r="Z118" s="51">
        <f>IF(Use_BOM_DF,M118/10,MIN(0.972+(0.342*LN(Weather_Site!J121))-(0.245*LN(Weather_Site!I121)),1))</f>
        <v>0.9</v>
      </c>
      <c r="AA118" s="52">
        <f t="shared" si="48"/>
        <v>221.21651217621383</v>
      </c>
      <c r="AB118" s="52">
        <f t="shared" si="49"/>
        <v>221.21651217621383</v>
      </c>
      <c r="AC118" s="52">
        <f t="shared" si="50"/>
        <v>99.215268128849544</v>
      </c>
      <c r="AD118" s="51">
        <f t="shared" si="51"/>
        <v>5.8089853463118599</v>
      </c>
      <c r="AE118" s="51">
        <f t="shared" si="52"/>
        <v>32.871568397473666</v>
      </c>
      <c r="AF118" s="53">
        <f t="shared" si="53"/>
        <v>1493.2114571894433</v>
      </c>
      <c r="AG118" s="323">
        <f t="shared" si="54"/>
        <v>32.823984199385343</v>
      </c>
    </row>
    <row r="119" spans="1:33" x14ac:dyDescent="0.25">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5"/>
        <v>0</v>
      </c>
      <c r="J119" s="214">
        <f t="shared" si="56"/>
        <v>3</v>
      </c>
      <c r="K119" s="48">
        <f t="shared" si="35"/>
        <v>7</v>
      </c>
      <c r="L119" s="172">
        <f t="shared" si="57"/>
        <v>15</v>
      </c>
      <c r="M119" s="51">
        <f>IF(Use_BOM_DF,Weather_Site!H122,IF(0.191*(Weather_Site!K122+104)*(Weather_Site!J122+1)^1.5/(3.52*(Weather_Site!J122+1)^1.5+Weather_Site!I122-1)&gt;10, 10,0.191*(Weather_Site!K122+104)*(Weather_Site!J122+1)^1.5/(3.52*(Weather_Site!J122+1)^1.5+Weather_Site!I122-1)))</f>
        <v>9</v>
      </c>
      <c r="N119" s="51">
        <f t="shared" si="36"/>
        <v>37.272949101681242</v>
      </c>
      <c r="O119" s="52">
        <f t="shared" si="37"/>
        <v>670.91308383026228</v>
      </c>
      <c r="P119" s="52">
        <f t="shared" si="38"/>
        <v>410.44403928015424</v>
      </c>
      <c r="Q119" s="51">
        <f t="shared" si="39"/>
        <v>10.321870089793411</v>
      </c>
      <c r="R119" s="53">
        <f t="shared" si="40"/>
        <v>2105.6055830762139</v>
      </c>
      <c r="S119" s="53">
        <f t="shared" si="41"/>
        <v>4679.920670603804</v>
      </c>
      <c r="T119" s="53">
        <f t="shared" si="42"/>
        <v>25110</v>
      </c>
      <c r="U119" s="51">
        <f t="shared" si="43"/>
        <v>3.637265538785472</v>
      </c>
      <c r="V119" s="52">
        <f t="shared" si="44"/>
        <v>7</v>
      </c>
      <c r="W119" s="52">
        <f t="shared" si="45"/>
        <v>17.5</v>
      </c>
      <c r="X119" s="51">
        <f t="shared" si="46"/>
        <v>22.802446626675238</v>
      </c>
      <c r="Y119" s="51">
        <f t="shared" si="47"/>
        <v>2.7083999999999993</v>
      </c>
      <c r="Z119" s="51">
        <f>IF(Use_BOM_DF,M119/10,MIN(0.972+(0.342*LN(Weather_Site!J122))-(0.245*LN(Weather_Site!I122)),1))</f>
        <v>0.9</v>
      </c>
      <c r="AA119" s="52">
        <f t="shared" si="48"/>
        <v>227.35523701429597</v>
      </c>
      <c r="AB119" s="52">
        <f t="shared" si="49"/>
        <v>227.35523701429597</v>
      </c>
      <c r="AC119" s="52">
        <f t="shared" si="50"/>
        <v>96.360822656779732</v>
      </c>
      <c r="AD119" s="51">
        <f t="shared" si="51"/>
        <v>5.9638151792126353</v>
      </c>
      <c r="AE119" s="51">
        <f t="shared" si="52"/>
        <v>33.328616847607236</v>
      </c>
      <c r="AF119" s="53">
        <f t="shared" si="53"/>
        <v>1534.6478498464978</v>
      </c>
      <c r="AG119" s="323">
        <f t="shared" si="54"/>
        <v>34.009993207075667</v>
      </c>
    </row>
    <row r="120" spans="1:33" x14ac:dyDescent="0.25">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5"/>
        <v>0</v>
      </c>
      <c r="J120" s="214">
        <f t="shared" si="56"/>
        <v>3</v>
      </c>
      <c r="K120" s="27">
        <f t="shared" si="35"/>
        <v>6.333333333333333</v>
      </c>
      <c r="L120" s="172">
        <f t="shared" si="57"/>
        <v>15</v>
      </c>
      <c r="M120" s="32">
        <f>IF(Use_BOM_DF,Weather_Site!H123,IF(0.191*(Weather_Site!K123+104)*(Weather_Site!J123+1)^1.5/(3.52*(Weather_Site!J123+1)^1.5+Weather_Site!I123-1)&gt;10, 10,0.191*(Weather_Site!K123+104)*(Weather_Site!J123+1)^1.5/(3.52*(Weather_Site!J123+1)^1.5+Weather_Site!I123-1)))</f>
        <v>9</v>
      </c>
      <c r="N120" s="32">
        <f t="shared" si="36"/>
        <v>34.732221805942508</v>
      </c>
      <c r="O120" s="33">
        <f t="shared" si="37"/>
        <v>625.17999250696505</v>
      </c>
      <c r="P120" s="33">
        <f t="shared" si="38"/>
        <v>400.79080034931684</v>
      </c>
      <c r="Q120" s="32">
        <f t="shared" si="39"/>
        <v>9.7273399025905452</v>
      </c>
      <c r="R120" s="42">
        <f t="shared" si="40"/>
        <v>1937.5364724630967</v>
      </c>
      <c r="S120" s="42">
        <f t="shared" si="41"/>
        <v>4360.9117787327104</v>
      </c>
      <c r="T120" s="42">
        <f t="shared" si="42"/>
        <v>25110</v>
      </c>
      <c r="U120" s="32">
        <f t="shared" si="43"/>
        <v>3.6557348272763588</v>
      </c>
      <c r="V120" s="33">
        <f t="shared" si="44"/>
        <v>6.333333333333333</v>
      </c>
      <c r="W120" s="33">
        <f t="shared" si="45"/>
        <v>15.833333333333334</v>
      </c>
      <c r="X120" s="32">
        <f t="shared" si="46"/>
        <v>22.266155574962049</v>
      </c>
      <c r="Y120" s="32">
        <f t="shared" si="47"/>
        <v>2.8199999999999994</v>
      </c>
      <c r="Z120" s="266">
        <f>IF(Use_BOM_DF,M120/10,MIN(0.972+(0.342*LN(Weather_Site!J123))-(0.245*LN(Weather_Site!I123)),1))</f>
        <v>0.9</v>
      </c>
      <c r="AA120" s="33">
        <f t="shared" si="48"/>
        <v>209.47753770808475</v>
      </c>
      <c r="AB120" s="33">
        <f t="shared" si="49"/>
        <v>209.47753770808475</v>
      </c>
      <c r="AC120" s="33">
        <f t="shared" si="50"/>
        <v>93.950355993875647</v>
      </c>
      <c r="AD120" s="32">
        <f t="shared" si="51"/>
        <v>5.5116504416163581</v>
      </c>
      <c r="AE120" s="32">
        <f t="shared" si="52"/>
        <v>31.979545654078954</v>
      </c>
      <c r="AF120" s="42">
        <f t="shared" si="53"/>
        <v>1413.973379529572</v>
      </c>
      <c r="AG120" s="83">
        <f t="shared" si="54"/>
        <v>32.111621716187386</v>
      </c>
    </row>
    <row r="121" spans="1:33" x14ac:dyDescent="0.25">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5"/>
        <v>0</v>
      </c>
      <c r="J121" s="214">
        <f t="shared" si="56"/>
        <v>3</v>
      </c>
      <c r="K121" s="27">
        <f t="shared" si="35"/>
        <v>5.666666666666667</v>
      </c>
      <c r="L121" s="172">
        <f t="shared" si="57"/>
        <v>15</v>
      </c>
      <c r="M121" s="32">
        <f>IF(Use_BOM_DF,Weather_Site!H124,IF(0.191*(Weather_Site!K124+104)*(Weather_Site!J124+1)^1.5/(3.52*(Weather_Site!J124+1)^1.5+Weather_Site!I124-1)&gt;10, 10,0.191*(Weather_Site!K124+104)*(Weather_Site!J124+1)^1.5/(3.52*(Weather_Site!J124+1)^1.5+Weather_Site!I124-1)))</f>
        <v>9</v>
      </c>
      <c r="N121" s="32">
        <f t="shared" si="36"/>
        <v>29.004118536151726</v>
      </c>
      <c r="O121" s="33">
        <f t="shared" si="37"/>
        <v>522.07413365073103</v>
      </c>
      <c r="P121" s="33">
        <f t="shared" si="38"/>
        <v>350.7275096855916</v>
      </c>
      <c r="Q121" s="32">
        <f t="shared" si="39"/>
        <v>8.386963737459503</v>
      </c>
      <c r="R121" s="42">
        <f t="shared" si="40"/>
        <v>1558.6224411664364</v>
      </c>
      <c r="S121" s="42">
        <f t="shared" si="41"/>
        <v>3641.7020155739924</v>
      </c>
      <c r="T121" s="42">
        <f t="shared" si="42"/>
        <v>25110</v>
      </c>
      <c r="U121" s="32">
        <f t="shared" si="43"/>
        <v>3.8176227205424516</v>
      </c>
      <c r="V121" s="33">
        <f t="shared" si="44"/>
        <v>5.666666666666667</v>
      </c>
      <c r="W121" s="33">
        <f t="shared" si="45"/>
        <v>14.166666666666668</v>
      </c>
      <c r="X121" s="32">
        <f t="shared" si="46"/>
        <v>19.484861649199534</v>
      </c>
      <c r="Y121" s="32">
        <f t="shared" si="47"/>
        <v>3.3978999999999999</v>
      </c>
      <c r="Z121" s="266">
        <f>IF(Use_BOM_DF,M121/10,MIN(0.972+(0.342*LN(Weather_Site!J124))-(0.245*LN(Weather_Site!I124)),1))</f>
        <v>0.9</v>
      </c>
      <c r="AA121" s="33">
        <f t="shared" si="48"/>
        <v>173.6200368201263</v>
      </c>
      <c r="AB121" s="33">
        <f t="shared" si="49"/>
        <v>173.6200368201263</v>
      </c>
      <c r="AC121" s="33">
        <f t="shared" si="50"/>
        <v>82.399816917397104</v>
      </c>
      <c r="AD121" s="32">
        <f t="shared" si="51"/>
        <v>4.6023103433417889</v>
      </c>
      <c r="AE121" s="32">
        <f t="shared" si="52"/>
        <v>29.087585232282432</v>
      </c>
      <c r="AF121" s="42">
        <f t="shared" si="53"/>
        <v>1171.9352485358525</v>
      </c>
      <c r="AG121" s="83">
        <f t="shared" si="54"/>
        <v>27.978136470349632</v>
      </c>
    </row>
    <row r="122" spans="1:33" x14ac:dyDescent="0.25">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8">C$5</f>
        <v>0</v>
      </c>
      <c r="J122" s="214">
        <f t="shared" ref="J122:J153" si="59">J$4</f>
        <v>3</v>
      </c>
      <c r="K122" s="27">
        <f t="shared" si="35"/>
        <v>4.666666666666667</v>
      </c>
      <c r="L122" s="172">
        <f t="shared" ref="L122:L153" si="60">C$4</f>
        <v>15</v>
      </c>
      <c r="M122" s="32">
        <f>IF(Use_BOM_DF,Weather_Site!H125,IF(0.191*(Weather_Site!K125+104)*(Weather_Site!J125+1)^1.5/(3.52*(Weather_Site!J125+1)^1.5+Weather_Site!I125-1)&gt;10, 10,0.191*(Weather_Site!K125+104)*(Weather_Site!J125+1)^1.5/(3.52*(Weather_Site!J125+1)^1.5+Weather_Site!I125-1)))</f>
        <v>9</v>
      </c>
      <c r="N122" s="32">
        <f t="shared" si="36"/>
        <v>22.022349815628409</v>
      </c>
      <c r="O122" s="33">
        <f t="shared" si="37"/>
        <v>396.40229668131133</v>
      </c>
      <c r="P122" s="33">
        <f t="shared" si="38"/>
        <v>285.66779972497903</v>
      </c>
      <c r="Q122" s="32">
        <f t="shared" si="39"/>
        <v>6.7532298568570468</v>
      </c>
      <c r="R122" s="42">
        <f t="shared" si="40"/>
        <v>1096.7784403038193</v>
      </c>
      <c r="S122" s="42">
        <f t="shared" si="41"/>
        <v>2765.0844003856537</v>
      </c>
      <c r="T122" s="42">
        <f t="shared" si="42"/>
        <v>25110</v>
      </c>
      <c r="U122" s="32">
        <f t="shared" si="43"/>
        <v>4.0940399837951391</v>
      </c>
      <c r="V122" s="33">
        <f t="shared" si="44"/>
        <v>4.666666666666667</v>
      </c>
      <c r="W122" s="33">
        <f t="shared" si="45"/>
        <v>11.666666666666668</v>
      </c>
      <c r="X122" s="32">
        <f t="shared" si="46"/>
        <v>15.870433318054394</v>
      </c>
      <c r="Y122" s="32">
        <f t="shared" si="47"/>
        <v>4.2920999999999996</v>
      </c>
      <c r="Z122" s="266">
        <f>IF(Use_BOM_DF,M122/10,MIN(0.972+(0.342*LN(Weather_Site!J125))-(0.245*LN(Weather_Site!I125)),1))</f>
        <v>0.9</v>
      </c>
      <c r="AA122" s="33">
        <f t="shared" si="48"/>
        <v>130.19584476745058</v>
      </c>
      <c r="AB122" s="33">
        <f t="shared" si="49"/>
        <v>130.19584476745058</v>
      </c>
      <c r="AC122" s="33">
        <f t="shared" si="50"/>
        <v>67.262294191941365</v>
      </c>
      <c r="AD122" s="32">
        <f t="shared" si="51"/>
        <v>3.5147935300022097</v>
      </c>
      <c r="AE122" s="32">
        <f t="shared" si="52"/>
        <v>25.149056817465645</v>
      </c>
      <c r="AF122" s="42">
        <f t="shared" si="53"/>
        <v>878.82195218029142</v>
      </c>
      <c r="AG122" s="83">
        <f t="shared" si="54"/>
        <v>22.520460048313524</v>
      </c>
    </row>
    <row r="123" spans="1:33" x14ac:dyDescent="0.25">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8"/>
        <v>0</v>
      </c>
      <c r="J123" s="214">
        <f t="shared" si="59"/>
        <v>3</v>
      </c>
      <c r="K123" s="27">
        <f t="shared" si="35"/>
        <v>4</v>
      </c>
      <c r="L123" s="172">
        <f t="shared" si="60"/>
        <v>15</v>
      </c>
      <c r="M123" s="32">
        <f>IF(Use_BOM_DF,Weather_Site!H126,IF(0.191*(Weather_Site!K126+104)*(Weather_Site!J126+1)^1.5/(3.52*(Weather_Site!J126+1)^1.5+Weather_Site!I126-1)&gt;10, 10,0.191*(Weather_Site!K126+104)*(Weather_Site!J126+1)^1.5/(3.52*(Weather_Site!J126+1)^1.5+Weather_Site!I126-1)))</f>
        <v>9</v>
      </c>
      <c r="N123" s="32">
        <f t="shared" si="36"/>
        <v>16.762895428401503</v>
      </c>
      <c r="O123" s="33">
        <f t="shared" si="37"/>
        <v>301.73211771122703</v>
      </c>
      <c r="P123" s="33">
        <f t="shared" si="38"/>
        <v>227.8618664127749</v>
      </c>
      <c r="Q123" s="32">
        <f t="shared" si="39"/>
        <v>5.5225175302459508</v>
      </c>
      <c r="R123" s="42">
        <f t="shared" si="40"/>
        <v>748.86553258875927</v>
      </c>
      <c r="S123" s="42">
        <f t="shared" si="41"/>
        <v>2104.7173004887795</v>
      </c>
      <c r="T123" s="42">
        <f t="shared" si="42"/>
        <v>25110</v>
      </c>
      <c r="U123" s="32">
        <f t="shared" si="43"/>
        <v>4.4777807712291589</v>
      </c>
      <c r="V123" s="33">
        <f t="shared" si="44"/>
        <v>4</v>
      </c>
      <c r="W123" s="33">
        <f t="shared" si="45"/>
        <v>10</v>
      </c>
      <c r="X123" s="32">
        <f t="shared" si="46"/>
        <v>12.658992578487496</v>
      </c>
      <c r="Y123" s="32">
        <f t="shared" si="47"/>
        <v>5.2549999999999999</v>
      </c>
      <c r="Z123" s="266">
        <f>IF(Use_BOM_DF,M123/10,MIN(0.972+(0.342*LN(Weather_Site!J126))-(0.245*LN(Weather_Site!I126)),1))</f>
        <v>0.9</v>
      </c>
      <c r="AA123" s="33">
        <f t="shared" si="48"/>
        <v>98.879062753288139</v>
      </c>
      <c r="AB123" s="33">
        <f t="shared" si="49"/>
        <v>98.879062753288139</v>
      </c>
      <c r="AC123" s="33">
        <f t="shared" si="50"/>
        <v>54.056052368766544</v>
      </c>
      <c r="AD123" s="32">
        <f t="shared" si="51"/>
        <v>2.7360680819435514</v>
      </c>
      <c r="AE123" s="32">
        <f t="shared" si="52"/>
        <v>21.878663270629986</v>
      </c>
      <c r="AF123" s="42">
        <f t="shared" si="53"/>
        <v>667.43367358469493</v>
      </c>
      <c r="AG123" s="83">
        <f t="shared" si="54"/>
        <v>17.804906899967282</v>
      </c>
    </row>
    <row r="124" spans="1:33" x14ac:dyDescent="0.25">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8"/>
        <v>0</v>
      </c>
      <c r="J124" s="214">
        <f t="shared" si="59"/>
        <v>3</v>
      </c>
      <c r="K124" s="27">
        <f t="shared" si="35"/>
        <v>3.6666666666666665</v>
      </c>
      <c r="L124" s="172">
        <f t="shared" si="60"/>
        <v>15</v>
      </c>
      <c r="M124" s="32">
        <f>IF(Use_BOM_DF,Weather_Site!H127,IF(0.191*(Weather_Site!K127+104)*(Weather_Site!J127+1)^1.5/(3.52*(Weather_Site!J127+1)^1.5+Weather_Site!I127-1)&gt;10, 10,0.191*(Weather_Site!K127+104)*(Weather_Site!J127+1)^1.5/(3.52*(Weather_Site!J127+1)^1.5+Weather_Site!I127-1)))</f>
        <v>9</v>
      </c>
      <c r="N124" s="32">
        <f t="shared" si="36"/>
        <v>13.609905026041552</v>
      </c>
      <c r="O124" s="33">
        <f t="shared" si="37"/>
        <v>244.97829046874793</v>
      </c>
      <c r="P124" s="33">
        <f t="shared" si="38"/>
        <v>189.38265469661758</v>
      </c>
      <c r="Q124" s="32">
        <f t="shared" si="39"/>
        <v>4.7847177760937232</v>
      </c>
      <c r="R124" s="42">
        <f t="shared" si="40"/>
        <v>540.29521747264857</v>
      </c>
      <c r="S124" s="42">
        <f t="shared" si="41"/>
        <v>1708.833816250228</v>
      </c>
      <c r="T124" s="42">
        <f t="shared" si="42"/>
        <v>25110</v>
      </c>
      <c r="U124" s="32">
        <f t="shared" si="43"/>
        <v>4.8410588023931433</v>
      </c>
      <c r="V124" s="33">
        <f t="shared" si="44"/>
        <v>3.6666666666666665</v>
      </c>
      <c r="W124" s="33">
        <f t="shared" si="45"/>
        <v>9.1666666666666679</v>
      </c>
      <c r="X124" s="32">
        <f t="shared" si="46"/>
        <v>10.521258594256533</v>
      </c>
      <c r="Y124" s="32">
        <f t="shared" si="47"/>
        <v>6.0434999999999999</v>
      </c>
      <c r="Z124" s="266">
        <f>IF(Use_BOM_DF,M124/10,MIN(0.972+(0.342*LN(Weather_Site!J127))-(0.245*LN(Weather_Site!I127)),1))</f>
        <v>0.9</v>
      </c>
      <c r="AA124" s="33">
        <f t="shared" si="48"/>
        <v>80.368797899797045</v>
      </c>
      <c r="AB124" s="33">
        <f t="shared" si="49"/>
        <v>80.368797899797045</v>
      </c>
      <c r="AC124" s="33">
        <f t="shared" si="50"/>
        <v>45.197058850267254</v>
      </c>
      <c r="AD124" s="32">
        <f t="shared" si="51"/>
        <v>2.2705019570683169</v>
      </c>
      <c r="AE124" s="32">
        <f t="shared" si="52"/>
        <v>19.695648133055482</v>
      </c>
      <c r="AF124" s="42">
        <f t="shared" si="53"/>
        <v>542.48938582362996</v>
      </c>
      <c r="AG124" s="83">
        <f t="shared" si="54"/>
        <v>14.765032304379602</v>
      </c>
    </row>
    <row r="125" spans="1:33" x14ac:dyDescent="0.25">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8"/>
        <v>0</v>
      </c>
      <c r="J125" s="214">
        <f t="shared" si="59"/>
        <v>3</v>
      </c>
      <c r="K125" s="48">
        <f t="shared" si="35"/>
        <v>3.3333333333333335</v>
      </c>
      <c r="L125" s="172">
        <f t="shared" si="60"/>
        <v>15</v>
      </c>
      <c r="M125" s="51">
        <f>IF(Use_BOM_DF,Weather_Site!H128,IF(0.191*(Weather_Site!K128+104)*(Weather_Site!J128+1)^1.5/(3.52*(Weather_Site!J128+1)^1.5+Weather_Site!I128-1)&gt;10, 10,0.191*(Weather_Site!K128+104)*(Weather_Site!J128+1)^1.5/(3.52*(Weather_Site!J128+1)^1.5+Weather_Site!I128-1)))</f>
        <v>9</v>
      </c>
      <c r="N125" s="51">
        <f t="shared" si="36"/>
        <v>12.979716093055693</v>
      </c>
      <c r="O125" s="52">
        <f t="shared" si="37"/>
        <v>233.63488967500246</v>
      </c>
      <c r="P125" s="52">
        <f t="shared" si="38"/>
        <v>184.88973054977433</v>
      </c>
      <c r="Q125" s="51">
        <f t="shared" si="39"/>
        <v>4.6372535657750316</v>
      </c>
      <c r="R125" s="53">
        <f t="shared" si="40"/>
        <v>498.60821955563392</v>
      </c>
      <c r="S125" s="53">
        <f t="shared" si="41"/>
        <v>1629.7084911834963</v>
      </c>
      <c r="T125" s="53">
        <f t="shared" si="42"/>
        <v>25110</v>
      </c>
      <c r="U125" s="51">
        <f t="shared" si="43"/>
        <v>4.8940553862420613</v>
      </c>
      <c r="V125" s="52">
        <f t="shared" si="44"/>
        <v>3.3333333333333335</v>
      </c>
      <c r="W125" s="52">
        <f t="shared" si="45"/>
        <v>8.3333333333333339</v>
      </c>
      <c r="X125" s="51">
        <f t="shared" si="46"/>
        <v>10.271651697209686</v>
      </c>
      <c r="Y125" s="51">
        <f t="shared" si="47"/>
        <v>8.6348000000000003</v>
      </c>
      <c r="Z125" s="51">
        <f>IF(Use_BOM_DF,M125/10,MIN(0.972+(0.342*LN(Weather_Site!J128))-(0.245*LN(Weather_Site!I128)),1))</f>
        <v>0.9</v>
      </c>
      <c r="AA125" s="52">
        <f t="shared" si="48"/>
        <v>43.385223684580261</v>
      </c>
      <c r="AB125" s="52">
        <f t="shared" si="49"/>
        <v>43.385223684580261</v>
      </c>
      <c r="AC125" s="52">
        <f t="shared" si="50"/>
        <v>25.098470675956335</v>
      </c>
      <c r="AD125" s="51">
        <f t="shared" si="51"/>
        <v>1.2989527071453204</v>
      </c>
      <c r="AE125" s="51">
        <f t="shared" si="52"/>
        <v>14.392443718142816</v>
      </c>
      <c r="AF125" s="53">
        <f t="shared" si="53"/>
        <v>292.85025987091677</v>
      </c>
      <c r="AG125" s="323">
        <f t="shared" si="54"/>
        <v>14.097497109261928</v>
      </c>
    </row>
    <row r="126" spans="1:33" x14ac:dyDescent="0.25">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8"/>
        <v>0</v>
      </c>
      <c r="J126" s="214">
        <f t="shared" si="59"/>
        <v>3</v>
      </c>
      <c r="K126" s="48">
        <f t="shared" si="35"/>
        <v>4</v>
      </c>
      <c r="L126" s="172">
        <f t="shared" si="60"/>
        <v>15</v>
      </c>
      <c r="M126" s="51">
        <f>IF(Use_BOM_DF,Weather_Site!H129,IF(0.191*(Weather_Site!K129+104)*(Weather_Site!J129+1)^1.5/(3.52*(Weather_Site!J129+1)^1.5+Weather_Site!I129-1)&gt;10, 10,0.191*(Weather_Site!K129+104)*(Weather_Site!J129+1)^1.5/(3.52*(Weather_Site!J129+1)^1.5+Weather_Site!I129-1)))</f>
        <v>9</v>
      </c>
      <c r="N126" s="51">
        <f t="shared" si="36"/>
        <v>12.275407103568519</v>
      </c>
      <c r="O126" s="52">
        <f t="shared" si="37"/>
        <v>220.95732786423332</v>
      </c>
      <c r="P126" s="52">
        <f t="shared" si="38"/>
        <v>166.8624126149839</v>
      </c>
      <c r="Q126" s="51">
        <f t="shared" si="39"/>
        <v>4.4724452622350324</v>
      </c>
      <c r="R126" s="53">
        <f t="shared" si="40"/>
        <v>452.01817990105752</v>
      </c>
      <c r="S126" s="53">
        <f t="shared" si="41"/>
        <v>1541.2767926505667</v>
      </c>
      <c r="T126" s="53">
        <f t="shared" si="42"/>
        <v>25110</v>
      </c>
      <c r="U126" s="51">
        <f t="shared" si="43"/>
        <v>5.1101693150579326</v>
      </c>
      <c r="V126" s="52">
        <f t="shared" si="44"/>
        <v>4</v>
      </c>
      <c r="W126" s="52">
        <f t="shared" si="45"/>
        <v>10</v>
      </c>
      <c r="X126" s="51">
        <f t="shared" si="46"/>
        <v>9.270134034165773</v>
      </c>
      <c r="Y126" s="51">
        <f t="shared" si="47"/>
        <v>9.1918000000000006</v>
      </c>
      <c r="Z126" s="51">
        <f>IF(Use_BOM_DF,M126/10,MIN(0.972+(0.342*LN(Weather_Site!J129))-(0.245*LN(Weather_Site!I129)),1))</f>
        <v>0.9</v>
      </c>
      <c r="AA126" s="52">
        <f t="shared" si="48"/>
        <v>40.457171269089962</v>
      </c>
      <c r="AB126" s="52">
        <f t="shared" si="49"/>
        <v>40.457171269089962</v>
      </c>
      <c r="AC126" s="52">
        <f t="shared" si="50"/>
        <v>22.117472677413279</v>
      </c>
      <c r="AD126" s="51">
        <f t="shared" si="51"/>
        <v>1.2181340648091796</v>
      </c>
      <c r="AE126" s="51">
        <f t="shared" si="52"/>
        <v>13.888127290886016</v>
      </c>
      <c r="AF126" s="53">
        <f t="shared" si="53"/>
        <v>273.08590606635727</v>
      </c>
      <c r="AG126" s="323">
        <f t="shared" si="54"/>
        <v>13.491416047664202</v>
      </c>
    </row>
    <row r="127" spans="1:33" x14ac:dyDescent="0.25">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8"/>
        <v>0</v>
      </c>
      <c r="J127" s="214">
        <f t="shared" si="59"/>
        <v>3</v>
      </c>
      <c r="K127" s="48">
        <f t="shared" si="35"/>
        <v>4.333333333333333</v>
      </c>
      <c r="L127" s="172">
        <f t="shared" si="60"/>
        <v>15</v>
      </c>
      <c r="M127" s="51">
        <f>IF(Use_BOM_DF,Weather_Site!H130,IF(0.191*(Weather_Site!K130+104)*(Weather_Site!J130+1)^1.5/(3.52*(Weather_Site!J130+1)^1.5+Weather_Site!I130-1)&gt;10, 10,0.191*(Weather_Site!K130+104)*(Weather_Site!J130+1)^1.5/(3.52*(Weather_Site!J130+1)^1.5+Weather_Site!I130-1)))</f>
        <v>9</v>
      </c>
      <c r="N127" s="51">
        <f t="shared" si="36"/>
        <v>11.300961814129943</v>
      </c>
      <c r="O127" s="52">
        <f t="shared" si="37"/>
        <v>203.41731265433893</v>
      </c>
      <c r="P127" s="52">
        <f t="shared" si="38"/>
        <v>150.06365883294151</v>
      </c>
      <c r="Q127" s="51">
        <f t="shared" si="39"/>
        <v>4.2444250645064052</v>
      </c>
      <c r="R127" s="53">
        <f t="shared" si="40"/>
        <v>387.55862400469556</v>
      </c>
      <c r="S127" s="53">
        <f t="shared" si="41"/>
        <v>1418.9272935547087</v>
      </c>
      <c r="T127" s="53">
        <f t="shared" si="42"/>
        <v>25110</v>
      </c>
      <c r="U127" s="51">
        <f t="shared" si="43"/>
        <v>5.3590087416947281</v>
      </c>
      <c r="V127" s="52">
        <f t="shared" si="44"/>
        <v>4.333333333333333</v>
      </c>
      <c r="W127" s="52">
        <f t="shared" si="45"/>
        <v>10.833333333333334</v>
      </c>
      <c r="X127" s="51">
        <f t="shared" si="46"/>
        <v>8.336869935163417</v>
      </c>
      <c r="Y127" s="51">
        <f t="shared" si="47"/>
        <v>9.7430000000000003</v>
      </c>
      <c r="Z127" s="51">
        <f>IF(Use_BOM_DF,M127/10,MIN(0.972+(0.342*LN(Weather_Site!J130))-(0.245*LN(Weather_Site!I130)),1))</f>
        <v>0.9</v>
      </c>
      <c r="AA127" s="52">
        <f t="shared" si="48"/>
        <v>36.723009301027211</v>
      </c>
      <c r="AB127" s="52">
        <f t="shared" si="49"/>
        <v>36.723009301027211</v>
      </c>
      <c r="AC127" s="52">
        <f t="shared" si="50"/>
        <v>19.516212200243757</v>
      </c>
      <c r="AD127" s="51">
        <f t="shared" si="51"/>
        <v>1.1139395180110527</v>
      </c>
      <c r="AE127" s="51">
        <f t="shared" si="52"/>
        <v>13.217691314850958</v>
      </c>
      <c r="AF127" s="53">
        <f t="shared" si="53"/>
        <v>247.8803127819337</v>
      </c>
      <c r="AG127" s="323">
        <f t="shared" si="54"/>
        <v>12.498467271198999</v>
      </c>
    </row>
    <row r="128" spans="1:33" x14ac:dyDescent="0.25">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8"/>
        <v>0</v>
      </c>
      <c r="J128" s="214">
        <f t="shared" si="59"/>
        <v>3</v>
      </c>
      <c r="K128" s="48">
        <f t="shared" si="35"/>
        <v>3.6666666666666665</v>
      </c>
      <c r="L128" s="172">
        <f t="shared" si="60"/>
        <v>15</v>
      </c>
      <c r="M128" s="51">
        <f>IF(Use_BOM_DF,Weather_Site!H131,IF(0.191*(Weather_Site!K131+104)*(Weather_Site!J131+1)^1.5/(3.52*(Weather_Site!J131+1)^1.5+Weather_Site!I131-1)&gt;10, 10,0.191*(Weather_Site!K131+104)*(Weather_Site!J131+1)^1.5/(3.52*(Weather_Site!J131+1)^1.5+Weather_Site!I131-1)))</f>
        <v>9</v>
      </c>
      <c r="N128" s="51">
        <f t="shared" si="36"/>
        <v>9.4678120311912881</v>
      </c>
      <c r="O128" s="52">
        <f t="shared" si="37"/>
        <v>170.42061656144315</v>
      </c>
      <c r="P128" s="52">
        <f t="shared" si="38"/>
        <v>131.74517920622756</v>
      </c>
      <c r="Q128" s="51">
        <f t="shared" si="39"/>
        <v>3.8154680152987606</v>
      </c>
      <c r="R128" s="53">
        <f t="shared" si="40"/>
        <v>266.29576586330359</v>
      </c>
      <c r="S128" s="53">
        <f t="shared" si="41"/>
        <v>1188.7604897935191</v>
      </c>
      <c r="T128" s="53">
        <f t="shared" si="42"/>
        <v>25110</v>
      </c>
      <c r="U128" s="51">
        <f t="shared" si="43"/>
        <v>5.7011877790927885</v>
      </c>
      <c r="V128" s="52">
        <f t="shared" si="44"/>
        <v>3.6666666666666665</v>
      </c>
      <c r="W128" s="52">
        <f t="shared" si="45"/>
        <v>9.1666666666666679</v>
      </c>
      <c r="X128" s="51">
        <f t="shared" si="46"/>
        <v>7.3191766225681985</v>
      </c>
      <c r="Y128" s="51">
        <f t="shared" si="47"/>
        <v>10.389600000000002</v>
      </c>
      <c r="Z128" s="51">
        <f>IF(Use_BOM_DF,M128/10,MIN(0.972+(0.342*LN(Weather_Site!J131))-(0.245*LN(Weather_Site!I131)),1))</f>
        <v>0.9</v>
      </c>
      <c r="AA128" s="52">
        <f t="shared" si="48"/>
        <v>29.965937353618031</v>
      </c>
      <c r="AB128" s="52">
        <f t="shared" si="49"/>
        <v>29.965937353618031</v>
      </c>
      <c r="AC128" s="52">
        <f t="shared" si="50"/>
        <v>16.851965805977496</v>
      </c>
      <c r="AD128" s="51">
        <f t="shared" si="51"/>
        <v>0.92188934690728497</v>
      </c>
      <c r="AE128" s="51">
        <f t="shared" si="52"/>
        <v>11.911276922631316</v>
      </c>
      <c r="AF128" s="53">
        <f t="shared" si="53"/>
        <v>202.27007713692171</v>
      </c>
      <c r="AG128" s="323">
        <f t="shared" si="54"/>
        <v>10.473261021045472</v>
      </c>
    </row>
    <row r="129" spans="1:33" x14ac:dyDescent="0.25">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8"/>
        <v>0</v>
      </c>
      <c r="J129" s="214">
        <f t="shared" si="59"/>
        <v>3</v>
      </c>
      <c r="K129" s="48">
        <f t="shared" si="35"/>
        <v>3.3333333333333335</v>
      </c>
      <c r="L129" s="172">
        <f t="shared" si="60"/>
        <v>15</v>
      </c>
      <c r="M129" s="51">
        <f>IF(Use_BOM_DF,Weather_Site!H132,IF(0.191*(Weather_Site!K132+104)*(Weather_Site!J132+1)^1.5/(3.52*(Weather_Site!J132+1)^1.5+Weather_Site!I132-1)&gt;10, 10,0.191*(Weather_Site!K132+104)*(Weather_Site!J132+1)^1.5/(3.52*(Weather_Site!J132+1)^1.5+Weather_Site!I132-1)))</f>
        <v>9</v>
      </c>
      <c r="N129" s="51">
        <f t="shared" si="36"/>
        <v>8.4309363415554284</v>
      </c>
      <c r="O129" s="52">
        <f t="shared" si="37"/>
        <v>151.7568541479977</v>
      </c>
      <c r="P129" s="52">
        <f t="shared" si="38"/>
        <v>120.09457967316071</v>
      </c>
      <c r="Q129" s="51">
        <f t="shared" si="39"/>
        <v>3.57283910392397</v>
      </c>
      <c r="R129" s="53">
        <f t="shared" si="40"/>
        <v>197.70643899389151</v>
      </c>
      <c r="S129" s="53">
        <f t="shared" si="41"/>
        <v>1058.5723482666506</v>
      </c>
      <c r="T129" s="53">
        <f t="shared" si="42"/>
        <v>25110</v>
      </c>
      <c r="U129" s="51">
        <f t="shared" si="43"/>
        <v>5.9717313045759655</v>
      </c>
      <c r="V129" s="52">
        <f t="shared" si="44"/>
        <v>3.3333333333333335</v>
      </c>
      <c r="W129" s="52">
        <f t="shared" si="45"/>
        <v>8.3333333333333339</v>
      </c>
      <c r="X129" s="51">
        <f t="shared" si="46"/>
        <v>6.6719210929533741</v>
      </c>
      <c r="Y129" s="51">
        <f t="shared" si="47"/>
        <v>10.828000000000001</v>
      </c>
      <c r="Z129" s="51">
        <f>IF(Use_BOM_DF,M129/10,MIN(0.972+(0.342*LN(Weather_Site!J132))-(0.245*LN(Weather_Site!I132)),1))</f>
        <v>0.9</v>
      </c>
      <c r="AA129" s="52">
        <f t="shared" si="48"/>
        <v>26.370936538518134</v>
      </c>
      <c r="AB129" s="52">
        <f t="shared" si="49"/>
        <v>26.370936538518134</v>
      </c>
      <c r="AC129" s="52">
        <f t="shared" si="50"/>
        <v>15.255658982455383</v>
      </c>
      <c r="AD129" s="51">
        <f t="shared" si="51"/>
        <v>0.81769835094056587</v>
      </c>
      <c r="AE129" s="51">
        <f t="shared" si="52"/>
        <v>9.2616387609982187</v>
      </c>
      <c r="AF129" s="53">
        <f t="shared" si="53"/>
        <v>178.00382163499739</v>
      </c>
      <c r="AG129" s="323">
        <f t="shared" si="54"/>
        <v>9.2818836269764979</v>
      </c>
    </row>
    <row r="130" spans="1:33" x14ac:dyDescent="0.25">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8"/>
        <v>0</v>
      </c>
      <c r="J130" s="214">
        <f t="shared" si="59"/>
        <v>3</v>
      </c>
      <c r="K130" s="27">
        <f t="shared" si="35"/>
        <v>3.6666666666666665</v>
      </c>
      <c r="L130" s="172">
        <f t="shared" si="60"/>
        <v>15</v>
      </c>
      <c r="M130" s="32">
        <f>IF(Use_BOM_DF,Weather_Site!H133,IF(0.191*(Weather_Site!K133+104)*(Weather_Site!J133+1)^1.5/(3.52*(Weather_Site!J133+1)^1.5+Weather_Site!I133-1)&gt;10, 10,0.191*(Weather_Site!K133+104)*(Weather_Site!J133+1)^1.5/(3.52*(Weather_Site!J133+1)^1.5+Weather_Site!I133-1)))</f>
        <v>9</v>
      </c>
      <c r="N130" s="32">
        <f t="shared" si="36"/>
        <v>8.2845955984091422</v>
      </c>
      <c r="O130" s="33">
        <f t="shared" si="37"/>
        <v>149.12272077136456</v>
      </c>
      <c r="P130" s="33">
        <f t="shared" si="38"/>
        <v>115.28065071082786</v>
      </c>
      <c r="Q130" s="32">
        <f t="shared" si="39"/>
        <v>3.5385953700277391</v>
      </c>
      <c r="R130" s="42">
        <f t="shared" si="40"/>
        <v>188.02599883476466</v>
      </c>
      <c r="S130" s="42">
        <f t="shared" si="41"/>
        <v>1040.1980826046151</v>
      </c>
      <c r="T130" s="42">
        <f t="shared" si="42"/>
        <v>25110</v>
      </c>
      <c r="U130" s="32">
        <f t="shared" si="43"/>
        <v>6.0800097046048176</v>
      </c>
      <c r="V130" s="33">
        <f t="shared" si="44"/>
        <v>3.6666666666666665</v>
      </c>
      <c r="W130" s="33">
        <f t="shared" si="45"/>
        <v>9.1666666666666679</v>
      </c>
      <c r="X130" s="32">
        <f t="shared" si="46"/>
        <v>6.4044805950459924</v>
      </c>
      <c r="Y130" s="32">
        <f t="shared" si="47"/>
        <v>11.0814</v>
      </c>
      <c r="Z130" s="266">
        <f>IF(Use_BOM_DF,M130/10,MIN(0.972+(0.342*LN(Weather_Site!J133))-(0.245*LN(Weather_Site!I133)),1))</f>
        <v>0.9</v>
      </c>
      <c r="AA130" s="33">
        <f t="shared" si="48"/>
        <v>25.611019677974301</v>
      </c>
      <c r="AB130" s="33">
        <f t="shared" si="49"/>
        <v>25.611019677974301</v>
      </c>
      <c r="AC130" s="33">
        <f t="shared" si="50"/>
        <v>14.402887611234013</v>
      </c>
      <c r="AD130" s="32">
        <f t="shared" si="51"/>
        <v>0.79548265995599798</v>
      </c>
      <c r="AE130" s="32">
        <f t="shared" si="52"/>
        <v>9.0954348501330866</v>
      </c>
      <c r="AF130" s="42">
        <f t="shared" si="53"/>
        <v>172.87438282632655</v>
      </c>
      <c r="AG130" s="83">
        <f t="shared" si="54"/>
        <v>9.1497700758191982</v>
      </c>
    </row>
    <row r="131" spans="1:33" x14ac:dyDescent="0.25">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8"/>
        <v>0</v>
      </c>
      <c r="J131" s="214">
        <f t="shared" si="59"/>
        <v>3</v>
      </c>
      <c r="K131" s="27">
        <f t="shared" si="35"/>
        <v>4</v>
      </c>
      <c r="L131" s="172">
        <f t="shared" si="60"/>
        <v>15</v>
      </c>
      <c r="M131" s="32">
        <f>IF(Use_BOM_DF,Weather_Site!H134,IF(0.191*(Weather_Site!K134+104)*(Weather_Site!J134+1)^1.5/(3.52*(Weather_Site!J134+1)^1.5+Weather_Site!I134-1)&gt;10, 10,0.191*(Weather_Site!K134+104)*(Weather_Site!J134+1)^1.5/(3.52*(Weather_Site!J134+1)^1.5+Weather_Site!I134-1)))</f>
        <v>9</v>
      </c>
      <c r="N131" s="32">
        <f t="shared" si="36"/>
        <v>7.519787190237647</v>
      </c>
      <c r="O131" s="33">
        <f t="shared" si="37"/>
        <v>135.35616942427765</v>
      </c>
      <c r="P131" s="33">
        <f t="shared" si="38"/>
        <v>102.21818489013998</v>
      </c>
      <c r="Q131" s="32">
        <f t="shared" si="39"/>
        <v>3.3596302025156088</v>
      </c>
      <c r="R131" s="42">
        <f t="shared" si="40"/>
        <v>137.43392263422032</v>
      </c>
      <c r="S131" s="42">
        <f t="shared" si="41"/>
        <v>944.17019201057781</v>
      </c>
      <c r="T131" s="42">
        <f t="shared" si="42"/>
        <v>25110</v>
      </c>
      <c r="U131" s="32">
        <f t="shared" si="43"/>
        <v>6.4888657620820291</v>
      </c>
      <c r="V131" s="33">
        <f t="shared" si="44"/>
        <v>4</v>
      </c>
      <c r="W131" s="33">
        <f t="shared" si="45"/>
        <v>10</v>
      </c>
      <c r="X131" s="32">
        <f t="shared" si="46"/>
        <v>5.6787880494522218</v>
      </c>
      <c r="Y131" s="32">
        <f t="shared" si="47"/>
        <v>11.592400000000001</v>
      </c>
      <c r="Z131" s="266">
        <f>IF(Use_BOM_DF,M131/10,MIN(0.972+(0.342*LN(Weather_Site!J134))-(0.245*LN(Weather_Site!I134)),1))</f>
        <v>0.9</v>
      </c>
      <c r="AA131" s="33">
        <f t="shared" si="48"/>
        <v>23.460255054081401</v>
      </c>
      <c r="AB131" s="33">
        <f t="shared" si="49"/>
        <v>23.460255054081401</v>
      </c>
      <c r="AC131" s="33">
        <f t="shared" si="50"/>
        <v>12.825453038043408</v>
      </c>
      <c r="AD131" s="32">
        <f t="shared" si="51"/>
        <v>0.73222945733636891</v>
      </c>
      <c r="AE131" s="32">
        <f t="shared" si="52"/>
        <v>8.6111806002140998</v>
      </c>
      <c r="AF131" s="42">
        <f t="shared" si="53"/>
        <v>158.35672161504945</v>
      </c>
      <c r="AG131" s="83">
        <f t="shared" si="54"/>
        <v>8.1699083620686164</v>
      </c>
    </row>
    <row r="132" spans="1:33" x14ac:dyDescent="0.25">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8"/>
        <v>0</v>
      </c>
      <c r="J132" s="214">
        <f t="shared" si="59"/>
        <v>3</v>
      </c>
      <c r="K132" s="27">
        <f t="shared" si="35"/>
        <v>4.666666666666667</v>
      </c>
      <c r="L132" s="172">
        <f t="shared" si="60"/>
        <v>15</v>
      </c>
      <c r="M132" s="32">
        <f>IF(Use_BOM_DF,Weather_Site!H135,IF(0.191*(Weather_Site!K135+104)*(Weather_Site!J135+1)^1.5/(3.52*(Weather_Site!J135+1)^1.5+Weather_Site!I135-1)&gt;10, 10,0.191*(Weather_Site!K135+104)*(Weather_Site!J135+1)^1.5/(3.52*(Weather_Site!J135+1)^1.5+Weather_Site!I135-1)))</f>
        <v>9</v>
      </c>
      <c r="N132" s="32">
        <f t="shared" si="36"/>
        <v>8.6129582148532577</v>
      </c>
      <c r="O132" s="33">
        <f t="shared" si="37"/>
        <v>155.03324786735863</v>
      </c>
      <c r="P132" s="33">
        <f t="shared" si="38"/>
        <v>111.72489961149519</v>
      </c>
      <c r="Q132" s="32">
        <f t="shared" si="39"/>
        <v>3.6154322222756612</v>
      </c>
      <c r="R132" s="42">
        <f t="shared" si="40"/>
        <v>209.74718591254293</v>
      </c>
      <c r="S132" s="42">
        <f t="shared" si="41"/>
        <v>1081.4266688363671</v>
      </c>
      <c r="T132" s="42">
        <f t="shared" si="42"/>
        <v>25110</v>
      </c>
      <c r="U132" s="32">
        <f t="shared" si="43"/>
        <v>6.2118078312890566</v>
      </c>
      <c r="V132" s="33">
        <f t="shared" si="44"/>
        <v>4.666666666666667</v>
      </c>
      <c r="W132" s="33">
        <f t="shared" si="45"/>
        <v>11.666666666666668</v>
      </c>
      <c r="X132" s="32">
        <f t="shared" si="46"/>
        <v>6.206938867305289</v>
      </c>
      <c r="Y132" s="32">
        <f t="shared" si="47"/>
        <v>11.1142</v>
      </c>
      <c r="Z132" s="266">
        <f>IF(Use_BOM_DF,M132/10,MIN(0.972+(0.342*LN(Weather_Site!J135))-(0.245*LN(Weather_Site!I135)),1))</f>
        <v>0.9</v>
      </c>
      <c r="AA132" s="33">
        <f t="shared" si="48"/>
        <v>27.672056545073513</v>
      </c>
      <c r="AB132" s="33">
        <f t="shared" si="49"/>
        <v>27.672056545073513</v>
      </c>
      <c r="AC132" s="33">
        <f t="shared" si="50"/>
        <v>14.296047708398904</v>
      </c>
      <c r="AD132" s="32">
        <f t="shared" si="51"/>
        <v>0.85557833130377792</v>
      </c>
      <c r="AE132" s="32">
        <f t="shared" si="52"/>
        <v>9.5407446478472142</v>
      </c>
      <c r="AF132" s="42">
        <f t="shared" si="53"/>
        <v>186.7863816792462</v>
      </c>
      <c r="AG132" s="83">
        <f t="shared" si="54"/>
        <v>9.3829370062964639</v>
      </c>
    </row>
    <row r="133" spans="1:33" x14ac:dyDescent="0.25">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8"/>
        <v>0</v>
      </c>
      <c r="J133" s="214">
        <f t="shared" si="59"/>
        <v>3</v>
      </c>
      <c r="K133" s="27">
        <f t="shared" si="35"/>
        <v>6.333333333333333</v>
      </c>
      <c r="L133" s="172">
        <f t="shared" si="60"/>
        <v>15</v>
      </c>
      <c r="M133" s="32">
        <f>IF(Use_BOM_DF,Weather_Site!H136,IF(0.191*(Weather_Site!K136+104)*(Weather_Site!J136+1)^1.5/(3.52*(Weather_Site!J136+1)^1.5+Weather_Site!I136-1)&gt;10, 10,0.191*(Weather_Site!K136+104)*(Weather_Site!J136+1)^1.5/(3.52*(Weather_Site!J136+1)^1.5+Weather_Site!I136-1)))</f>
        <v>9</v>
      </c>
      <c r="N133" s="32">
        <f t="shared" si="36"/>
        <v>12.345082904281995</v>
      </c>
      <c r="O133" s="33">
        <f t="shared" si="37"/>
        <v>222.21149227707588</v>
      </c>
      <c r="P133" s="33">
        <f t="shared" si="38"/>
        <v>142.45548946538472</v>
      </c>
      <c r="Q133" s="32">
        <f t="shared" si="39"/>
        <v>4.4887493996019865</v>
      </c>
      <c r="R133" s="42">
        <f t="shared" si="40"/>
        <v>456.6272341182538</v>
      </c>
      <c r="S133" s="42">
        <f t="shared" si="41"/>
        <v>1550.0251538041293</v>
      </c>
      <c r="T133" s="42">
        <f t="shared" si="42"/>
        <v>25110</v>
      </c>
      <c r="U133" s="32">
        <f t="shared" si="43"/>
        <v>5.5351620116456202</v>
      </c>
      <c r="V133" s="33">
        <f t="shared" si="44"/>
        <v>6.333333333333333</v>
      </c>
      <c r="W133" s="33">
        <f t="shared" si="45"/>
        <v>15.833333333333334</v>
      </c>
      <c r="X133" s="32">
        <f t="shared" si="46"/>
        <v>7.9141938591880399</v>
      </c>
      <c r="Y133" s="32">
        <f t="shared" si="47"/>
        <v>9.843</v>
      </c>
      <c r="Z133" s="266">
        <f>IF(Use_BOM_DF,M133/10,MIN(0.972+(0.342*LN(Weather_Site!J136))-(0.245*LN(Weather_Site!I136)),1))</f>
        <v>0.9</v>
      </c>
      <c r="AA133" s="33">
        <f t="shared" si="48"/>
        <v>42.537903053641458</v>
      </c>
      <c r="AB133" s="33">
        <f t="shared" si="49"/>
        <v>42.537903053641458</v>
      </c>
      <c r="AC133" s="33">
        <f t="shared" si="50"/>
        <v>19.078184605605774</v>
      </c>
      <c r="AD133" s="32">
        <f t="shared" si="51"/>
        <v>1.2756420835511897</v>
      </c>
      <c r="AE133" s="32">
        <f t="shared" si="52"/>
        <v>14.248302599143543</v>
      </c>
      <c r="AF133" s="42">
        <f t="shared" si="53"/>
        <v>287.13084561207984</v>
      </c>
      <c r="AG133" s="83">
        <f t="shared" si="54"/>
        <v>13.438022760604616</v>
      </c>
    </row>
    <row r="134" spans="1:33" x14ac:dyDescent="0.25">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8"/>
        <v>0</v>
      </c>
      <c r="J134" s="214">
        <f t="shared" si="59"/>
        <v>3</v>
      </c>
      <c r="K134" s="27">
        <f t="shared" si="35"/>
        <v>4</v>
      </c>
      <c r="L134" s="172">
        <f t="shared" si="60"/>
        <v>15</v>
      </c>
      <c r="M134" s="32">
        <f>IF(Use_BOM_DF,Weather_Site!H137,IF(0.191*(Weather_Site!K137+104)*(Weather_Site!J137+1)^1.5/(3.52*(Weather_Site!J137+1)^1.5+Weather_Site!I137-1)&gt;10, 10,0.191*(Weather_Site!K137+104)*(Weather_Site!J137+1)^1.5/(3.52*(Weather_Site!J137+1)^1.5+Weather_Site!I137-1)))</f>
        <v>9</v>
      </c>
      <c r="N134" s="32">
        <f t="shared" si="36"/>
        <v>12.780848485226072</v>
      </c>
      <c r="O134" s="33">
        <f t="shared" si="37"/>
        <v>230.05527273406926</v>
      </c>
      <c r="P134" s="33">
        <f t="shared" si="38"/>
        <v>173.7329927649744</v>
      </c>
      <c r="Q134" s="32">
        <f t="shared" si="39"/>
        <v>4.5907185455429005</v>
      </c>
      <c r="R134" s="42">
        <f t="shared" si="40"/>
        <v>485.4531272977045</v>
      </c>
      <c r="S134" s="42">
        <f t="shared" si="41"/>
        <v>1604.7390521928637</v>
      </c>
      <c r="T134" s="42">
        <f t="shared" si="42"/>
        <v>25110</v>
      </c>
      <c r="U134" s="32">
        <f t="shared" si="43"/>
        <v>5.0680120500459722</v>
      </c>
      <c r="V134" s="33">
        <f t="shared" si="44"/>
        <v>4</v>
      </c>
      <c r="W134" s="33">
        <f t="shared" si="45"/>
        <v>10</v>
      </c>
      <c r="X134" s="32">
        <f t="shared" si="46"/>
        <v>9.6518329313874673</v>
      </c>
      <c r="Y134" s="32">
        <f t="shared" si="47"/>
        <v>8.8024000000000004</v>
      </c>
      <c r="Z134" s="266">
        <f>IF(Use_BOM_DF,M134/10,MIN(0.972+(0.342*LN(Weather_Site!J137))-(0.245*LN(Weather_Site!I137)),1))</f>
        <v>0.9</v>
      </c>
      <c r="AA134" s="33">
        <f t="shared" si="48"/>
        <v>44.196151494679981</v>
      </c>
      <c r="AB134" s="33">
        <f t="shared" si="49"/>
        <v>44.196151494679981</v>
      </c>
      <c r="AC134" s="33">
        <f t="shared" si="50"/>
        <v>24.161530390465945</v>
      </c>
      <c r="AD134" s="32">
        <f t="shared" si="51"/>
        <v>1.3212051201881991</v>
      </c>
      <c r="AE134" s="32">
        <f t="shared" si="52"/>
        <v>14.52908150965431</v>
      </c>
      <c r="AF134" s="42">
        <f t="shared" si="53"/>
        <v>298.32402258908985</v>
      </c>
      <c r="AG134" s="83">
        <f t="shared" si="54"/>
        <v>13.728168541067937</v>
      </c>
    </row>
    <row r="135" spans="1:33" x14ac:dyDescent="0.25">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8"/>
        <v>0</v>
      </c>
      <c r="J135" s="214">
        <f t="shared" si="59"/>
        <v>3</v>
      </c>
      <c r="K135" s="27">
        <f t="shared" si="35"/>
        <v>5.333333333333333</v>
      </c>
      <c r="L135" s="172">
        <f t="shared" si="60"/>
        <v>15</v>
      </c>
      <c r="M135" s="32">
        <f>IF(Use_BOM_DF,Weather_Site!H138,IF(0.191*(Weather_Site!K138+104)*(Weather_Site!J138+1)^1.5/(3.52*(Weather_Site!J138+1)^1.5+Weather_Site!I138-1)&gt;10, 10,0.191*(Weather_Site!K138+104)*(Weather_Site!J138+1)^1.5/(3.52*(Weather_Site!J138+1)^1.5+Weather_Site!I138-1)))</f>
        <v>9</v>
      </c>
      <c r="N135" s="32">
        <f t="shared" si="36"/>
        <v>18.084004863844996</v>
      </c>
      <c r="O135" s="33">
        <f t="shared" si="37"/>
        <v>325.51208754920992</v>
      </c>
      <c r="P135" s="33">
        <f t="shared" si="38"/>
        <v>223.8552407480033</v>
      </c>
      <c r="Q135" s="32">
        <f t="shared" si="39"/>
        <v>5.8316571381397289</v>
      </c>
      <c r="R135" s="42">
        <f t="shared" si="40"/>
        <v>836.25692174334631</v>
      </c>
      <c r="S135" s="42">
        <f t="shared" si="41"/>
        <v>2270.5932910951365</v>
      </c>
      <c r="T135" s="42">
        <f t="shared" si="42"/>
        <v>25110</v>
      </c>
      <c r="U135" s="32">
        <f t="shared" si="43"/>
        <v>4.5493117097105094</v>
      </c>
      <c r="V135" s="33">
        <f t="shared" si="44"/>
        <v>5.333333333333333</v>
      </c>
      <c r="W135" s="33">
        <f t="shared" si="45"/>
        <v>13.333333333333334</v>
      </c>
      <c r="X135" s="32">
        <f t="shared" si="46"/>
        <v>12.436402263777962</v>
      </c>
      <c r="Y135" s="32">
        <f t="shared" si="47"/>
        <v>7.531600000000001</v>
      </c>
      <c r="Z135" s="266">
        <f>IF(Use_BOM_DF,M135/10,MIN(0.972+(0.342*LN(Weather_Site!J138))-(0.245*LN(Weather_Site!I138)),1))</f>
        <v>0.9</v>
      </c>
      <c r="AA135" s="33">
        <f t="shared" si="48"/>
        <v>66.038461020767244</v>
      </c>
      <c r="AB135" s="33">
        <f t="shared" si="49"/>
        <v>66.038461020767244</v>
      </c>
      <c r="AC135" s="33">
        <f t="shared" si="50"/>
        <v>32.240818822518513</v>
      </c>
      <c r="AD135" s="32">
        <f t="shared" si="51"/>
        <v>1.9028047283163623</v>
      </c>
      <c r="AE135" s="32">
        <f t="shared" si="52"/>
        <v>17.825883533732728</v>
      </c>
      <c r="AF135" s="42">
        <f t="shared" si="53"/>
        <v>445.75961189017892</v>
      </c>
      <c r="AG135" s="83">
        <f t="shared" si="54"/>
        <v>18.911921139814641</v>
      </c>
    </row>
    <row r="136" spans="1:33" x14ac:dyDescent="0.25">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8"/>
        <v>0</v>
      </c>
      <c r="J136" s="214">
        <f t="shared" si="59"/>
        <v>3</v>
      </c>
      <c r="K136" s="27">
        <f t="shared" si="35"/>
        <v>4.333333333333333</v>
      </c>
      <c r="L136" s="172">
        <f t="shared" si="60"/>
        <v>15</v>
      </c>
      <c r="M136" s="32">
        <f>IF(Use_BOM_DF,Weather_Site!H139,IF(0.191*(Weather_Site!K139+104)*(Weather_Site!J139+1)^1.5/(3.52*(Weather_Site!J139+1)^1.5+Weather_Site!I139-1)&gt;10, 10,0.191*(Weather_Site!K139+104)*(Weather_Site!J139+1)^1.5/(3.52*(Weather_Site!J139+1)^1.5+Weather_Site!I139-1)))</f>
        <v>9</v>
      </c>
      <c r="N136" s="32">
        <f t="shared" si="36"/>
        <v>19.799324845179253</v>
      </c>
      <c r="O136" s="33">
        <f t="shared" si="37"/>
        <v>356.38784721322651</v>
      </c>
      <c r="P136" s="33">
        <f t="shared" si="38"/>
        <v>262.91205806700708</v>
      </c>
      <c r="Q136" s="32">
        <f t="shared" si="39"/>
        <v>6.2330420137719447</v>
      </c>
      <c r="R136" s="42">
        <f t="shared" si="40"/>
        <v>949.72533850860736</v>
      </c>
      <c r="S136" s="42">
        <f t="shared" si="41"/>
        <v>2485.9656088435017</v>
      </c>
      <c r="T136" s="42">
        <f t="shared" si="42"/>
        <v>25110</v>
      </c>
      <c r="U136" s="32">
        <f t="shared" si="43"/>
        <v>4.2768696137253412</v>
      </c>
      <c r="V136" s="33">
        <f t="shared" si="44"/>
        <v>4.333333333333333</v>
      </c>
      <c r="W136" s="33">
        <f t="shared" si="45"/>
        <v>10.833333333333334</v>
      </c>
      <c r="X136" s="32">
        <f t="shared" si="46"/>
        <v>14.606225448167059</v>
      </c>
      <c r="Y136" s="32">
        <f t="shared" si="47"/>
        <v>6.6822000000000008</v>
      </c>
      <c r="Z136" s="266">
        <f>IF(Use_BOM_DF,M136/10,MIN(0.972+(0.342*LN(Weather_Site!J139))-(0.245*LN(Weather_Site!I139)),1))</f>
        <v>0.9</v>
      </c>
      <c r="AA136" s="33">
        <f t="shared" si="48"/>
        <v>73.567629693162402</v>
      </c>
      <c r="AB136" s="33">
        <f t="shared" si="49"/>
        <v>73.567629693162402</v>
      </c>
      <c r="AC136" s="33">
        <f t="shared" si="50"/>
        <v>39.09705384957519</v>
      </c>
      <c r="AD136" s="32">
        <f t="shared" si="51"/>
        <v>2.0970260561498235</v>
      </c>
      <c r="AE136" s="32">
        <f t="shared" si="52"/>
        <v>18.83106108374016</v>
      </c>
      <c r="AF136" s="42">
        <f t="shared" si="53"/>
        <v>496.5815004288462</v>
      </c>
      <c r="AG136" s="83">
        <f t="shared" si="54"/>
        <v>20.07102320105739</v>
      </c>
    </row>
    <row r="137" spans="1:33" x14ac:dyDescent="0.25">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8"/>
        <v>0</v>
      </c>
      <c r="J137" s="214">
        <f t="shared" si="59"/>
        <v>3</v>
      </c>
      <c r="K137" s="27">
        <f t="shared" si="35"/>
        <v>4.333333333333333</v>
      </c>
      <c r="L137" s="172">
        <f t="shared" si="60"/>
        <v>15</v>
      </c>
      <c r="M137" s="32">
        <f>IF(Use_BOM_DF,Weather_Site!H140,IF(0.191*(Weather_Site!K140+104)*(Weather_Site!J140+1)^1.5/(3.52*(Weather_Site!J140+1)^1.5+Weather_Site!I140-1)&gt;10, 10,0.191*(Weather_Site!K140+104)*(Weather_Site!J140+1)^1.5/(3.52*(Weather_Site!J140+1)^1.5+Weather_Site!I140-1)))</f>
        <v>9</v>
      </c>
      <c r="N137" s="32">
        <f t="shared" si="36"/>
        <v>23.332513997941593</v>
      </c>
      <c r="O137" s="33">
        <f t="shared" si="37"/>
        <v>419.98525196294861</v>
      </c>
      <c r="P137" s="33">
        <f t="shared" si="38"/>
        <v>309.82870997086968</v>
      </c>
      <c r="Q137" s="32">
        <f t="shared" si="39"/>
        <v>7.059808275518332</v>
      </c>
      <c r="R137" s="42">
        <f t="shared" si="40"/>
        <v>1183.4458009638361</v>
      </c>
      <c r="S137" s="42">
        <f t="shared" si="41"/>
        <v>2929.5861258049504</v>
      </c>
      <c r="T137" s="42">
        <f t="shared" si="42"/>
        <v>25110</v>
      </c>
      <c r="U137" s="32">
        <f t="shared" si="43"/>
        <v>4.0326032894216794</v>
      </c>
      <c r="V137" s="33">
        <f t="shared" si="44"/>
        <v>4.333333333333333</v>
      </c>
      <c r="W137" s="33">
        <f t="shared" si="45"/>
        <v>10.833333333333334</v>
      </c>
      <c r="X137" s="32">
        <f t="shared" si="46"/>
        <v>17.21270610949276</v>
      </c>
      <c r="Y137" s="32">
        <f t="shared" si="47"/>
        <v>3.8877999999999999</v>
      </c>
      <c r="Z137" s="266">
        <f>IF(Use_BOM_DF,M137/10,MIN(0.972+(0.342*LN(Weather_Site!J140))-(0.245*LN(Weather_Site!I140)),1))</f>
        <v>0.9</v>
      </c>
      <c r="AA137" s="33">
        <f t="shared" si="48"/>
        <v>138.73059889094415</v>
      </c>
      <c r="AB137" s="33">
        <f t="shared" si="49"/>
        <v>138.73059889094415</v>
      </c>
      <c r="AC137" s="33">
        <f t="shared" si="50"/>
        <v>73.727503768239245</v>
      </c>
      <c r="AD137" s="32">
        <f t="shared" si="51"/>
        <v>3.7271947877349612</v>
      </c>
      <c r="AE137" s="32">
        <f t="shared" si="52"/>
        <v>25.969821807527293</v>
      </c>
      <c r="AF137" s="42">
        <f t="shared" si="53"/>
        <v>936.43154251387307</v>
      </c>
      <c r="AG137" s="83">
        <f t="shared" si="54"/>
        <v>22.709343773338073</v>
      </c>
    </row>
    <row r="138" spans="1:33" x14ac:dyDescent="0.25">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8"/>
        <v>0</v>
      </c>
      <c r="J138" s="214">
        <f t="shared" si="59"/>
        <v>3</v>
      </c>
      <c r="K138" s="27">
        <f t="shared" ref="K138:K174" si="61">G138/J138</f>
        <v>4.333333333333333</v>
      </c>
      <c r="L138" s="172">
        <f t="shared" si="60"/>
        <v>15</v>
      </c>
      <c r="M138" s="32">
        <f>IF(Use_BOM_DF,Weather_Site!H141,IF(0.191*(Weather_Site!K141+104)*(Weather_Site!J141+1)^1.5/(3.52*(Weather_Site!J141+1)^1.5+Weather_Site!I141-1)&gt;10, 10,0.191*(Weather_Site!K141+104)*(Weather_Site!J141+1)^1.5/(3.52*(Weather_Site!J141+1)^1.5+Weather_Site!I141-1)))</f>
        <v>9.1</v>
      </c>
      <c r="N138" s="32">
        <f t="shared" ref="N138:N174" si="62">2*EXP(-0.45+0.987*LN(M138)-0.0345*E138+0.0338*D138+0.0234*G138*3/J138)</f>
        <v>27.138246060905384</v>
      </c>
      <c r="O138" s="33">
        <f t="shared" ref="O138:O174" si="63">0.0012*N138*L138*EXP(0.069*I138)*1000</f>
        <v>488.4884290962969</v>
      </c>
      <c r="P138" s="33">
        <f t="shared" ref="P138:P174" si="64">0.0012*X138*L138*EXP(0.069*0)*1000</f>
        <v>360.36441545322225</v>
      </c>
      <c r="Q138" s="32">
        <f t="shared" ref="Q138:Q174" si="65">(13*O138/EXP(0.069*I138)/1000+0.24*L138-2)</f>
        <v>7.9503495782518598</v>
      </c>
      <c r="R138" s="42">
        <f t="shared" ref="R138:R174" si="66">IF((O138/1000*(4.17-0.033*L138)-0.36)*1000&lt;0,0,(O138/1000*(4.17-0.033*L138)-0.36)*1000)</f>
        <v>1435.1949769288913</v>
      </c>
      <c r="S138" s="42">
        <f t="shared" ref="S138:S174" si="67">516.7*L138*M138/10*O138/1000</f>
        <v>3445.2869084368726</v>
      </c>
      <c r="T138" s="42">
        <f t="shared" ref="T138:T174" si="68">1860*L138*M138/10</f>
        <v>25389</v>
      </c>
      <c r="U138" s="32">
        <f t="shared" ref="U138:U174" si="69">3.033808*EXP(E138*(-0.00033169*D138+0.02638614))</f>
        <v>3.8500502491004007</v>
      </c>
      <c r="V138" s="33">
        <f t="shared" ref="V138:V174" si="70">G138/3</f>
        <v>4.333333333333333</v>
      </c>
      <c r="W138" s="33">
        <f t="shared" ref="W138:W174" si="71">G138/1.2</f>
        <v>10.833333333333334</v>
      </c>
      <c r="X138" s="32">
        <f t="shared" ref="X138:X174" si="72">2*EXP(-0.45+0.987*LN(M138)-0.0345*E138+0.0338*D138+0.0234*0)</f>
        <v>20.020245302956791</v>
      </c>
      <c r="Y138" s="32">
        <f t="shared" ref="Y138:Y174" si="73">IF(HOUR(C138)&lt;12,12.519-(0.282*D138)+(0.112*E138),6.783-(0.17*D138)+(0.133*E138))</f>
        <v>3.2759</v>
      </c>
      <c r="Z138" s="266">
        <f>IF(Use_BOM_DF,M138/10,MIN(0.972+(0.342*LN(Weather_Site!J141))-(0.245*LN(Weather_Site!I141)),1))</f>
        <v>0.90999999999999992</v>
      </c>
      <c r="AA138" s="33">
        <f t="shared" ref="AA138:AA174" si="74">(0.22*L138*EXP(0.158*(1.674+0.179*G138)-0.227*Y138))*Z138*60</f>
        <v>161.17408453288874</v>
      </c>
      <c r="AB138" s="33">
        <f t="shared" ref="AB138:AB174" si="75">AA138*EXP(0.0662*I138)</f>
        <v>161.17408453288874</v>
      </c>
      <c r="AC138" s="33">
        <f t="shared" ref="AC138:AC174" si="76">(0.22*L138*EXP(0.158*0-0.227*Y138))*Z138*60</f>
        <v>85.654952978918772</v>
      </c>
      <c r="AD138" s="32">
        <f t="shared" ref="AD138:AD174" si="77">0.3048*31.7537*(1-EXP(-0.31772*AB138/18.3))*(1-EXP(-(0.03644*1.1289^(AB138/18.3))*(Z138*L138/2.2417)))</f>
        <v>4.3226416726742309</v>
      </c>
      <c r="AE138" s="32">
        <f t="shared" ref="AE138:AE174" si="78">IF(D138&lt;20,-2.19+(2.23*SQRT(AA138)),-0.296+(2.23*SQRT(AA138)))</f>
        <v>28.014821340498095</v>
      </c>
      <c r="AF138" s="42">
        <f t="shared" ref="AF138:AF174" si="79">18000*(L138*Z138)*AB138/36000</f>
        <v>1100.0131269369656</v>
      </c>
      <c r="AG138" s="83">
        <f t="shared" ref="AG138:AG174" si="80">34.8 * M138 * EXP(0.0234 * G138) * U138 ^ -2.1</f>
        <v>25.307752720988876</v>
      </c>
    </row>
    <row r="139" spans="1:33" x14ac:dyDescent="0.25">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8"/>
        <v>0</v>
      </c>
      <c r="J139" s="214">
        <f t="shared" si="59"/>
        <v>3</v>
      </c>
      <c r="K139" s="27">
        <f t="shared" si="61"/>
        <v>4.333333333333333</v>
      </c>
      <c r="L139" s="172">
        <f t="shared" si="60"/>
        <v>15</v>
      </c>
      <c r="M139" s="32">
        <f>IF(Use_BOM_DF,Weather_Site!H142,IF(0.191*(Weather_Site!K142+104)*(Weather_Site!J142+1)^1.5/(3.52*(Weather_Site!J142+1)^1.5+Weather_Site!I142-1)&gt;10, 10,0.191*(Weather_Site!K142+104)*(Weather_Site!J142+1)^1.5/(3.52*(Weather_Site!J142+1)^1.5+Weather_Site!I142-1)))</f>
        <v>9.1</v>
      </c>
      <c r="N139" s="32">
        <f t="shared" si="62"/>
        <v>30.690526585848801</v>
      </c>
      <c r="O139" s="33">
        <f t="shared" si="63"/>
        <v>552.42947854527836</v>
      </c>
      <c r="P139" s="33">
        <f t="shared" si="64"/>
        <v>407.53457862530718</v>
      </c>
      <c r="Q139" s="32">
        <f t="shared" si="65"/>
        <v>8.7815832210886171</v>
      </c>
      <c r="R139" s="42">
        <f t="shared" si="66"/>
        <v>1670.1783336538979</v>
      </c>
      <c r="S139" s="42">
        <f t="shared" si="67"/>
        <v>3896.2602528533134</v>
      </c>
      <c r="T139" s="42">
        <f t="shared" si="68"/>
        <v>25389</v>
      </c>
      <c r="U139" s="32">
        <f t="shared" si="69"/>
        <v>3.7096647710487463</v>
      </c>
      <c r="V139" s="33">
        <f t="shared" si="70"/>
        <v>4.333333333333333</v>
      </c>
      <c r="W139" s="33">
        <f t="shared" si="71"/>
        <v>10.833333333333334</v>
      </c>
      <c r="X139" s="32">
        <f t="shared" si="72"/>
        <v>22.640809923628179</v>
      </c>
      <c r="Y139" s="32">
        <f t="shared" si="73"/>
        <v>2.7342000000000013</v>
      </c>
      <c r="Z139" s="266">
        <f>IF(Use_BOM_DF,M139/10,MIN(0.972+(0.342*LN(Weather_Site!J142))-(0.245*LN(Weather_Site!I142)),1))</f>
        <v>0.90999999999999992</v>
      </c>
      <c r="AA139" s="33">
        <f t="shared" si="74"/>
        <v>182.26304598287967</v>
      </c>
      <c r="AB139" s="33">
        <f t="shared" si="75"/>
        <v>182.26304598287967</v>
      </c>
      <c r="AC139" s="33">
        <f t="shared" si="76"/>
        <v>96.862548831616792</v>
      </c>
      <c r="AD139" s="32">
        <f t="shared" si="77"/>
        <v>4.8570769026803458</v>
      </c>
      <c r="AE139" s="32">
        <f t="shared" si="78"/>
        <v>29.810077482266969</v>
      </c>
      <c r="AF139" s="42">
        <f t="shared" si="79"/>
        <v>1243.9452888331534</v>
      </c>
      <c r="AG139" s="83">
        <f t="shared" si="80"/>
        <v>27.360889965729683</v>
      </c>
    </row>
    <row r="140" spans="1:33" x14ac:dyDescent="0.25">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8"/>
        <v>0</v>
      </c>
      <c r="J140" s="214">
        <f t="shared" si="59"/>
        <v>3</v>
      </c>
      <c r="K140" s="27">
        <f t="shared" si="61"/>
        <v>3.6666666666666665</v>
      </c>
      <c r="L140" s="172">
        <f t="shared" si="60"/>
        <v>15</v>
      </c>
      <c r="M140" s="32">
        <f>IF(Use_BOM_DF,Weather_Site!H143,IF(0.191*(Weather_Site!K143+104)*(Weather_Site!J143+1)^1.5/(3.52*(Weather_Site!J143+1)^1.5+Weather_Site!I143-1)&gt;10, 10,0.191*(Weather_Site!K143+104)*(Weather_Site!J143+1)^1.5/(3.52*(Weather_Site!J143+1)^1.5+Weather_Site!I143-1)))</f>
        <v>9.1</v>
      </c>
      <c r="N140" s="32">
        <f t="shared" si="62"/>
        <v>31.791025300754843</v>
      </c>
      <c r="O140" s="33">
        <f t="shared" si="63"/>
        <v>572.23845541358708</v>
      </c>
      <c r="P140" s="33">
        <f t="shared" si="64"/>
        <v>442.37404709762353</v>
      </c>
      <c r="Q140" s="32">
        <f t="shared" si="65"/>
        <v>9.039099920376632</v>
      </c>
      <c r="R140" s="42">
        <f t="shared" si="66"/>
        <v>1742.9763236449328</v>
      </c>
      <c r="S140" s="42">
        <f t="shared" si="67"/>
        <v>4035.9720753015358</v>
      </c>
      <c r="T140" s="42">
        <f t="shared" si="68"/>
        <v>25389</v>
      </c>
      <c r="U140" s="32">
        <f t="shared" si="69"/>
        <v>3.621958115679341</v>
      </c>
      <c r="V140" s="33">
        <f t="shared" si="70"/>
        <v>3.6666666666666665</v>
      </c>
      <c r="W140" s="33">
        <f t="shared" si="71"/>
        <v>9.1666666666666679</v>
      </c>
      <c r="X140" s="32">
        <f t="shared" si="72"/>
        <v>24.576335949867975</v>
      </c>
      <c r="Y140" s="32">
        <f t="shared" si="73"/>
        <v>2.3743000000000007</v>
      </c>
      <c r="Z140" s="266">
        <f>IF(Use_BOM_DF,M140/10,MIN(0.972+(0.342*LN(Weather_Site!J143))-(0.245*LN(Weather_Site!I143)),1))</f>
        <v>0.90999999999999992</v>
      </c>
      <c r="AA140" s="33">
        <f t="shared" si="74"/>
        <v>186.90196933115118</v>
      </c>
      <c r="AB140" s="33">
        <f t="shared" si="75"/>
        <v>186.90196933115118</v>
      </c>
      <c r="AC140" s="33">
        <f t="shared" si="76"/>
        <v>105.10819531757876</v>
      </c>
      <c r="AD140" s="32">
        <f t="shared" si="77"/>
        <v>4.9750533169042033</v>
      </c>
      <c r="AE140" s="32">
        <f t="shared" si="78"/>
        <v>30.190797196276321</v>
      </c>
      <c r="AF140" s="42">
        <f t="shared" si="79"/>
        <v>1275.6059406851066</v>
      </c>
      <c r="AG140" s="83">
        <f t="shared" si="80"/>
        <v>27.45534123926371</v>
      </c>
    </row>
    <row r="141" spans="1:33" x14ac:dyDescent="0.25">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8"/>
        <v>0</v>
      </c>
      <c r="J141" s="214">
        <f t="shared" si="59"/>
        <v>3</v>
      </c>
      <c r="K141" s="27">
        <f t="shared" si="61"/>
        <v>4</v>
      </c>
      <c r="L141" s="172">
        <f t="shared" si="60"/>
        <v>15</v>
      </c>
      <c r="M141" s="32">
        <f>IF(Use_BOM_DF,Weather_Site!H144,IF(0.191*(Weather_Site!K144+104)*(Weather_Site!J144+1)^1.5/(3.52*(Weather_Site!J144+1)^1.5+Weather_Site!I144-1)&gt;10, 10,0.191*(Weather_Site!K144+104)*(Weather_Site!J144+1)^1.5/(3.52*(Weather_Site!J144+1)^1.5+Weather_Site!I144-1)))</f>
        <v>9.1</v>
      </c>
      <c r="N141" s="32">
        <f t="shared" si="62"/>
        <v>34.137416018682949</v>
      </c>
      <c r="O141" s="33">
        <f t="shared" si="63"/>
        <v>614.47348833629303</v>
      </c>
      <c r="P141" s="33">
        <f t="shared" si="64"/>
        <v>464.03769335380383</v>
      </c>
      <c r="Q141" s="32">
        <f t="shared" si="65"/>
        <v>9.5881553483718083</v>
      </c>
      <c r="R141" s="42">
        <f t="shared" si="66"/>
        <v>1898.1900696358766</v>
      </c>
      <c r="S141" s="42">
        <f t="shared" si="67"/>
        <v>4333.8538619289002</v>
      </c>
      <c r="T141" s="42">
        <f t="shared" si="68"/>
        <v>25389</v>
      </c>
      <c r="U141" s="32">
        <f t="shared" si="69"/>
        <v>3.5755424164888865</v>
      </c>
      <c r="V141" s="33">
        <f t="shared" si="70"/>
        <v>4</v>
      </c>
      <c r="W141" s="33">
        <f t="shared" si="71"/>
        <v>10</v>
      </c>
      <c r="X141" s="32">
        <f t="shared" si="72"/>
        <v>25.779871852989103</v>
      </c>
      <c r="Y141" s="32">
        <f t="shared" si="73"/>
        <v>2.1622000000000003</v>
      </c>
      <c r="Z141" s="266">
        <f>IF(Use_BOM_DF,M141/10,MIN(0.972+(0.342*LN(Weather_Site!J144))-(0.245*LN(Weather_Site!I144)),1))</f>
        <v>0.90999999999999992</v>
      </c>
      <c r="AA141" s="33">
        <f t="shared" si="74"/>
        <v>201.74670021876079</v>
      </c>
      <c r="AB141" s="33">
        <f t="shared" si="75"/>
        <v>201.74670021876079</v>
      </c>
      <c r="AC141" s="33">
        <f t="shared" si="76"/>
        <v>110.29261290088961</v>
      </c>
      <c r="AD141" s="32">
        <f t="shared" si="77"/>
        <v>5.3529832140332312</v>
      </c>
      <c r="AE141" s="32">
        <f t="shared" si="78"/>
        <v>31.378377113336825</v>
      </c>
      <c r="AF141" s="42">
        <f t="shared" si="79"/>
        <v>1376.9212289930422</v>
      </c>
      <c r="AG141" s="83">
        <f t="shared" si="80"/>
        <v>28.877026040711218</v>
      </c>
    </row>
    <row r="142" spans="1:33" x14ac:dyDescent="0.25">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8"/>
        <v>0</v>
      </c>
      <c r="J142" s="214">
        <f t="shared" si="59"/>
        <v>3</v>
      </c>
      <c r="K142" s="27">
        <f t="shared" si="61"/>
        <v>3.6666666666666665</v>
      </c>
      <c r="L142" s="172">
        <f t="shared" si="60"/>
        <v>15</v>
      </c>
      <c r="M142" s="32">
        <f>IF(Use_BOM_DF,Weather_Site!H145,IF(0.191*(Weather_Site!K145+104)*(Weather_Site!J145+1)^1.5/(3.52*(Weather_Site!J145+1)^1.5+Weather_Site!I145-1)&gt;10, 10,0.191*(Weather_Site!K145+104)*(Weather_Site!J145+1)^1.5/(3.52*(Weather_Site!J145+1)^1.5+Weather_Site!I145-1)))</f>
        <v>9.1</v>
      </c>
      <c r="N142" s="32">
        <f t="shared" si="62"/>
        <v>34.625625409304106</v>
      </c>
      <c r="O142" s="33">
        <f t="shared" si="63"/>
        <v>623.26125736747383</v>
      </c>
      <c r="P142" s="33">
        <f t="shared" si="64"/>
        <v>481.81767969705794</v>
      </c>
      <c r="Q142" s="32">
        <f t="shared" si="65"/>
        <v>9.70239634577716</v>
      </c>
      <c r="R142" s="42">
        <f t="shared" si="66"/>
        <v>1930.4851208254665</v>
      </c>
      <c r="S142" s="42">
        <f t="shared" si="67"/>
        <v>4395.833601456211</v>
      </c>
      <c r="T142" s="42">
        <f t="shared" si="68"/>
        <v>25389</v>
      </c>
      <c r="U142" s="32">
        <f t="shared" si="69"/>
        <v>3.5384135781298132</v>
      </c>
      <c r="V142" s="33">
        <f t="shared" si="70"/>
        <v>3.6666666666666665</v>
      </c>
      <c r="W142" s="33">
        <f t="shared" si="71"/>
        <v>9.1666666666666679</v>
      </c>
      <c r="X142" s="32">
        <f t="shared" si="72"/>
        <v>26.767648872058778</v>
      </c>
      <c r="Y142" s="32">
        <f t="shared" si="73"/>
        <v>1.9974000000000001</v>
      </c>
      <c r="Z142" s="266">
        <f>IF(Use_BOM_DF,M142/10,MIN(0.972+(0.342*LN(Weather_Site!J145))-(0.245*LN(Weather_Site!I145)),1))</f>
        <v>0.90999999999999992</v>
      </c>
      <c r="AA142" s="33">
        <f t="shared" si="74"/>
        <v>203.59659309745888</v>
      </c>
      <c r="AB142" s="33">
        <f t="shared" si="75"/>
        <v>203.59659309745888</v>
      </c>
      <c r="AC142" s="33">
        <f t="shared" si="76"/>
        <v>114.4967629279795</v>
      </c>
      <c r="AD142" s="32">
        <f t="shared" si="77"/>
        <v>5.4000735704786127</v>
      </c>
      <c r="AE142" s="32">
        <f t="shared" si="78"/>
        <v>31.523262999232923</v>
      </c>
      <c r="AF142" s="42">
        <f t="shared" si="79"/>
        <v>1389.5467478901567</v>
      </c>
      <c r="AG142" s="83">
        <f t="shared" si="80"/>
        <v>28.834338385203623</v>
      </c>
    </row>
    <row r="143" spans="1:33" x14ac:dyDescent="0.25">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8"/>
        <v>0</v>
      </c>
      <c r="J143" s="214">
        <f t="shared" si="59"/>
        <v>3</v>
      </c>
      <c r="K143" s="27">
        <f t="shared" si="61"/>
        <v>4</v>
      </c>
      <c r="L143" s="172">
        <f t="shared" si="60"/>
        <v>15</v>
      </c>
      <c r="M143" s="32">
        <f>IF(Use_BOM_DF,Weather_Site!H146,IF(0.191*(Weather_Site!K146+104)*(Weather_Site!J146+1)^1.5/(3.52*(Weather_Site!J146+1)^1.5+Weather_Site!I146-1)&gt;10, 10,0.191*(Weather_Site!K146+104)*(Weather_Site!J146+1)^1.5/(3.52*(Weather_Site!J146+1)^1.5+Weather_Site!I146-1)))</f>
        <v>9.1</v>
      </c>
      <c r="N143" s="32">
        <f t="shared" si="62"/>
        <v>34.139805721442876</v>
      </c>
      <c r="O143" s="33">
        <f t="shared" si="63"/>
        <v>614.51650298597167</v>
      </c>
      <c r="P143" s="33">
        <f t="shared" si="64"/>
        <v>464.07017712925744</v>
      </c>
      <c r="Q143" s="32">
        <f t="shared" si="65"/>
        <v>9.58871453881763</v>
      </c>
      <c r="R143" s="42">
        <f t="shared" si="66"/>
        <v>1898.3481484734459</v>
      </c>
      <c r="S143" s="42">
        <f t="shared" si="67"/>
        <v>4334.1572423174239</v>
      </c>
      <c r="T143" s="42">
        <f t="shared" si="68"/>
        <v>25389</v>
      </c>
      <c r="U143" s="32">
        <f t="shared" si="69"/>
        <v>3.5717314782589957</v>
      </c>
      <c r="V143" s="33">
        <f t="shared" si="70"/>
        <v>4</v>
      </c>
      <c r="W143" s="33">
        <f t="shared" si="71"/>
        <v>10</v>
      </c>
      <c r="X143" s="32">
        <f t="shared" si="72"/>
        <v>25.781676507180972</v>
      </c>
      <c r="Y143" s="32">
        <f t="shared" si="73"/>
        <v>2.1659000000000006</v>
      </c>
      <c r="Z143" s="266">
        <f>IF(Use_BOM_DF,M143/10,MIN(0.972+(0.342*LN(Weather_Site!J146))-(0.245*LN(Weather_Site!I146)),1))</f>
        <v>0.90999999999999992</v>
      </c>
      <c r="AA143" s="33">
        <f t="shared" si="74"/>
        <v>201.57732430461917</v>
      </c>
      <c r="AB143" s="33">
        <f t="shared" si="75"/>
        <v>201.57732430461917</v>
      </c>
      <c r="AC143" s="33">
        <f t="shared" si="76"/>
        <v>110.20001702639496</v>
      </c>
      <c r="AD143" s="32">
        <f t="shared" si="77"/>
        <v>5.348671145141819</v>
      </c>
      <c r="AE143" s="32">
        <f t="shared" si="78"/>
        <v>31.365078251292086</v>
      </c>
      <c r="AF143" s="42">
        <f t="shared" si="79"/>
        <v>1375.7652383790257</v>
      </c>
      <c r="AG143" s="83">
        <f t="shared" si="80"/>
        <v>28.941767079099403</v>
      </c>
    </row>
    <row r="144" spans="1:33" x14ac:dyDescent="0.25">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8"/>
        <v>0</v>
      </c>
      <c r="J144" s="214">
        <f t="shared" si="59"/>
        <v>3</v>
      </c>
      <c r="K144" s="27">
        <f t="shared" si="61"/>
        <v>3.6666666666666665</v>
      </c>
      <c r="L144" s="172">
        <f t="shared" si="60"/>
        <v>15</v>
      </c>
      <c r="M144" s="32">
        <f>IF(Use_BOM_DF,Weather_Site!H147,IF(0.191*(Weather_Site!K147+104)*(Weather_Site!J147+1)^1.5/(3.52*(Weather_Site!J147+1)^1.5+Weather_Site!I147-1)&gt;10, 10,0.191*(Weather_Site!K147+104)*(Weather_Site!J147+1)^1.5/(3.52*(Weather_Site!J147+1)^1.5+Weather_Site!I147-1)))</f>
        <v>9.1</v>
      </c>
      <c r="N144" s="32">
        <f t="shared" si="62"/>
        <v>32.565844574737028</v>
      </c>
      <c r="O144" s="33">
        <f t="shared" si="63"/>
        <v>586.18520234526636</v>
      </c>
      <c r="P144" s="33">
        <f t="shared" si="64"/>
        <v>453.15570433447277</v>
      </c>
      <c r="Q144" s="32">
        <f t="shared" si="65"/>
        <v>9.220407630488463</v>
      </c>
      <c r="R144" s="42">
        <f t="shared" si="66"/>
        <v>1794.2306186188541</v>
      </c>
      <c r="S144" s="42">
        <f t="shared" si="67"/>
        <v>4134.3378538070583</v>
      </c>
      <c r="T144" s="42">
        <f t="shared" si="68"/>
        <v>25389</v>
      </c>
      <c r="U144" s="32">
        <f t="shared" si="69"/>
        <v>3.5889036418958278</v>
      </c>
      <c r="V144" s="33">
        <f t="shared" si="70"/>
        <v>3.6666666666666665</v>
      </c>
      <c r="W144" s="33">
        <f t="shared" si="71"/>
        <v>9.1666666666666679</v>
      </c>
      <c r="X144" s="32">
        <f t="shared" si="72"/>
        <v>25.175316907470712</v>
      </c>
      <c r="Y144" s="32">
        <f t="shared" si="73"/>
        <v>2.2775000000000003</v>
      </c>
      <c r="Z144" s="266">
        <f>IF(Use_BOM_DF,M144/10,MIN(0.972+(0.342*LN(Weather_Site!J147))-(0.245*LN(Weather_Site!I147)),1))</f>
        <v>0.90999999999999992</v>
      </c>
      <c r="AA144" s="33">
        <f t="shared" si="74"/>
        <v>191.05433255309515</v>
      </c>
      <c r="AB144" s="33">
        <f t="shared" si="75"/>
        <v>191.05433255309515</v>
      </c>
      <c r="AC144" s="33">
        <f t="shared" si="76"/>
        <v>107.44336281807917</v>
      </c>
      <c r="AD144" s="32">
        <f t="shared" si="77"/>
        <v>5.0807325380432369</v>
      </c>
      <c r="AE144" s="32">
        <f t="shared" si="78"/>
        <v>30.527596324135946</v>
      </c>
      <c r="AF144" s="42">
        <f t="shared" si="79"/>
        <v>1303.9458196748744</v>
      </c>
      <c r="AG144" s="83">
        <f t="shared" si="80"/>
        <v>27.989056561313181</v>
      </c>
    </row>
    <row r="145" spans="1:33" x14ac:dyDescent="0.25">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8"/>
        <v>0</v>
      </c>
      <c r="J145" s="214">
        <f t="shared" si="59"/>
        <v>3</v>
      </c>
      <c r="K145" s="27">
        <f t="shared" si="61"/>
        <v>3</v>
      </c>
      <c r="L145" s="172">
        <f t="shared" si="60"/>
        <v>15</v>
      </c>
      <c r="M145" s="32">
        <f>IF(Use_BOM_DF,Weather_Site!H148,IF(0.191*(Weather_Site!K148+104)*(Weather_Site!J148+1)^1.5/(3.52*(Weather_Site!J148+1)^1.5+Weather_Site!I148-1)&gt;10, 10,0.191*(Weather_Site!K148+104)*(Weather_Site!J148+1)^1.5/(3.52*(Weather_Site!J148+1)^1.5+Weather_Site!I148-1)))</f>
        <v>9.1</v>
      </c>
      <c r="N145" s="32">
        <f t="shared" si="62"/>
        <v>28.440495479509256</v>
      </c>
      <c r="O145" s="33">
        <f t="shared" si="63"/>
        <v>511.92891863116665</v>
      </c>
      <c r="P145" s="33">
        <f t="shared" si="64"/>
        <v>414.71261426721469</v>
      </c>
      <c r="Q145" s="32">
        <f t="shared" si="65"/>
        <v>8.2550759422051669</v>
      </c>
      <c r="R145" s="42">
        <f t="shared" si="66"/>
        <v>1521.3387759695372</v>
      </c>
      <c r="S145" s="42">
        <f t="shared" si="67"/>
        <v>3610.61162630428</v>
      </c>
      <c r="T145" s="42">
        <f t="shared" si="68"/>
        <v>25389</v>
      </c>
      <c r="U145" s="32">
        <f t="shared" si="69"/>
        <v>3.6699864285942145</v>
      </c>
      <c r="V145" s="33">
        <f t="shared" si="70"/>
        <v>3</v>
      </c>
      <c r="W145" s="33">
        <f t="shared" si="71"/>
        <v>7.5</v>
      </c>
      <c r="X145" s="32">
        <f t="shared" si="72"/>
        <v>23.039589681511927</v>
      </c>
      <c r="Y145" s="32">
        <f t="shared" si="73"/>
        <v>2.6787999999999998</v>
      </c>
      <c r="Z145" s="266">
        <f>IF(Use_BOM_DF,M145/10,MIN(0.972+(0.342*LN(Weather_Site!J148))-(0.245*LN(Weather_Site!I148)),1))</f>
        <v>0.90999999999999992</v>
      </c>
      <c r="AA145" s="33">
        <f t="shared" si="74"/>
        <v>164.82738111605838</v>
      </c>
      <c r="AB145" s="33">
        <f t="shared" si="75"/>
        <v>164.82738111605838</v>
      </c>
      <c r="AC145" s="33">
        <f t="shared" si="76"/>
        <v>98.08836452444551</v>
      </c>
      <c r="AD145" s="32">
        <f t="shared" si="77"/>
        <v>4.4149549563812611</v>
      </c>
      <c r="AE145" s="32">
        <f t="shared" si="78"/>
        <v>28.333880955953113</v>
      </c>
      <c r="AF145" s="42">
        <f t="shared" si="79"/>
        <v>1124.9468761170983</v>
      </c>
      <c r="AG145" s="83">
        <f t="shared" si="80"/>
        <v>25.485179207085654</v>
      </c>
    </row>
    <row r="146" spans="1:33" x14ac:dyDescent="0.25">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8"/>
        <v>0</v>
      </c>
      <c r="J146" s="214">
        <f t="shared" si="59"/>
        <v>3</v>
      </c>
      <c r="K146" s="27">
        <f t="shared" si="61"/>
        <v>2.6666666666666665</v>
      </c>
      <c r="L146" s="172">
        <f t="shared" si="60"/>
        <v>15</v>
      </c>
      <c r="M146" s="32">
        <f>IF(Use_BOM_DF,Weather_Site!H149,IF(0.191*(Weather_Site!K149+104)*(Weather_Site!J149+1)^1.5/(3.52*(Weather_Site!J149+1)^1.5+Weather_Site!I149-1)&gt;10, 10,0.191*(Weather_Site!K149+104)*(Weather_Site!J149+1)^1.5/(3.52*(Weather_Site!J149+1)^1.5+Weather_Site!I149-1)))</f>
        <v>9.1</v>
      </c>
      <c r="N146" s="32">
        <f t="shared" si="62"/>
        <v>21.946419965710383</v>
      </c>
      <c r="O146" s="33">
        <f t="shared" si="63"/>
        <v>395.03555938278691</v>
      </c>
      <c r="P146" s="33">
        <f t="shared" si="64"/>
        <v>327.5942449782396</v>
      </c>
      <c r="Q146" s="32">
        <f t="shared" si="65"/>
        <v>6.73546227197623</v>
      </c>
      <c r="R146" s="42">
        <f t="shared" si="66"/>
        <v>1091.7556807317417</v>
      </c>
      <c r="S146" s="42">
        <f t="shared" si="67"/>
        <v>2786.1680237266241</v>
      </c>
      <c r="T146" s="42">
        <f t="shared" si="68"/>
        <v>25389</v>
      </c>
      <c r="U146" s="32">
        <f t="shared" si="69"/>
        <v>3.9487182418902358</v>
      </c>
      <c r="V146" s="33">
        <f t="shared" si="70"/>
        <v>2.6666666666666665</v>
      </c>
      <c r="W146" s="33">
        <f t="shared" si="71"/>
        <v>6.666666666666667</v>
      </c>
      <c r="X146" s="32">
        <f t="shared" si="72"/>
        <v>18.199680276568866</v>
      </c>
      <c r="Y146" s="32">
        <f t="shared" si="73"/>
        <v>3.7149000000000001</v>
      </c>
      <c r="Z146" s="266">
        <f>IF(Use_BOM_DF,M146/10,MIN(0.972+(0.342*LN(Weather_Site!J149))-(0.245*LN(Weather_Site!I149)),1))</f>
        <v>0.90999999999999992</v>
      </c>
      <c r="AA146" s="33">
        <f t="shared" si="74"/>
        <v>126.64932556212672</v>
      </c>
      <c r="AB146" s="33">
        <f t="shared" si="75"/>
        <v>126.64932556212672</v>
      </c>
      <c r="AC146" s="33">
        <f t="shared" si="76"/>
        <v>77.530704982907992</v>
      </c>
      <c r="AD146" s="32">
        <f t="shared" si="77"/>
        <v>3.4557881389232241</v>
      </c>
      <c r="AE146" s="32">
        <f t="shared" si="78"/>
        <v>24.80010390255627</v>
      </c>
      <c r="AF146" s="42">
        <f t="shared" si="79"/>
        <v>864.38164696151478</v>
      </c>
      <c r="AG146" s="83">
        <f t="shared" si="80"/>
        <v>21.348268510872764</v>
      </c>
    </row>
    <row r="147" spans="1:33" x14ac:dyDescent="0.25">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8"/>
        <v>0</v>
      </c>
      <c r="J147" s="214">
        <f t="shared" si="59"/>
        <v>3</v>
      </c>
      <c r="K147" s="27">
        <f t="shared" si="61"/>
        <v>3</v>
      </c>
      <c r="L147" s="172">
        <f t="shared" si="60"/>
        <v>15</v>
      </c>
      <c r="M147" s="32">
        <f>IF(Use_BOM_DF,Weather_Site!H150,IF(0.191*(Weather_Site!K150+104)*(Weather_Site!J150+1)^1.5/(3.52*(Weather_Site!J150+1)^1.5+Weather_Site!I150-1)&gt;10, 10,0.191*(Weather_Site!K150+104)*(Weather_Site!J150+1)^1.5/(3.52*(Weather_Site!J150+1)^1.5+Weather_Site!I150-1)))</f>
        <v>9.1</v>
      </c>
      <c r="N147" s="32">
        <f t="shared" si="62"/>
        <v>18.677396075674547</v>
      </c>
      <c r="O147" s="33">
        <f t="shared" si="63"/>
        <v>336.19312936214186</v>
      </c>
      <c r="P147" s="33">
        <f t="shared" si="64"/>
        <v>272.34939559431547</v>
      </c>
      <c r="Q147" s="32">
        <f t="shared" si="65"/>
        <v>5.9705106817078439</v>
      </c>
      <c r="R147" s="42">
        <f t="shared" si="66"/>
        <v>875.50975040587116</v>
      </c>
      <c r="S147" s="42">
        <f t="shared" si="67"/>
        <v>2371.1550127003652</v>
      </c>
      <c r="T147" s="42">
        <f t="shared" si="68"/>
        <v>25389</v>
      </c>
      <c r="U147" s="32">
        <f t="shared" si="69"/>
        <v>4.2136038846960435</v>
      </c>
      <c r="V147" s="33">
        <f t="shared" si="70"/>
        <v>3</v>
      </c>
      <c r="W147" s="33">
        <f t="shared" si="71"/>
        <v>7.5</v>
      </c>
      <c r="X147" s="32">
        <f t="shared" si="72"/>
        <v>15.130521977461971</v>
      </c>
      <c r="Y147" s="32">
        <f t="shared" si="73"/>
        <v>4.5182000000000002</v>
      </c>
      <c r="Z147" s="266">
        <f>IF(Use_BOM_DF,M147/10,MIN(0.972+(0.342*LN(Weather_Site!J150))-(0.245*LN(Weather_Site!I150)),1))</f>
        <v>0.90999999999999992</v>
      </c>
      <c r="AA147" s="33">
        <f t="shared" si="74"/>
        <v>108.56563828564444</v>
      </c>
      <c r="AB147" s="33">
        <f t="shared" si="75"/>
        <v>108.56563828564444</v>
      </c>
      <c r="AC147" s="33">
        <f t="shared" si="76"/>
        <v>64.607141306778331</v>
      </c>
      <c r="AD147" s="32">
        <f t="shared" si="77"/>
        <v>3.0035209631083815</v>
      </c>
      <c r="AE147" s="32">
        <f t="shared" si="78"/>
        <v>22.939448406060109</v>
      </c>
      <c r="AF147" s="42">
        <f t="shared" si="79"/>
        <v>740.96048129952317</v>
      </c>
      <c r="AG147" s="83">
        <f t="shared" si="80"/>
        <v>19.068225186590706</v>
      </c>
    </row>
    <row r="148" spans="1:33" x14ac:dyDescent="0.25">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8"/>
        <v>0</v>
      </c>
      <c r="J148" s="214">
        <f t="shared" si="59"/>
        <v>3</v>
      </c>
      <c r="K148" s="27">
        <f t="shared" si="61"/>
        <v>3</v>
      </c>
      <c r="L148" s="172">
        <f t="shared" si="60"/>
        <v>15</v>
      </c>
      <c r="M148" s="32">
        <f>IF(Use_BOM_DF,Weather_Site!H151,IF(0.191*(Weather_Site!K151+104)*(Weather_Site!J151+1)^1.5/(3.52*(Weather_Site!J151+1)^1.5+Weather_Site!I151-1)&gt;10, 10,0.191*(Weather_Site!K151+104)*(Weather_Site!J151+1)^1.5/(3.52*(Weather_Site!J151+1)^1.5+Weather_Site!I151-1)))</f>
        <v>9.1</v>
      </c>
      <c r="N148" s="32">
        <f t="shared" si="62"/>
        <v>16.067105201368758</v>
      </c>
      <c r="O148" s="33">
        <f t="shared" si="63"/>
        <v>289.20789362463762</v>
      </c>
      <c r="P148" s="33">
        <f t="shared" si="64"/>
        <v>234.28674815341068</v>
      </c>
      <c r="Q148" s="32">
        <f t="shared" si="65"/>
        <v>5.3597026171202895</v>
      </c>
      <c r="R148" s="42">
        <f t="shared" si="66"/>
        <v>702.83900907054306</v>
      </c>
      <c r="S148" s="42">
        <f t="shared" si="67"/>
        <v>2039.770259379356</v>
      </c>
      <c r="T148" s="42">
        <f t="shared" si="68"/>
        <v>25389</v>
      </c>
      <c r="U148" s="32">
        <f t="shared" si="69"/>
        <v>4.4614729534465871</v>
      </c>
      <c r="V148" s="33">
        <f t="shared" si="70"/>
        <v>3</v>
      </c>
      <c r="W148" s="33">
        <f t="shared" si="71"/>
        <v>7.5</v>
      </c>
      <c r="X148" s="32">
        <f t="shared" si="72"/>
        <v>13.015930452967261</v>
      </c>
      <c r="Y148" s="32">
        <f t="shared" si="73"/>
        <v>5.17</v>
      </c>
      <c r="Z148" s="266">
        <f>IF(Use_BOM_DF,M148/10,MIN(0.972+(0.342*LN(Weather_Site!J151))-(0.245*LN(Weather_Site!I151)),1))</f>
        <v>0.90999999999999992</v>
      </c>
      <c r="AA148" s="33">
        <f t="shared" si="74"/>
        <v>93.634260849240746</v>
      </c>
      <c r="AB148" s="33">
        <f t="shared" si="75"/>
        <v>93.634260849240746</v>
      </c>
      <c r="AC148" s="33">
        <f t="shared" si="76"/>
        <v>55.72151573342294</v>
      </c>
      <c r="AD148" s="32">
        <f t="shared" si="77"/>
        <v>2.6282767205140347</v>
      </c>
      <c r="AE148" s="32">
        <f t="shared" si="78"/>
        <v>21.282549899777543</v>
      </c>
      <c r="AF148" s="42">
        <f t="shared" si="79"/>
        <v>639.05383029606799</v>
      </c>
      <c r="AG148" s="83">
        <f t="shared" si="80"/>
        <v>16.911366385264888</v>
      </c>
    </row>
    <row r="149" spans="1:33" x14ac:dyDescent="0.25">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8"/>
        <v>0</v>
      </c>
      <c r="J149" s="214">
        <f t="shared" si="59"/>
        <v>3</v>
      </c>
      <c r="K149" s="27">
        <f t="shared" si="61"/>
        <v>3</v>
      </c>
      <c r="L149" s="172">
        <f t="shared" si="60"/>
        <v>15</v>
      </c>
      <c r="M149" s="32">
        <f>IF(Use_BOM_DF,Weather_Site!H152,IF(0.191*(Weather_Site!K152+104)*(Weather_Site!J152+1)^1.5/(3.52*(Weather_Site!J152+1)^1.5+Weather_Site!I152-1)&gt;10, 10,0.191*(Weather_Site!K152+104)*(Weather_Site!J152+1)^1.5/(3.52*(Weather_Site!J152+1)^1.5+Weather_Site!I152-1)))</f>
        <v>9.1</v>
      </c>
      <c r="N149" s="32">
        <f t="shared" si="62"/>
        <v>14.951535845595309</v>
      </c>
      <c r="O149" s="33">
        <f t="shared" si="63"/>
        <v>269.12764522071558</v>
      </c>
      <c r="P149" s="33">
        <f t="shared" si="64"/>
        <v>218.0197782526042</v>
      </c>
      <c r="Q149" s="32">
        <f t="shared" si="65"/>
        <v>5.0986593878693025</v>
      </c>
      <c r="R149" s="42">
        <f t="shared" si="66"/>
        <v>629.04409618612976</v>
      </c>
      <c r="S149" s="42">
        <f t="shared" si="67"/>
        <v>1898.145170997672</v>
      </c>
      <c r="T149" s="42">
        <f t="shared" si="68"/>
        <v>25389</v>
      </c>
      <c r="U149" s="32">
        <f t="shared" si="69"/>
        <v>4.5972305881072737</v>
      </c>
      <c r="V149" s="33">
        <f t="shared" si="70"/>
        <v>3</v>
      </c>
      <c r="W149" s="33">
        <f t="shared" si="71"/>
        <v>7.5</v>
      </c>
      <c r="X149" s="32">
        <f t="shared" si="72"/>
        <v>12.112209902922455</v>
      </c>
      <c r="Y149" s="32">
        <f t="shared" si="73"/>
        <v>7.8078000000000012</v>
      </c>
      <c r="Z149" s="266">
        <f>IF(Use_BOM_DF,M149/10,MIN(0.972+(0.342*LN(Weather_Site!J152))-(0.245*LN(Weather_Site!I152)),1))</f>
        <v>0.90999999999999992</v>
      </c>
      <c r="AA149" s="33">
        <f t="shared" si="74"/>
        <v>51.450272116849035</v>
      </c>
      <c r="AB149" s="33">
        <f t="shared" si="75"/>
        <v>51.450272116849035</v>
      </c>
      <c r="AC149" s="33">
        <f t="shared" si="76"/>
        <v>30.617928963671012</v>
      </c>
      <c r="AD149" s="32">
        <f t="shared" si="77"/>
        <v>1.5323053957108694</v>
      </c>
      <c r="AE149" s="32">
        <f t="shared" si="78"/>
        <v>15.69953244533856</v>
      </c>
      <c r="AF149" s="42">
        <f t="shared" si="79"/>
        <v>351.1481071974946</v>
      </c>
      <c r="AG149" s="83">
        <f t="shared" si="80"/>
        <v>15.879647223581438</v>
      </c>
    </row>
    <row r="150" spans="1:33" x14ac:dyDescent="0.25">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8"/>
        <v>0</v>
      </c>
      <c r="J150" s="214">
        <f t="shared" si="59"/>
        <v>3</v>
      </c>
      <c r="K150" s="27">
        <f t="shared" si="61"/>
        <v>3.3333333333333335</v>
      </c>
      <c r="L150" s="172">
        <f t="shared" si="60"/>
        <v>15</v>
      </c>
      <c r="M150" s="32">
        <f>IF(Use_BOM_DF,Weather_Site!H153,IF(0.191*(Weather_Site!K153+104)*(Weather_Site!J153+1)^1.5/(3.52*(Weather_Site!J153+1)^1.5+Weather_Site!I153-1)&gt;10, 10,0.191*(Weather_Site!K153+104)*(Weather_Site!J153+1)^1.5/(3.52*(Weather_Site!J153+1)^1.5+Weather_Site!I153-1)))</f>
        <v>9.1</v>
      </c>
      <c r="N150" s="32">
        <f t="shared" si="62"/>
        <v>13.907858313824802</v>
      </c>
      <c r="O150" s="33">
        <f t="shared" si="63"/>
        <v>250.34144964884641</v>
      </c>
      <c r="P150" s="33">
        <f t="shared" si="64"/>
        <v>198.11066418804396</v>
      </c>
      <c r="Q150" s="32">
        <f t="shared" si="65"/>
        <v>4.8544388454350029</v>
      </c>
      <c r="R150" s="42">
        <f t="shared" si="66"/>
        <v>560.00482745951058</v>
      </c>
      <c r="S150" s="42">
        <f t="shared" si="67"/>
        <v>1765.6469790080796</v>
      </c>
      <c r="T150" s="42">
        <f t="shared" si="68"/>
        <v>25389</v>
      </c>
      <c r="U150" s="32">
        <f t="shared" si="69"/>
        <v>4.7770552306609035</v>
      </c>
      <c r="V150" s="33">
        <f t="shared" si="70"/>
        <v>3.3333333333333335</v>
      </c>
      <c r="W150" s="33">
        <f t="shared" si="71"/>
        <v>8.3333333333333339</v>
      </c>
      <c r="X150" s="32">
        <f t="shared" si="72"/>
        <v>11.006148010446887</v>
      </c>
      <c r="Y150" s="32">
        <f t="shared" si="73"/>
        <v>8.3254000000000001</v>
      </c>
      <c r="Z150" s="266">
        <f>IF(Use_BOM_DF,M150/10,MIN(0.972+(0.342*LN(Weather_Site!J153))-(0.245*LN(Weather_Site!I153)),1))</f>
        <v>0.90999999999999992</v>
      </c>
      <c r="AA150" s="33">
        <f t="shared" si="74"/>
        <v>47.059019652718447</v>
      </c>
      <c r="AB150" s="33">
        <f t="shared" si="75"/>
        <v>47.059019652718447</v>
      </c>
      <c r="AC150" s="33">
        <f t="shared" si="76"/>
        <v>27.223771701165386</v>
      </c>
      <c r="AD150" s="32">
        <f t="shared" si="77"/>
        <v>1.4126441498475613</v>
      </c>
      <c r="AE150" s="32">
        <f t="shared" si="78"/>
        <v>15.001705672126247</v>
      </c>
      <c r="AF150" s="42">
        <f t="shared" si="79"/>
        <v>321.17780912980339</v>
      </c>
      <c r="AG150" s="83">
        <f t="shared" si="80"/>
        <v>14.997158929044794</v>
      </c>
    </row>
    <row r="151" spans="1:33" x14ac:dyDescent="0.25">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8"/>
        <v>0</v>
      </c>
      <c r="J151" s="214">
        <f t="shared" si="59"/>
        <v>3</v>
      </c>
      <c r="K151" s="27">
        <f t="shared" si="61"/>
        <v>3.3333333333333335</v>
      </c>
      <c r="L151" s="172">
        <f t="shared" si="60"/>
        <v>15</v>
      </c>
      <c r="M151" s="32">
        <f>IF(Use_BOM_DF,Weather_Site!H154,IF(0.191*(Weather_Site!K154+104)*(Weather_Site!J154+1)^1.5/(3.52*(Weather_Site!J154+1)^1.5+Weather_Site!I154-1)&gt;10, 10,0.191*(Weather_Site!K154+104)*(Weather_Site!J154+1)^1.5/(3.52*(Weather_Site!J154+1)^1.5+Weather_Site!I154-1)))</f>
        <v>9.1</v>
      </c>
      <c r="N151" s="32">
        <f t="shared" si="62"/>
        <v>12.679722028255934</v>
      </c>
      <c r="O151" s="33">
        <f t="shared" si="63"/>
        <v>228.2349965086068</v>
      </c>
      <c r="P151" s="33">
        <f t="shared" si="64"/>
        <v>180.61646128797329</v>
      </c>
      <c r="Q151" s="32">
        <f t="shared" si="65"/>
        <v>4.5670549546118879</v>
      </c>
      <c r="R151" s="42">
        <f t="shared" si="66"/>
        <v>478.76361216912989</v>
      </c>
      <c r="S151" s="42">
        <f t="shared" si="67"/>
        <v>1609.731159800361</v>
      </c>
      <c r="T151" s="42">
        <f t="shared" si="68"/>
        <v>25389</v>
      </c>
      <c r="U151" s="32">
        <f t="shared" si="69"/>
        <v>4.9706608880403023</v>
      </c>
      <c r="V151" s="33">
        <f t="shared" si="70"/>
        <v>3.3333333333333335</v>
      </c>
      <c r="W151" s="33">
        <f t="shared" si="71"/>
        <v>8.3333333333333339</v>
      </c>
      <c r="X151" s="32">
        <f t="shared" si="72"/>
        <v>10.034247849331852</v>
      </c>
      <c r="Y151" s="32">
        <f t="shared" si="73"/>
        <v>8.7978000000000005</v>
      </c>
      <c r="Z151" s="266">
        <f>IF(Use_BOM_DF,M151/10,MIN(0.972+(0.342*LN(Weather_Site!J154))-(0.245*LN(Weather_Site!I154)),1))</f>
        <v>0.90999999999999992</v>
      </c>
      <c r="AA151" s="33">
        <f t="shared" si="74"/>
        <v>42.273810247685915</v>
      </c>
      <c r="AB151" s="33">
        <f t="shared" si="75"/>
        <v>42.273810247685915</v>
      </c>
      <c r="AC151" s="33">
        <f t="shared" si="76"/>
        <v>24.455514960029696</v>
      </c>
      <c r="AD151" s="32">
        <f t="shared" si="77"/>
        <v>1.2804900980226095</v>
      </c>
      <c r="AE151" s="32">
        <f t="shared" si="78"/>
        <v>14.203083797975557</v>
      </c>
      <c r="AF151" s="42">
        <f t="shared" si="79"/>
        <v>288.51875494045635</v>
      </c>
      <c r="AG151" s="83">
        <f t="shared" si="80"/>
        <v>13.796720323111277</v>
      </c>
    </row>
    <row r="152" spans="1:33" x14ac:dyDescent="0.25">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8"/>
        <v>0</v>
      </c>
      <c r="J152" s="214">
        <f t="shared" si="59"/>
        <v>3</v>
      </c>
      <c r="K152" s="27">
        <f t="shared" si="61"/>
        <v>3.3333333333333335</v>
      </c>
      <c r="L152" s="172">
        <f t="shared" si="60"/>
        <v>15</v>
      </c>
      <c r="M152" s="32">
        <f>IF(Use_BOM_DF,Weather_Site!H155,IF(0.191*(Weather_Site!K155+104)*(Weather_Site!J155+1)^1.5/(3.52*(Weather_Site!J155+1)^1.5+Weather_Site!I155-1)&gt;10, 10,0.191*(Weather_Site!K155+104)*(Weather_Site!J155+1)^1.5/(3.52*(Weather_Site!J155+1)^1.5+Weather_Site!I155-1)))</f>
        <v>9.1</v>
      </c>
      <c r="N152" s="32">
        <f t="shared" si="62"/>
        <v>9.8656993273337701</v>
      </c>
      <c r="O152" s="33">
        <f t="shared" si="63"/>
        <v>177.58258789200784</v>
      </c>
      <c r="P152" s="33">
        <f t="shared" si="64"/>
        <v>140.53207922565642</v>
      </c>
      <c r="Q152" s="32">
        <f t="shared" si="65"/>
        <v>3.9085736425961013</v>
      </c>
      <c r="R152" s="42">
        <f t="shared" si="66"/>
        <v>292.61601050312879</v>
      </c>
      <c r="S152" s="42">
        <f t="shared" si="67"/>
        <v>1252.482001185876</v>
      </c>
      <c r="T152" s="42">
        <f t="shared" si="68"/>
        <v>25389</v>
      </c>
      <c r="U152" s="32">
        <f t="shared" si="69"/>
        <v>5.6327876214068135</v>
      </c>
      <c r="V152" s="33">
        <f t="shared" si="70"/>
        <v>3.3333333333333335</v>
      </c>
      <c r="W152" s="33">
        <f t="shared" si="71"/>
        <v>8.3333333333333339</v>
      </c>
      <c r="X152" s="32">
        <f t="shared" si="72"/>
        <v>7.8073377347586916</v>
      </c>
      <c r="Y152" s="32">
        <f t="shared" si="73"/>
        <v>9.8364000000000011</v>
      </c>
      <c r="Z152" s="266">
        <f>IF(Use_BOM_DF,M152/10,MIN(0.972+(0.342*LN(Weather_Site!J155))-(0.245*LN(Weather_Site!I155)),1))</f>
        <v>0.90999999999999992</v>
      </c>
      <c r="AA152" s="33">
        <f t="shared" si="74"/>
        <v>33.394978728917735</v>
      </c>
      <c r="AB152" s="33">
        <f t="shared" si="75"/>
        <v>33.394978728917735</v>
      </c>
      <c r="AC152" s="33">
        <f t="shared" si="76"/>
        <v>19.319086619111342</v>
      </c>
      <c r="AD152" s="32">
        <f t="shared" si="77"/>
        <v>1.0297774773927593</v>
      </c>
      <c r="AE152" s="32">
        <f t="shared" si="78"/>
        <v>12.59081068849213</v>
      </c>
      <c r="AF152" s="42">
        <f t="shared" si="79"/>
        <v>227.92072982486351</v>
      </c>
      <c r="AG152" s="83">
        <f t="shared" si="80"/>
        <v>10.610270439154412</v>
      </c>
    </row>
    <row r="153" spans="1:33" x14ac:dyDescent="0.25">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8"/>
        <v>0</v>
      </c>
      <c r="J153" s="214">
        <f t="shared" si="59"/>
        <v>3</v>
      </c>
      <c r="K153" s="27">
        <f t="shared" si="61"/>
        <v>3</v>
      </c>
      <c r="L153" s="172">
        <f t="shared" si="60"/>
        <v>15</v>
      </c>
      <c r="M153" s="32">
        <f>IF(Use_BOM_DF,Weather_Site!H156,IF(0.191*(Weather_Site!K156+104)*(Weather_Site!J156+1)^1.5/(3.52*(Weather_Site!J156+1)^1.5+Weather_Site!I156-1)&gt;10, 10,0.191*(Weather_Site!K156+104)*(Weather_Site!J156+1)^1.5/(3.52*(Weather_Site!J156+1)^1.5+Weather_Site!I156-1)))</f>
        <v>9.1</v>
      </c>
      <c r="N153" s="32">
        <f t="shared" si="62"/>
        <v>7.6798040054247663</v>
      </c>
      <c r="O153" s="33">
        <f t="shared" si="63"/>
        <v>138.23647209764579</v>
      </c>
      <c r="P153" s="33">
        <f t="shared" si="64"/>
        <v>111.98509528233039</v>
      </c>
      <c r="Q153" s="32">
        <f t="shared" si="65"/>
        <v>3.3970741372693949</v>
      </c>
      <c r="R153" s="42">
        <f t="shared" si="66"/>
        <v>148.01903495884827</v>
      </c>
      <c r="S153" s="42">
        <f t="shared" si="67"/>
        <v>974.9756170634513</v>
      </c>
      <c r="T153" s="42">
        <f t="shared" si="68"/>
        <v>25389</v>
      </c>
      <c r="U153" s="32">
        <f t="shared" si="69"/>
        <v>6.3466646219855161</v>
      </c>
      <c r="V153" s="33">
        <f t="shared" si="70"/>
        <v>3</v>
      </c>
      <c r="W153" s="33">
        <f t="shared" si="71"/>
        <v>7.5</v>
      </c>
      <c r="X153" s="32">
        <f t="shared" si="72"/>
        <v>6.2213941823516894</v>
      </c>
      <c r="Y153" s="32">
        <f t="shared" si="73"/>
        <v>10.7286</v>
      </c>
      <c r="Z153" s="266">
        <f>IF(Use_BOM_DF,M153/10,MIN(0.972+(0.342*LN(Weather_Site!J156))-(0.245*LN(Weather_Site!I156)),1))</f>
        <v>0.90999999999999992</v>
      </c>
      <c r="AA153" s="33">
        <f t="shared" si="74"/>
        <v>26.511912259717452</v>
      </c>
      <c r="AB153" s="33">
        <f t="shared" si="75"/>
        <v>26.511912259717452</v>
      </c>
      <c r="AC153" s="33">
        <f t="shared" si="76"/>
        <v>15.777173042264192</v>
      </c>
      <c r="AD153" s="32">
        <f t="shared" si="77"/>
        <v>0.82978952225043423</v>
      </c>
      <c r="AE153" s="32">
        <f t="shared" si="78"/>
        <v>11.186207474016001</v>
      </c>
      <c r="AF153" s="42">
        <f t="shared" si="79"/>
        <v>180.9438011725716</v>
      </c>
      <c r="AG153" s="83">
        <f t="shared" si="80"/>
        <v>8.067470767051578</v>
      </c>
    </row>
    <row r="154" spans="1:33" x14ac:dyDescent="0.25">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81">C$5</f>
        <v>0</v>
      </c>
      <c r="J154" s="214">
        <f t="shared" ref="J154:J174" si="82">J$4</f>
        <v>3</v>
      </c>
      <c r="K154" s="27">
        <f t="shared" si="61"/>
        <v>3</v>
      </c>
      <c r="L154" s="172">
        <f t="shared" ref="L154:L174" si="83">C$4</f>
        <v>15</v>
      </c>
      <c r="M154" s="32">
        <f>IF(Use_BOM_DF,Weather_Site!H157,IF(0.191*(Weather_Site!K157+104)*(Weather_Site!J157+1)^1.5/(3.52*(Weather_Site!J157+1)^1.5+Weather_Site!I157-1)&gt;10, 10,0.191*(Weather_Site!K157+104)*(Weather_Site!J157+1)^1.5/(3.52*(Weather_Site!J157+1)^1.5+Weather_Site!I157-1)))</f>
        <v>9.1</v>
      </c>
      <c r="N154" s="32">
        <f t="shared" si="62"/>
        <v>5.9531710472423223</v>
      </c>
      <c r="O154" s="33">
        <f t="shared" si="63"/>
        <v>107.1570788503618</v>
      </c>
      <c r="P154" s="33">
        <f t="shared" si="64"/>
        <v>86.807739687956925</v>
      </c>
      <c r="Q154" s="32">
        <f t="shared" si="65"/>
        <v>2.9930420250547032</v>
      </c>
      <c r="R154" s="42">
        <f t="shared" si="66"/>
        <v>33.802264775079585</v>
      </c>
      <c r="S154" s="42">
        <f t="shared" si="67"/>
        <v>755.77405506305354</v>
      </c>
      <c r="T154" s="42">
        <f t="shared" si="68"/>
        <v>25389</v>
      </c>
      <c r="U154" s="32">
        <f t="shared" si="69"/>
        <v>7.2883242173259157</v>
      </c>
      <c r="V154" s="33">
        <f t="shared" si="70"/>
        <v>3</v>
      </c>
      <c r="W154" s="33">
        <f t="shared" si="71"/>
        <v>7.5</v>
      </c>
      <c r="X154" s="32">
        <f t="shared" si="72"/>
        <v>4.8226522048864959</v>
      </c>
      <c r="Y154" s="32">
        <f t="shared" si="73"/>
        <v>11.710400000000002</v>
      </c>
      <c r="Z154" s="266">
        <f>IF(Use_BOM_DF,M154/10,MIN(0.972+(0.342*LN(Weather_Site!J157))-(0.245*LN(Weather_Site!I157)),1))</f>
        <v>0.90999999999999992</v>
      </c>
      <c r="AA154" s="33">
        <f t="shared" si="74"/>
        <v>21.215362197643259</v>
      </c>
      <c r="AB154" s="33">
        <f t="shared" si="75"/>
        <v>21.215362197643259</v>
      </c>
      <c r="AC154" s="33">
        <f t="shared" si="76"/>
        <v>12.625209274515576</v>
      </c>
      <c r="AD154" s="32">
        <f t="shared" si="77"/>
        <v>0.67208705471891184</v>
      </c>
      <c r="AE154" s="32">
        <f t="shared" si="78"/>
        <v>9.9754105493189282</v>
      </c>
      <c r="AF154" s="42">
        <f t="shared" si="79"/>
        <v>144.79484699891523</v>
      </c>
      <c r="AG154" s="83">
        <f t="shared" si="80"/>
        <v>6.0334388892264323</v>
      </c>
    </row>
    <row r="155" spans="1:33" x14ac:dyDescent="0.25">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81"/>
        <v>0</v>
      </c>
      <c r="J155" s="214">
        <f t="shared" si="82"/>
        <v>3</v>
      </c>
      <c r="K155" s="27">
        <f t="shared" si="61"/>
        <v>3</v>
      </c>
      <c r="L155" s="172">
        <f t="shared" si="83"/>
        <v>15</v>
      </c>
      <c r="M155" s="32">
        <f>IF(Use_BOM_DF,Weather_Site!H158,IF(0.191*(Weather_Site!K158+104)*(Weather_Site!J158+1)^1.5/(3.52*(Weather_Site!J158+1)^1.5+Weather_Site!I158-1)&gt;10, 10,0.191*(Weather_Site!K158+104)*(Weather_Site!J158+1)^1.5/(3.52*(Weather_Site!J158+1)^1.5+Weather_Site!I158-1)))</f>
        <v>9.1</v>
      </c>
      <c r="N155" s="32">
        <f t="shared" si="62"/>
        <v>5.6338555306144231</v>
      </c>
      <c r="O155" s="33">
        <f t="shared" si="63"/>
        <v>101.40939955105961</v>
      </c>
      <c r="P155" s="33">
        <f t="shared" si="64"/>
        <v>82.151555945579773</v>
      </c>
      <c r="Q155" s="32">
        <f t="shared" si="65"/>
        <v>2.9183221941637747</v>
      </c>
      <c r="R155" s="42">
        <f t="shared" si="66"/>
        <v>12.679543350144096</v>
      </c>
      <c r="S155" s="42">
        <f t="shared" si="67"/>
        <v>715.23593161064366</v>
      </c>
      <c r="T155" s="42">
        <f t="shared" si="68"/>
        <v>25389</v>
      </c>
      <c r="U155" s="32">
        <f t="shared" si="69"/>
        <v>7.5164422617997557</v>
      </c>
      <c r="V155" s="33">
        <f t="shared" si="70"/>
        <v>3</v>
      </c>
      <c r="W155" s="33">
        <f t="shared" si="71"/>
        <v>7.5</v>
      </c>
      <c r="X155" s="32">
        <f t="shared" si="72"/>
        <v>4.5639753303099875</v>
      </c>
      <c r="Y155" s="32">
        <f t="shared" si="73"/>
        <v>11.906600000000001</v>
      </c>
      <c r="Z155" s="32">
        <f>IF(Use_BOM_DF,M155/10,MIN(0.972+(0.342*LN(Weather_Site!J158))-(0.245*LN(Weather_Site!I158)),1))</f>
        <v>0.90999999999999992</v>
      </c>
      <c r="AA155" s="33">
        <f t="shared" si="74"/>
        <v>20.291217383472762</v>
      </c>
      <c r="AB155" s="33">
        <f t="shared" si="75"/>
        <v>20.291217383472762</v>
      </c>
      <c r="AC155" s="33">
        <f t="shared" si="76"/>
        <v>12.075252994242556</v>
      </c>
      <c r="AD155" s="32">
        <f t="shared" si="77"/>
        <v>0.64420419080805769</v>
      </c>
      <c r="AE155" s="32">
        <f t="shared" si="78"/>
        <v>9.749207560138899</v>
      </c>
      <c r="AF155" s="42">
        <f t="shared" si="79"/>
        <v>138.48755864220158</v>
      </c>
      <c r="AG155" s="83">
        <f t="shared" si="80"/>
        <v>5.6553198186585334</v>
      </c>
    </row>
    <row r="156" spans="1:33" x14ac:dyDescent="0.25">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81"/>
        <v>0</v>
      </c>
      <c r="J156" s="214">
        <f t="shared" si="82"/>
        <v>3</v>
      </c>
      <c r="K156" s="27">
        <f t="shared" si="61"/>
        <v>3.3333333333333335</v>
      </c>
      <c r="L156" s="172">
        <f t="shared" si="83"/>
        <v>15</v>
      </c>
      <c r="M156" s="32">
        <f>IF(Use_BOM_DF,Weather_Site!H159,IF(0.191*(Weather_Site!K159+104)*(Weather_Site!J159+1)^1.5/(3.52*(Weather_Site!J159+1)^1.5+Weather_Site!I159-1)&gt;10, 10,0.191*(Weather_Site!K159+104)*(Weather_Site!J159+1)^1.5/(3.52*(Weather_Site!J159+1)^1.5+Weather_Site!I159-1)))</f>
        <v>9.1</v>
      </c>
      <c r="N156" s="32">
        <f t="shared" si="62"/>
        <v>6.9165979755047218</v>
      </c>
      <c r="O156" s="33">
        <f t="shared" si="63"/>
        <v>124.49876355908499</v>
      </c>
      <c r="P156" s="33">
        <f t="shared" si="64"/>
        <v>98.523567606872433</v>
      </c>
      <c r="Q156" s="32">
        <f t="shared" si="65"/>
        <v>3.2184839262681049</v>
      </c>
      <c r="R156" s="42">
        <f t="shared" si="66"/>
        <v>97.532956079637302</v>
      </c>
      <c r="S156" s="42">
        <f t="shared" si="67"/>
        <v>878.08417693786623</v>
      </c>
      <c r="T156" s="42">
        <f t="shared" si="68"/>
        <v>25389</v>
      </c>
      <c r="U156" s="32">
        <f t="shared" si="69"/>
        <v>6.835191966083439</v>
      </c>
      <c r="V156" s="33">
        <f t="shared" si="70"/>
        <v>3.3333333333333335</v>
      </c>
      <c r="W156" s="33">
        <f t="shared" si="71"/>
        <v>8.3333333333333339</v>
      </c>
      <c r="X156" s="32">
        <f t="shared" si="72"/>
        <v>5.4735315337151356</v>
      </c>
      <c r="Y156" s="32">
        <f t="shared" si="73"/>
        <v>11.041</v>
      </c>
      <c r="Z156" s="32">
        <f>IF(Use_BOM_DF,M156/10,MIN(0.972+(0.342*LN(Weather_Site!J159))-(0.245*LN(Weather_Site!I159)),1))</f>
        <v>0.90999999999999992</v>
      </c>
      <c r="AA156" s="33">
        <f t="shared" si="74"/>
        <v>25.40538987263341</v>
      </c>
      <c r="AB156" s="33">
        <f t="shared" si="75"/>
        <v>25.40538987263341</v>
      </c>
      <c r="AC156" s="33">
        <f t="shared" si="76"/>
        <v>14.697087592892895</v>
      </c>
      <c r="AD156" s="32">
        <f t="shared" si="77"/>
        <v>0.79713040401424906</v>
      </c>
      <c r="AE156" s="32">
        <f t="shared" si="78"/>
        <v>10.944038402853378</v>
      </c>
      <c r="AF156" s="42">
        <f t="shared" si="79"/>
        <v>173.39178588072301</v>
      </c>
      <c r="AG156" s="83">
        <f t="shared" si="80"/>
        <v>7.0675524630028299</v>
      </c>
    </row>
    <row r="157" spans="1:33" x14ac:dyDescent="0.25">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81"/>
        <v>0</v>
      </c>
      <c r="J157" s="214">
        <f t="shared" si="82"/>
        <v>3</v>
      </c>
      <c r="K157" s="27">
        <f t="shared" si="61"/>
        <v>4.666666666666667</v>
      </c>
      <c r="L157" s="172">
        <f t="shared" si="83"/>
        <v>15</v>
      </c>
      <c r="M157" s="32">
        <f>IF(Use_BOM_DF,Weather_Site!H160,IF(0.191*(Weather_Site!K160+104)*(Weather_Site!J160+1)^1.5/(3.52*(Weather_Site!J160+1)^1.5+Weather_Site!I160-1)&gt;10, 10,0.191*(Weather_Site!K160+104)*(Weather_Site!J160+1)^1.5/(3.52*(Weather_Site!J160+1)^1.5+Weather_Site!I160-1)))</f>
        <v>9.1</v>
      </c>
      <c r="N157" s="32">
        <f t="shared" si="62"/>
        <v>10.810998836696665</v>
      </c>
      <c r="O157" s="33">
        <f t="shared" si="63"/>
        <v>194.59797906053993</v>
      </c>
      <c r="P157" s="33">
        <f t="shared" si="64"/>
        <v>140.23727151571984</v>
      </c>
      <c r="Q157" s="32">
        <f t="shared" si="65"/>
        <v>4.1297737277870183</v>
      </c>
      <c r="R157" s="42">
        <f t="shared" si="66"/>
        <v>355.14757304748423</v>
      </c>
      <c r="S157" s="42">
        <f t="shared" si="67"/>
        <v>1372.4907894049304</v>
      </c>
      <c r="T157" s="42">
        <f t="shared" si="68"/>
        <v>25389</v>
      </c>
      <c r="U157" s="32">
        <f t="shared" si="69"/>
        <v>5.7537384147186366</v>
      </c>
      <c r="V157" s="33">
        <f t="shared" si="70"/>
        <v>4.666666666666667</v>
      </c>
      <c r="W157" s="33">
        <f t="shared" si="71"/>
        <v>11.666666666666668</v>
      </c>
      <c r="X157" s="32">
        <f t="shared" si="72"/>
        <v>7.7909595286511024</v>
      </c>
      <c r="Y157" s="32">
        <f t="shared" si="73"/>
        <v>9.3264000000000014</v>
      </c>
      <c r="Z157" s="32">
        <f>IF(Use_BOM_DF,M157/10,MIN(0.972+(0.342*LN(Weather_Site!J160))-(0.245*LN(Weather_Site!I160)),1))</f>
        <v>0.90999999999999992</v>
      </c>
      <c r="AA157" s="33">
        <f t="shared" si="74"/>
        <v>41.984627997240437</v>
      </c>
      <c r="AB157" s="33">
        <f t="shared" si="75"/>
        <v>41.984627997240437</v>
      </c>
      <c r="AC157" s="33">
        <f t="shared" si="76"/>
        <v>21.690265191901194</v>
      </c>
      <c r="AD157" s="32">
        <f t="shared" si="77"/>
        <v>1.2724409521473727</v>
      </c>
      <c r="AE157" s="32">
        <f t="shared" si="78"/>
        <v>14.153406789466375</v>
      </c>
      <c r="AF157" s="42">
        <f t="shared" si="79"/>
        <v>286.54508608116595</v>
      </c>
      <c r="AG157" s="83">
        <f t="shared" si="80"/>
        <v>11.142952271486493</v>
      </c>
    </row>
    <row r="158" spans="1:33" x14ac:dyDescent="0.25">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81"/>
        <v>0</v>
      </c>
      <c r="J158" s="214">
        <f t="shared" si="82"/>
        <v>3</v>
      </c>
      <c r="K158" s="27">
        <f t="shared" si="61"/>
        <v>3.3333333333333335</v>
      </c>
      <c r="L158" s="172">
        <f t="shared" si="83"/>
        <v>15</v>
      </c>
      <c r="M158" s="32">
        <f>IF(Use_BOM_DF,Weather_Site!H161,IF(0.191*(Weather_Site!K161+104)*(Weather_Site!J161+1)^1.5/(3.52*(Weather_Site!J161+1)^1.5+Weather_Site!I161-1)&gt;10, 10,0.191*(Weather_Site!K161+104)*(Weather_Site!J161+1)^1.5/(3.52*(Weather_Site!J161+1)^1.5+Weather_Site!I161-1)))</f>
        <v>9.1</v>
      </c>
      <c r="N158" s="32">
        <f t="shared" si="62"/>
        <v>12.422806618570199</v>
      </c>
      <c r="O158" s="33">
        <f t="shared" si="63"/>
        <v>223.61051913426357</v>
      </c>
      <c r="P158" s="33">
        <f t="shared" si="64"/>
        <v>176.95682647544501</v>
      </c>
      <c r="Q158" s="32">
        <f t="shared" si="65"/>
        <v>4.5069367487454262</v>
      </c>
      <c r="R158" s="42">
        <f t="shared" si="66"/>
        <v>461.7686578184186</v>
      </c>
      <c r="S158" s="42">
        <f t="shared" si="67"/>
        <v>1577.1149289805999</v>
      </c>
      <c r="T158" s="42">
        <f t="shared" si="68"/>
        <v>25389</v>
      </c>
      <c r="U158" s="32">
        <f t="shared" si="69"/>
        <v>5.2035546330464078</v>
      </c>
      <c r="V158" s="33">
        <f t="shared" si="70"/>
        <v>3.3333333333333335</v>
      </c>
      <c r="W158" s="33">
        <f t="shared" si="71"/>
        <v>8.3333333333333339</v>
      </c>
      <c r="X158" s="32">
        <f t="shared" si="72"/>
        <v>9.83093480419139</v>
      </c>
      <c r="Y158" s="32">
        <f t="shared" si="73"/>
        <v>8.0718000000000014</v>
      </c>
      <c r="Z158" s="32">
        <f>IF(Use_BOM_DF,M158/10,MIN(0.972+(0.342*LN(Weather_Site!J161))-(0.245*LN(Weather_Site!I161)),1))</f>
        <v>0.90999999999999992</v>
      </c>
      <c r="AA158" s="33">
        <f t="shared" si="74"/>
        <v>49.847570111773152</v>
      </c>
      <c r="AB158" s="33">
        <f t="shared" si="75"/>
        <v>49.847570111773152</v>
      </c>
      <c r="AC158" s="33">
        <f t="shared" si="76"/>
        <v>28.83695577585955</v>
      </c>
      <c r="AD158" s="32">
        <f t="shared" si="77"/>
        <v>1.4888012263380024</v>
      </c>
      <c r="AE158" s="32">
        <f t="shared" si="78"/>
        <v>15.448426995252534</v>
      </c>
      <c r="AF158" s="42">
        <f t="shared" si="79"/>
        <v>340.20966601285176</v>
      </c>
      <c r="AG158" s="83">
        <f t="shared" si="80"/>
        <v>12.531853113571769</v>
      </c>
    </row>
    <row r="159" spans="1:33" x14ac:dyDescent="0.25">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81"/>
        <v>0</v>
      </c>
      <c r="J159" s="214">
        <f t="shared" si="82"/>
        <v>3</v>
      </c>
      <c r="K159" s="27">
        <f t="shared" si="61"/>
        <v>5.333333333333333</v>
      </c>
      <c r="L159" s="172">
        <f t="shared" si="83"/>
        <v>15</v>
      </c>
      <c r="M159" s="32">
        <f>IF(Use_BOM_DF,Weather_Site!H162,IF(0.191*(Weather_Site!K162+104)*(Weather_Site!J162+1)^1.5/(3.52*(Weather_Site!J162+1)^1.5+Weather_Site!I162-1)&gt;10, 10,0.191*(Weather_Site!K162+104)*(Weather_Site!J162+1)^1.5/(3.52*(Weather_Site!J162+1)^1.5+Weather_Site!I162-1)))</f>
        <v>9.1</v>
      </c>
      <c r="N159" s="32">
        <f t="shared" si="62"/>
        <v>20.212152384447034</v>
      </c>
      <c r="O159" s="33">
        <f t="shared" si="63"/>
        <v>363.81874292004665</v>
      </c>
      <c r="P159" s="33">
        <f t="shared" si="64"/>
        <v>250.19879568278918</v>
      </c>
      <c r="Q159" s="32">
        <f t="shared" si="65"/>
        <v>6.3296436579606059</v>
      </c>
      <c r="R159" s="42">
        <f t="shared" si="66"/>
        <v>977.03388023117122</v>
      </c>
      <c r="S159" s="42">
        <f t="shared" si="67"/>
        <v>2565.9972219716574</v>
      </c>
      <c r="T159" s="42">
        <f t="shared" si="68"/>
        <v>25389</v>
      </c>
      <c r="U159" s="32">
        <f t="shared" si="69"/>
        <v>4.5010203878573067</v>
      </c>
      <c r="V159" s="33">
        <f t="shared" si="70"/>
        <v>5.333333333333333</v>
      </c>
      <c r="W159" s="33">
        <f t="shared" si="71"/>
        <v>13.333333333333334</v>
      </c>
      <c r="X159" s="32">
        <f t="shared" si="72"/>
        <v>13.89993309348829</v>
      </c>
      <c r="Y159" s="32">
        <f t="shared" si="73"/>
        <v>6.430600000000001</v>
      </c>
      <c r="Z159" s="32">
        <f>IF(Use_BOM_DF,M159/10,MIN(0.972+(0.342*LN(Weather_Site!J162))-(0.245*LN(Weather_Site!I162)),1))</f>
        <v>0.90999999999999992</v>
      </c>
      <c r="AA159" s="33">
        <f t="shared" si="74"/>
        <v>85.730971200603392</v>
      </c>
      <c r="AB159" s="33">
        <f t="shared" si="75"/>
        <v>85.730971200603392</v>
      </c>
      <c r="AC159" s="33">
        <f t="shared" si="76"/>
        <v>41.854953420068284</v>
      </c>
      <c r="AD159" s="32">
        <f t="shared" si="77"/>
        <v>2.4280545926233104</v>
      </c>
      <c r="AE159" s="32">
        <f t="shared" si="78"/>
        <v>20.351797623075459</v>
      </c>
      <c r="AF159" s="42">
        <f t="shared" si="79"/>
        <v>585.11387844411809</v>
      </c>
      <c r="AG159" s="83">
        <f t="shared" si="80"/>
        <v>19.555432793019083</v>
      </c>
    </row>
    <row r="160" spans="1:33" x14ac:dyDescent="0.25">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81"/>
        <v>0</v>
      </c>
      <c r="J160" s="214">
        <f t="shared" si="82"/>
        <v>3</v>
      </c>
      <c r="K160" s="27">
        <f t="shared" si="61"/>
        <v>5.666666666666667</v>
      </c>
      <c r="L160" s="172">
        <f t="shared" si="83"/>
        <v>15</v>
      </c>
      <c r="M160" s="32">
        <f>IF(Use_BOM_DF,Weather_Site!H163,IF(0.191*(Weather_Site!K163+104)*(Weather_Site!J163+1)^1.5/(3.52*(Weather_Site!J163+1)^1.5+Weather_Site!I163-1)&gt;10, 10,0.191*(Weather_Site!K163+104)*(Weather_Site!J163+1)^1.5/(3.52*(Weather_Site!J163+1)^1.5+Weather_Site!I163-1)))</f>
        <v>9.1</v>
      </c>
      <c r="N160" s="32">
        <f t="shared" si="62"/>
        <v>26.205885598600325</v>
      </c>
      <c r="O160" s="33">
        <f t="shared" si="63"/>
        <v>471.70594077480581</v>
      </c>
      <c r="P160" s="33">
        <f t="shared" si="64"/>
        <v>316.890340371712</v>
      </c>
      <c r="Q160" s="32">
        <f t="shared" si="65"/>
        <v>7.7321772300724749</v>
      </c>
      <c r="R160" s="42">
        <f t="shared" si="66"/>
        <v>1373.5193323474114</v>
      </c>
      <c r="S160" s="42">
        <f t="shared" si="67"/>
        <v>3326.9207735173709</v>
      </c>
      <c r="T160" s="42">
        <f t="shared" si="68"/>
        <v>25389</v>
      </c>
      <c r="U160" s="32">
        <f t="shared" si="69"/>
        <v>4.1255449940484183</v>
      </c>
      <c r="V160" s="33">
        <f t="shared" si="70"/>
        <v>5.666666666666667</v>
      </c>
      <c r="W160" s="33">
        <f t="shared" si="71"/>
        <v>14.166666666666668</v>
      </c>
      <c r="X160" s="32">
        <f t="shared" si="72"/>
        <v>17.605018909539556</v>
      </c>
      <c r="Y160" s="32">
        <f t="shared" si="73"/>
        <v>5.232800000000001</v>
      </c>
      <c r="Z160" s="32">
        <f>IF(Use_BOM_DF,M160/10,MIN(0.972+(0.342*LN(Weather_Site!J163))-(0.245*LN(Weather_Site!I163)),1))</f>
        <v>0.90999999999999992</v>
      </c>
      <c r="AA160" s="33">
        <f t="shared" si="74"/>
        <v>115.74583981800453</v>
      </c>
      <c r="AB160" s="33">
        <f t="shared" si="75"/>
        <v>115.74583981800453</v>
      </c>
      <c r="AC160" s="33">
        <f t="shared" si="76"/>
        <v>54.932807207240202</v>
      </c>
      <c r="AD160" s="32">
        <f t="shared" si="77"/>
        <v>3.1831954225515191</v>
      </c>
      <c r="AE160" s="32">
        <f t="shared" si="78"/>
        <v>23.695508640161727</v>
      </c>
      <c r="AF160" s="42">
        <f t="shared" si="79"/>
        <v>789.96535675788084</v>
      </c>
      <c r="AG160" s="83">
        <f t="shared" si="80"/>
        <v>24.036553293235574</v>
      </c>
    </row>
    <row r="161" spans="1:33" x14ac:dyDescent="0.25">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81"/>
        <v>0</v>
      </c>
      <c r="J161" s="214">
        <f t="shared" si="82"/>
        <v>3</v>
      </c>
      <c r="K161" s="27">
        <f t="shared" si="61"/>
        <v>5.666666666666667</v>
      </c>
      <c r="L161" s="172">
        <f t="shared" si="83"/>
        <v>15</v>
      </c>
      <c r="M161" s="32">
        <f>IF(Use_BOM_DF,Weather_Site!H164,IF(0.191*(Weather_Site!K164+104)*(Weather_Site!J164+1)^1.5/(3.52*(Weather_Site!J164+1)^1.5+Weather_Site!I164-1)&gt;10, 10,0.191*(Weather_Site!K164+104)*(Weather_Site!J164+1)^1.5/(3.52*(Weather_Site!J164+1)^1.5+Weather_Site!I164-1)))</f>
        <v>9.1</v>
      </c>
      <c r="N161" s="32">
        <f t="shared" si="62"/>
        <v>29.335078744900724</v>
      </c>
      <c r="O161" s="33">
        <f t="shared" si="63"/>
        <v>528.03141740821286</v>
      </c>
      <c r="P161" s="33">
        <f t="shared" si="64"/>
        <v>354.72959130978842</v>
      </c>
      <c r="Q161" s="32">
        <f t="shared" si="65"/>
        <v>8.4644084263067665</v>
      </c>
      <c r="R161" s="42">
        <f t="shared" si="66"/>
        <v>1580.5154589751824</v>
      </c>
      <c r="S161" s="42">
        <f t="shared" si="67"/>
        <v>3724.181825566342</v>
      </c>
      <c r="T161" s="42">
        <f t="shared" si="68"/>
        <v>25389</v>
      </c>
      <c r="U161" s="32">
        <f t="shared" si="69"/>
        <v>3.9778377991520979</v>
      </c>
      <c r="V161" s="33">
        <f t="shared" si="70"/>
        <v>5.666666666666667</v>
      </c>
      <c r="W161" s="33">
        <f t="shared" si="71"/>
        <v>14.166666666666668</v>
      </c>
      <c r="X161" s="32">
        <f t="shared" si="72"/>
        <v>19.707199517210469</v>
      </c>
      <c r="Y161" s="32">
        <f t="shared" si="73"/>
        <v>3.2255000000000007</v>
      </c>
      <c r="Z161" s="32">
        <f>IF(Use_BOM_DF,M161/10,MIN(0.972+(0.342*LN(Weather_Site!J164))-(0.245*LN(Weather_Site!I164)),1))</f>
        <v>0.90999999999999992</v>
      </c>
      <c r="AA161" s="33">
        <f t="shared" si="74"/>
        <v>182.55542968760435</v>
      </c>
      <c r="AB161" s="33">
        <f t="shared" si="75"/>
        <v>182.55542968760435</v>
      </c>
      <c r="AC161" s="33">
        <f t="shared" si="76"/>
        <v>86.640541374378984</v>
      </c>
      <c r="AD161" s="32">
        <f t="shared" si="77"/>
        <v>4.8645094609651283</v>
      </c>
      <c r="AE161" s="32">
        <f t="shared" si="78"/>
        <v>29.834215669548193</v>
      </c>
      <c r="AF161" s="42">
        <f t="shared" si="79"/>
        <v>1245.9408076178995</v>
      </c>
      <c r="AG161" s="83">
        <f t="shared" si="80"/>
        <v>25.949209572978489</v>
      </c>
    </row>
    <row r="162" spans="1:33" x14ac:dyDescent="0.25">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81"/>
        <v>0</v>
      </c>
      <c r="J162" s="214">
        <f t="shared" si="82"/>
        <v>3</v>
      </c>
      <c r="K162" s="27">
        <f t="shared" si="61"/>
        <v>6</v>
      </c>
      <c r="L162" s="172">
        <f t="shared" si="83"/>
        <v>15</v>
      </c>
      <c r="M162" s="32">
        <f>IF(Use_BOM_DF,Weather_Site!H165,IF(0.191*(Weather_Site!K165+104)*(Weather_Site!J165+1)^1.5/(3.52*(Weather_Site!J165+1)^1.5+Weather_Site!I165-1)&gt;10, 10,0.191*(Weather_Site!K165+104)*(Weather_Site!J165+1)^1.5/(3.52*(Weather_Site!J165+1)^1.5+Weather_Site!I165-1)))</f>
        <v>9.1</v>
      </c>
      <c r="N162" s="32">
        <f t="shared" si="62"/>
        <v>33.047437415878129</v>
      </c>
      <c r="O162" s="33">
        <f t="shared" si="63"/>
        <v>594.85387348580628</v>
      </c>
      <c r="P162" s="33">
        <f t="shared" si="64"/>
        <v>390.37811091072183</v>
      </c>
      <c r="Q162" s="32">
        <f t="shared" si="65"/>
        <v>9.3331003553154801</v>
      </c>
      <c r="R162" s="42">
        <f t="shared" si="66"/>
        <v>1826.0879850603385</v>
      </c>
      <c r="S162" s="42">
        <f t="shared" si="67"/>
        <v>4195.4776012710845</v>
      </c>
      <c r="T162" s="42">
        <f t="shared" si="68"/>
        <v>25389</v>
      </c>
      <c r="U162" s="32">
        <f t="shared" si="69"/>
        <v>3.8596666881529815</v>
      </c>
      <c r="V162" s="33">
        <f t="shared" si="70"/>
        <v>6</v>
      </c>
      <c r="W162" s="33">
        <f t="shared" si="71"/>
        <v>15</v>
      </c>
      <c r="X162" s="32">
        <f t="shared" si="72"/>
        <v>21.687672828373437</v>
      </c>
      <c r="Y162" s="32">
        <f t="shared" si="73"/>
        <v>2.8087</v>
      </c>
      <c r="Z162" s="32">
        <f>IF(Use_BOM_DF,M162/10,MIN(0.972+(0.342*LN(Weather_Site!J165))-(0.245*LN(Weather_Site!I165)),1))</f>
        <v>0.90999999999999992</v>
      </c>
      <c r="AA162" s="33">
        <f t="shared" si="74"/>
        <v>206.42753923298741</v>
      </c>
      <c r="AB162" s="33">
        <f t="shared" si="75"/>
        <v>206.42753923298741</v>
      </c>
      <c r="AC162" s="33">
        <f t="shared" si="76"/>
        <v>95.238231371967231</v>
      </c>
      <c r="AD162" s="32">
        <f t="shared" si="77"/>
        <v>5.4721126615424236</v>
      </c>
      <c r="AE162" s="32">
        <f t="shared" si="78"/>
        <v>31.743717693071567</v>
      </c>
      <c r="AF162" s="42">
        <f t="shared" si="79"/>
        <v>1408.867955265139</v>
      </c>
      <c r="AG162" s="83">
        <f t="shared" si="80"/>
        <v>28.30029017959394</v>
      </c>
    </row>
    <row r="163" spans="1:33" x14ac:dyDescent="0.25">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81"/>
        <v>0</v>
      </c>
      <c r="J163" s="214">
        <f t="shared" si="82"/>
        <v>3</v>
      </c>
      <c r="K163" s="27">
        <f t="shared" si="61"/>
        <v>6.333333333333333</v>
      </c>
      <c r="L163" s="172">
        <f t="shared" si="83"/>
        <v>15</v>
      </c>
      <c r="M163" s="32">
        <f>IF(Use_BOM_DF,Weather_Site!H166,IF(0.191*(Weather_Site!K166+104)*(Weather_Site!J166+1)^1.5/(3.52*(Weather_Site!J166+1)^1.5+Weather_Site!I166-1)&gt;10, 10,0.191*(Weather_Site!K166+104)*(Weather_Site!J166+1)^1.5/(3.52*(Weather_Site!J166+1)^1.5+Weather_Site!I166-1)))</f>
        <v>9.1</v>
      </c>
      <c r="N163" s="32">
        <f t="shared" si="62"/>
        <v>37.49261674182582</v>
      </c>
      <c r="O163" s="33">
        <f t="shared" si="63"/>
        <v>674.86710135286467</v>
      </c>
      <c r="P163" s="33">
        <f t="shared" si="64"/>
        <v>432.64424473344724</v>
      </c>
      <c r="Q163" s="32">
        <f t="shared" si="65"/>
        <v>10.373272317587242</v>
      </c>
      <c r="R163" s="42">
        <f t="shared" si="66"/>
        <v>2120.1365974717773</v>
      </c>
      <c r="S163" s="42">
        <f t="shared" si="67"/>
        <v>4759.8072968221941</v>
      </c>
      <c r="T163" s="42">
        <f t="shared" si="68"/>
        <v>25389</v>
      </c>
      <c r="U163" s="32">
        <f t="shared" si="69"/>
        <v>3.7327531694953229</v>
      </c>
      <c r="V163" s="33">
        <f t="shared" si="70"/>
        <v>6.333333333333333</v>
      </c>
      <c r="W163" s="33">
        <f t="shared" si="71"/>
        <v>15.833333333333334</v>
      </c>
      <c r="X163" s="32">
        <f t="shared" si="72"/>
        <v>24.035791374080407</v>
      </c>
      <c r="Y163" s="32">
        <f t="shared" si="73"/>
        <v>2.3727</v>
      </c>
      <c r="Z163" s="32">
        <f>IF(Use_BOM_DF,M163/10,MIN(0.972+(0.342*LN(Weather_Site!J166))-(0.245*LN(Weather_Site!I166)),1))</f>
        <v>0.90999999999999992</v>
      </c>
      <c r="AA163" s="33">
        <f t="shared" si="74"/>
        <v>234.44088140581277</v>
      </c>
      <c r="AB163" s="33">
        <f t="shared" si="75"/>
        <v>234.44088140581277</v>
      </c>
      <c r="AC163" s="33">
        <f t="shared" si="76"/>
        <v>105.1463775475914</v>
      </c>
      <c r="AD163" s="32">
        <f t="shared" si="77"/>
        <v>6.1803077328121789</v>
      </c>
      <c r="AE163" s="32">
        <f t="shared" si="78"/>
        <v>33.848561194178004</v>
      </c>
      <c r="AF163" s="42">
        <f t="shared" si="79"/>
        <v>1600.059015594672</v>
      </c>
      <c r="AG163" s="83">
        <f t="shared" si="80"/>
        <v>31.077529676192043</v>
      </c>
    </row>
    <row r="164" spans="1:33" x14ac:dyDescent="0.25">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81"/>
        <v>0</v>
      </c>
      <c r="J164" s="214">
        <f t="shared" si="82"/>
        <v>3</v>
      </c>
      <c r="K164" s="27">
        <f t="shared" si="61"/>
        <v>5.666666666666667</v>
      </c>
      <c r="L164" s="172">
        <f t="shared" si="83"/>
        <v>15</v>
      </c>
      <c r="M164" s="32">
        <f>IF(Use_BOM_DF,Weather_Site!H167,IF(0.191*(Weather_Site!K167+104)*(Weather_Site!J167+1)^1.5/(3.52*(Weather_Site!J167+1)^1.5+Weather_Site!I167-1)&gt;10, 10,0.191*(Weather_Site!K167+104)*(Weather_Site!J167+1)^1.5/(3.52*(Weather_Site!J167+1)^1.5+Weather_Site!I167-1)))</f>
        <v>9.1</v>
      </c>
      <c r="N164" s="32">
        <f t="shared" si="62"/>
        <v>37.151867040343504</v>
      </c>
      <c r="O164" s="33">
        <f t="shared" si="63"/>
        <v>668.73360672618298</v>
      </c>
      <c r="P164" s="33">
        <f t="shared" si="64"/>
        <v>449.25281183734722</v>
      </c>
      <c r="Q164" s="32">
        <f t="shared" si="65"/>
        <v>10.293536887440379</v>
      </c>
      <c r="R164" s="42">
        <f t="shared" si="66"/>
        <v>2097.5960047187227</v>
      </c>
      <c r="S164" s="42">
        <f t="shared" si="67"/>
        <v>4716.5480352274653</v>
      </c>
      <c r="T164" s="42">
        <f t="shared" si="68"/>
        <v>25389</v>
      </c>
      <c r="U164" s="32">
        <f t="shared" si="69"/>
        <v>3.6896140538471243</v>
      </c>
      <c r="V164" s="33">
        <f t="shared" si="70"/>
        <v>5.666666666666667</v>
      </c>
      <c r="W164" s="33">
        <f t="shared" si="71"/>
        <v>14.166666666666668</v>
      </c>
      <c r="X164" s="32">
        <f t="shared" si="72"/>
        <v>24.958489546519292</v>
      </c>
      <c r="Y164" s="32">
        <f t="shared" si="73"/>
        <v>2.2115999999999998</v>
      </c>
      <c r="Z164" s="32">
        <f>IF(Use_BOM_DF,M164/10,MIN(0.972+(0.342*LN(Weather_Site!J167))-(0.245*LN(Weather_Site!I167)),1))</f>
        <v>0.90999999999999992</v>
      </c>
      <c r="AA164" s="33">
        <f t="shared" si="74"/>
        <v>229.79995077883041</v>
      </c>
      <c r="AB164" s="33">
        <f t="shared" si="75"/>
        <v>229.79995077883041</v>
      </c>
      <c r="AC164" s="33">
        <f t="shared" si="76"/>
        <v>109.06272235974701</v>
      </c>
      <c r="AD164" s="32">
        <f t="shared" si="77"/>
        <v>6.0639090762214778</v>
      </c>
      <c r="AE164" s="32">
        <f t="shared" si="78"/>
        <v>33.508913477600352</v>
      </c>
      <c r="AF164" s="42">
        <f t="shared" si="79"/>
        <v>1568.3846640655172</v>
      </c>
      <c r="AG164" s="83">
        <f t="shared" si="80"/>
        <v>30.389461709852455</v>
      </c>
    </row>
    <row r="165" spans="1:33" x14ac:dyDescent="0.25">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81"/>
        <v>0</v>
      </c>
      <c r="J165" s="214">
        <f t="shared" si="82"/>
        <v>3</v>
      </c>
      <c r="K165" s="27">
        <f t="shared" si="61"/>
        <v>6</v>
      </c>
      <c r="L165" s="172">
        <f t="shared" si="83"/>
        <v>15</v>
      </c>
      <c r="M165" s="32">
        <f>IF(Use_BOM_DF,Weather_Site!H168,IF(0.191*(Weather_Site!K168+104)*(Weather_Site!J168+1)^1.5/(3.52*(Weather_Site!J168+1)^1.5+Weather_Site!I168-1)&gt;10, 10,0.191*(Weather_Site!K168+104)*(Weather_Site!J168+1)^1.5/(3.52*(Weather_Site!J168+1)^1.5+Weather_Site!I168-1)))</f>
        <v>9.1</v>
      </c>
      <c r="N165" s="32">
        <f t="shared" si="62"/>
        <v>39.896716477278503</v>
      </c>
      <c r="O165" s="33">
        <f t="shared" si="63"/>
        <v>718.14089659101296</v>
      </c>
      <c r="P165" s="33">
        <f t="shared" si="64"/>
        <v>471.28630925124321</v>
      </c>
      <c r="Q165" s="32">
        <f t="shared" si="65"/>
        <v>10.935831655683169</v>
      </c>
      <c r="R165" s="42">
        <f t="shared" si="66"/>
        <v>2279.1677949719729</v>
      </c>
      <c r="S165" s="42">
        <f t="shared" si="67"/>
        <v>5065.0154273160679</v>
      </c>
      <c r="T165" s="42">
        <f t="shared" si="68"/>
        <v>25389</v>
      </c>
      <c r="U165" s="32">
        <f t="shared" si="69"/>
        <v>3.6394389550064328</v>
      </c>
      <c r="V165" s="33">
        <f t="shared" si="70"/>
        <v>6</v>
      </c>
      <c r="W165" s="33">
        <f t="shared" si="71"/>
        <v>15</v>
      </c>
      <c r="X165" s="32">
        <f t="shared" si="72"/>
        <v>26.182572736180177</v>
      </c>
      <c r="Y165" s="32">
        <f t="shared" si="73"/>
        <v>2.0032000000000005</v>
      </c>
      <c r="Z165" s="32">
        <f>IF(Use_BOM_DF,M165/10,MIN(0.972+(0.342*LN(Weather_Site!J168))-(0.245*LN(Weather_Site!I168)),1))</f>
        <v>0.90999999999999992</v>
      </c>
      <c r="AA165" s="33">
        <f t="shared" si="74"/>
        <v>247.84361218396845</v>
      </c>
      <c r="AB165" s="33">
        <f t="shared" si="75"/>
        <v>247.84361218396845</v>
      </c>
      <c r="AC165" s="33">
        <f t="shared" si="76"/>
        <v>114.3461156827515</v>
      </c>
      <c r="AD165" s="32">
        <f t="shared" si="77"/>
        <v>6.5130113193009862</v>
      </c>
      <c r="AE165" s="32">
        <f t="shared" si="78"/>
        <v>34.811000712531069</v>
      </c>
      <c r="AF165" s="42">
        <f t="shared" si="79"/>
        <v>1691.5326531555845</v>
      </c>
      <c r="AG165" s="83">
        <f t="shared" si="80"/>
        <v>32.016448091104337</v>
      </c>
    </row>
    <row r="166" spans="1:33" x14ac:dyDescent="0.25">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81"/>
        <v>0</v>
      </c>
      <c r="J166" s="214">
        <f t="shared" si="82"/>
        <v>3</v>
      </c>
      <c r="K166" s="27">
        <f t="shared" si="61"/>
        <v>5.666666666666667</v>
      </c>
      <c r="L166" s="172">
        <f t="shared" si="83"/>
        <v>15</v>
      </c>
      <c r="M166" s="32">
        <f>IF(Use_BOM_DF,Weather_Site!H169,IF(0.191*(Weather_Site!K169+104)*(Weather_Site!J169+1)^1.5/(3.52*(Weather_Site!J169+1)^1.5+Weather_Site!I169-1)&gt;10, 10,0.191*(Weather_Site!K169+104)*(Weather_Site!J169+1)^1.5/(3.52*(Weather_Site!J169+1)^1.5+Weather_Site!I169-1)))</f>
        <v>9.1</v>
      </c>
      <c r="N166" s="32">
        <f t="shared" si="62"/>
        <v>39.379446852556356</v>
      </c>
      <c r="O166" s="33">
        <f t="shared" si="63"/>
        <v>708.83004334601435</v>
      </c>
      <c r="P166" s="33">
        <f t="shared" si="64"/>
        <v>476.18945254888979</v>
      </c>
      <c r="Q166" s="32">
        <f t="shared" si="65"/>
        <v>10.814790563498187</v>
      </c>
      <c r="R166" s="42">
        <f t="shared" si="66"/>
        <v>2244.9504092966031</v>
      </c>
      <c r="S166" s="42">
        <f t="shared" si="67"/>
        <v>4999.3463983674892</v>
      </c>
      <c r="T166" s="42">
        <f t="shared" si="68"/>
        <v>25389</v>
      </c>
      <c r="U166" s="32">
        <f t="shared" si="69"/>
        <v>3.6246388825189415</v>
      </c>
      <c r="V166" s="33">
        <f t="shared" si="70"/>
        <v>5.666666666666667</v>
      </c>
      <c r="W166" s="33">
        <f t="shared" si="71"/>
        <v>14.166666666666668</v>
      </c>
      <c r="X166" s="32">
        <f t="shared" si="72"/>
        <v>26.454969586049437</v>
      </c>
      <c r="Y166" s="32">
        <f t="shared" si="73"/>
        <v>1.9633</v>
      </c>
      <c r="Z166" s="32">
        <f>IF(Use_BOM_DF,M166/10,MIN(0.972+(0.342*LN(Weather_Site!J169))-(0.245*LN(Weather_Site!I169)),1))</f>
        <v>0.90999999999999992</v>
      </c>
      <c r="AA166" s="33">
        <f t="shared" si="74"/>
        <v>243.12440114753551</v>
      </c>
      <c r="AB166" s="33">
        <f t="shared" si="75"/>
        <v>243.12440114753551</v>
      </c>
      <c r="AC166" s="33">
        <f t="shared" si="76"/>
        <v>115.38648712224229</v>
      </c>
      <c r="AD166" s="32">
        <f t="shared" si="77"/>
        <v>6.3965306344707296</v>
      </c>
      <c r="AE166" s="32">
        <f t="shared" si="78"/>
        <v>34.475156645509784</v>
      </c>
      <c r="AF166" s="42">
        <f t="shared" si="79"/>
        <v>1659.3240378319297</v>
      </c>
      <c r="AG166" s="83">
        <f t="shared" si="80"/>
        <v>31.54474469314501</v>
      </c>
    </row>
    <row r="167" spans="1:33" x14ac:dyDescent="0.25">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81"/>
        <v>0</v>
      </c>
      <c r="J167" s="214">
        <f t="shared" si="82"/>
        <v>3</v>
      </c>
      <c r="K167" s="27">
        <f t="shared" si="61"/>
        <v>6.333333333333333</v>
      </c>
      <c r="L167" s="172">
        <f t="shared" si="83"/>
        <v>15</v>
      </c>
      <c r="M167" s="32">
        <f>IF(Use_BOM_DF,Weather_Site!H170,IF(0.191*(Weather_Site!K170+104)*(Weather_Site!J170+1)^1.5/(3.52*(Weather_Site!J170+1)^1.5+Weather_Site!I170-1)&gt;10, 10,0.191*(Weather_Site!K170+104)*(Weather_Site!J170+1)^1.5/(3.52*(Weather_Site!J170+1)^1.5+Weather_Site!I170-1)))</f>
        <v>9.1</v>
      </c>
      <c r="N167" s="32">
        <f t="shared" si="62"/>
        <v>39.478413415234151</v>
      </c>
      <c r="O167" s="33">
        <f t="shared" si="63"/>
        <v>710.61144147421464</v>
      </c>
      <c r="P167" s="33">
        <f t="shared" si="64"/>
        <v>455.55924978302818</v>
      </c>
      <c r="Q167" s="32">
        <f t="shared" si="65"/>
        <v>10.837948739164791</v>
      </c>
      <c r="R167" s="42">
        <f t="shared" si="66"/>
        <v>2251.4970474177385</v>
      </c>
      <c r="S167" s="42">
        <f t="shared" si="67"/>
        <v>5011.91051920277</v>
      </c>
      <c r="T167" s="42">
        <f t="shared" si="68"/>
        <v>25389</v>
      </c>
      <c r="U167" s="32">
        <f t="shared" si="69"/>
        <v>3.6625327084162671</v>
      </c>
      <c r="V167" s="33">
        <f t="shared" si="70"/>
        <v>6.333333333333333</v>
      </c>
      <c r="W167" s="33">
        <f t="shared" si="71"/>
        <v>15.833333333333334</v>
      </c>
      <c r="X167" s="32">
        <f t="shared" si="72"/>
        <v>25.308847210168235</v>
      </c>
      <c r="Y167" s="32">
        <f t="shared" si="73"/>
        <v>2.1657999999999999</v>
      </c>
      <c r="Z167" s="32">
        <f>IF(Use_BOM_DF,M167/10,MIN(0.972+(0.342*LN(Weather_Site!J170))-(0.245*LN(Weather_Site!I170)),1))</f>
        <v>0.90999999999999992</v>
      </c>
      <c r="AA167" s="33">
        <f t="shared" si="74"/>
        <v>245.71436691577145</v>
      </c>
      <c r="AB167" s="33">
        <f t="shared" si="75"/>
        <v>245.71436691577145</v>
      </c>
      <c r="AC167" s="33">
        <f t="shared" si="76"/>
        <v>110.20251859517417</v>
      </c>
      <c r="AD167" s="32">
        <f t="shared" si="77"/>
        <v>6.4605562510168602</v>
      </c>
      <c r="AE167" s="32">
        <f t="shared" si="78"/>
        <v>34.659871827712145</v>
      </c>
      <c r="AF167" s="42">
        <f t="shared" si="79"/>
        <v>1677.00055420014</v>
      </c>
      <c r="AG167" s="83">
        <f t="shared" si="80"/>
        <v>32.341993686737752</v>
      </c>
    </row>
    <row r="168" spans="1:33" x14ac:dyDescent="0.25">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81"/>
        <v>0</v>
      </c>
      <c r="J168" s="214">
        <f t="shared" si="82"/>
        <v>3</v>
      </c>
      <c r="K168" s="27">
        <f t="shared" si="61"/>
        <v>5.333333333333333</v>
      </c>
      <c r="L168" s="172">
        <f t="shared" si="83"/>
        <v>15</v>
      </c>
      <c r="M168" s="32">
        <f>IF(Use_BOM_DF,Weather_Site!H171,IF(0.191*(Weather_Site!K171+104)*(Weather_Site!J171+1)^1.5/(3.52*(Weather_Site!J171+1)^1.5+Weather_Site!I171-1)&gt;10, 10,0.191*(Weather_Site!K171+104)*(Weather_Site!J171+1)^1.5/(3.52*(Weather_Site!J171+1)^1.5+Weather_Site!I171-1)))</f>
        <v>9.1</v>
      </c>
      <c r="N168" s="32">
        <f t="shared" si="62"/>
        <v>34.965575722734798</v>
      </c>
      <c r="O168" s="33">
        <f t="shared" si="63"/>
        <v>629.38036300922624</v>
      </c>
      <c r="P168" s="33">
        <f t="shared" si="64"/>
        <v>432.82599348080049</v>
      </c>
      <c r="Q168" s="32">
        <f t="shared" si="65"/>
        <v>9.7819447191199416</v>
      </c>
      <c r="R168" s="42">
        <f t="shared" si="66"/>
        <v>1952.9728340589068</v>
      </c>
      <c r="S168" s="42">
        <f t="shared" si="67"/>
        <v>4438.9913781877376</v>
      </c>
      <c r="T168" s="42">
        <f t="shared" si="68"/>
        <v>25389</v>
      </c>
      <c r="U168" s="32">
        <f t="shared" si="69"/>
        <v>3.7122687741388671</v>
      </c>
      <c r="V168" s="33">
        <f t="shared" si="70"/>
        <v>5.333333333333333</v>
      </c>
      <c r="W168" s="33">
        <f t="shared" si="71"/>
        <v>13.333333333333334</v>
      </c>
      <c r="X168" s="32">
        <f t="shared" si="72"/>
        <v>24.045888526711138</v>
      </c>
      <c r="Y168" s="32">
        <f t="shared" si="73"/>
        <v>2.3949000000000007</v>
      </c>
      <c r="Z168" s="32">
        <f>IF(Use_BOM_DF,M168/10,MIN(0.972+(0.342*LN(Weather_Site!J171))-(0.245*LN(Weather_Site!I171)),1))</f>
        <v>0.90999999999999992</v>
      </c>
      <c r="AA168" s="33">
        <f t="shared" si="74"/>
        <v>214.28738854689183</v>
      </c>
      <c r="AB168" s="33">
        <f t="shared" si="75"/>
        <v>214.28738854689183</v>
      </c>
      <c r="AC168" s="33">
        <f t="shared" si="76"/>
        <v>104.61783577782569</v>
      </c>
      <c r="AD168" s="32">
        <f t="shared" si="77"/>
        <v>5.6718614947925952</v>
      </c>
      <c r="AE168" s="32">
        <f t="shared" si="78"/>
        <v>32.34798496668013</v>
      </c>
      <c r="AF168" s="42">
        <f t="shared" si="79"/>
        <v>1462.5114268325367</v>
      </c>
      <c r="AG168" s="83">
        <f t="shared" si="80"/>
        <v>29.307429198108991</v>
      </c>
    </row>
    <row r="169" spans="1:33" x14ac:dyDescent="0.25">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81"/>
        <v>0</v>
      </c>
      <c r="J169" s="214">
        <f t="shared" si="82"/>
        <v>3</v>
      </c>
      <c r="K169" s="27">
        <f t="shared" si="61"/>
        <v>5</v>
      </c>
      <c r="L169" s="172">
        <f t="shared" si="83"/>
        <v>15</v>
      </c>
      <c r="M169" s="32">
        <f>IF(Use_BOM_DF,Weather_Site!H172,IF(0.191*(Weather_Site!K172+104)*(Weather_Site!J172+1)^1.5/(3.52*(Weather_Site!J172+1)^1.5+Weather_Site!I172-1)&gt;10, 10,0.191*(Weather_Site!K172+104)*(Weather_Site!J172+1)^1.5/(3.52*(Weather_Site!J172+1)^1.5+Weather_Site!I172-1)))</f>
        <v>9.1</v>
      </c>
      <c r="N169" s="32">
        <f t="shared" si="62"/>
        <v>30.201271517015826</v>
      </c>
      <c r="O169" s="33">
        <f t="shared" si="63"/>
        <v>543.62288730628484</v>
      </c>
      <c r="P169" s="33">
        <f t="shared" si="64"/>
        <v>382.70168088770959</v>
      </c>
      <c r="Q169" s="32">
        <f t="shared" si="65"/>
        <v>8.6670975349817034</v>
      </c>
      <c r="R169" s="42">
        <f t="shared" si="66"/>
        <v>1637.8141108505968</v>
      </c>
      <c r="S169" s="42">
        <f t="shared" si="67"/>
        <v>3834.1477611412984</v>
      </c>
      <c r="T169" s="42">
        <f t="shared" si="68"/>
        <v>25389</v>
      </c>
      <c r="U169" s="32">
        <f t="shared" si="69"/>
        <v>3.8517242852218501</v>
      </c>
      <c r="V169" s="33">
        <f t="shared" si="70"/>
        <v>5</v>
      </c>
      <c r="W169" s="33">
        <f t="shared" si="71"/>
        <v>12.5</v>
      </c>
      <c r="X169" s="32">
        <f t="shared" si="72"/>
        <v>21.261204493761646</v>
      </c>
      <c r="Y169" s="32">
        <f t="shared" si="73"/>
        <v>2.932900000000001</v>
      </c>
      <c r="Z169" s="32">
        <f>IF(Use_BOM_DF,M169/10,MIN(0.972+(0.342*LN(Weather_Site!J172))-(0.245*LN(Weather_Site!I172)),1))</f>
        <v>0.90999999999999992</v>
      </c>
      <c r="AA169" s="33">
        <f t="shared" si="74"/>
        <v>184.36362886198899</v>
      </c>
      <c r="AB169" s="33">
        <f t="shared" si="75"/>
        <v>184.36362886198899</v>
      </c>
      <c r="AC169" s="33">
        <f t="shared" si="76"/>
        <v>92.590639499425876</v>
      </c>
      <c r="AD169" s="32">
        <f t="shared" si="77"/>
        <v>4.9104852895081015</v>
      </c>
      <c r="AE169" s="32">
        <f t="shared" si="78"/>
        <v>29.9830668609154</v>
      </c>
      <c r="AF169" s="42">
        <f t="shared" si="79"/>
        <v>1258.2817669830747</v>
      </c>
      <c r="AG169" s="83">
        <f t="shared" si="80"/>
        <v>26.496108687071214</v>
      </c>
    </row>
    <row r="170" spans="1:33" x14ac:dyDescent="0.25">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81"/>
        <v>0</v>
      </c>
      <c r="J170" s="214">
        <f t="shared" si="82"/>
        <v>3</v>
      </c>
      <c r="K170" s="27">
        <f t="shared" si="61"/>
        <v>4.666666666666667</v>
      </c>
      <c r="L170" s="172">
        <f t="shared" si="83"/>
        <v>15</v>
      </c>
      <c r="M170" s="32">
        <f>IF(Use_BOM_DF,Weather_Site!H173,IF(0.191*(Weather_Site!K173+104)*(Weather_Site!J173+1)^1.5/(3.52*(Weather_Site!J173+1)^1.5+Weather_Site!I173-1)&gt;10, 10,0.191*(Weather_Site!K173+104)*(Weather_Site!J173+1)^1.5/(3.52*(Weather_Site!J173+1)^1.5+Weather_Site!I173-1)))</f>
        <v>9.1</v>
      </c>
      <c r="N170" s="32">
        <f t="shared" si="62"/>
        <v>23.864787035634823</v>
      </c>
      <c r="O170" s="33">
        <f t="shared" si="63"/>
        <v>429.56616664142678</v>
      </c>
      <c r="P170" s="33">
        <f t="shared" si="64"/>
        <v>309.56738315622249</v>
      </c>
      <c r="Q170" s="32">
        <f t="shared" si="65"/>
        <v>7.1843601663385463</v>
      </c>
      <c r="R170" s="42">
        <f t="shared" si="66"/>
        <v>1218.6556624072434</v>
      </c>
      <c r="S170" s="42">
        <f t="shared" si="67"/>
        <v>3029.7108428444844</v>
      </c>
      <c r="T170" s="42">
        <f t="shared" si="68"/>
        <v>25389</v>
      </c>
      <c r="U170" s="32">
        <f t="shared" si="69"/>
        <v>4.1305149537112733</v>
      </c>
      <c r="V170" s="33">
        <f t="shared" si="70"/>
        <v>4.666666666666667</v>
      </c>
      <c r="W170" s="33">
        <f t="shared" si="71"/>
        <v>11.666666666666668</v>
      </c>
      <c r="X170" s="32">
        <f t="shared" si="72"/>
        <v>17.198187953123472</v>
      </c>
      <c r="Y170" s="32">
        <f t="shared" si="73"/>
        <v>3.8537000000000008</v>
      </c>
      <c r="Z170" s="32">
        <f>IF(Use_BOM_DF,M170/10,MIN(0.972+(0.342*LN(Weather_Site!J173))-(0.245*LN(Weather_Site!I173)),1))</f>
        <v>0.90999999999999992</v>
      </c>
      <c r="AA170" s="33">
        <f t="shared" si="74"/>
        <v>145.41714165277301</v>
      </c>
      <c r="AB170" s="33">
        <f t="shared" si="75"/>
        <v>145.41714165277301</v>
      </c>
      <c r="AC170" s="33">
        <f t="shared" si="76"/>
        <v>75.125981016295341</v>
      </c>
      <c r="AD170" s="32">
        <f t="shared" si="77"/>
        <v>3.9258899382161374</v>
      </c>
      <c r="AE170" s="32">
        <f t="shared" si="78"/>
        <v>26.595353698262848</v>
      </c>
      <c r="AF170" s="42">
        <f t="shared" si="79"/>
        <v>992.4719917801757</v>
      </c>
      <c r="AG170" s="83">
        <f t="shared" si="80"/>
        <v>22.350471591158591</v>
      </c>
    </row>
    <row r="171" spans="1:33" x14ac:dyDescent="0.25">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81"/>
        <v>0</v>
      </c>
      <c r="J171" s="214">
        <f t="shared" si="82"/>
        <v>3</v>
      </c>
      <c r="K171" s="27">
        <f t="shared" si="61"/>
        <v>4.666666666666667</v>
      </c>
      <c r="L171" s="172">
        <f t="shared" si="83"/>
        <v>15</v>
      </c>
      <c r="M171" s="32">
        <f>IF(Use_BOM_DF,Weather_Site!H174,IF(0.191*(Weather_Site!K174+104)*(Weather_Site!J174+1)^1.5/(3.52*(Weather_Site!J174+1)^1.5+Weather_Site!I174-1)&gt;10, 10,0.191*(Weather_Site!K174+104)*(Weather_Site!J174+1)^1.5/(3.52*(Weather_Site!J174+1)^1.5+Weather_Site!I174-1)))</f>
        <v>9.1</v>
      </c>
      <c r="N171" s="32">
        <f t="shared" si="62"/>
        <v>19.168801330655995</v>
      </c>
      <c r="O171" s="33">
        <f t="shared" si="63"/>
        <v>345.03842395180789</v>
      </c>
      <c r="P171" s="33">
        <f t="shared" si="64"/>
        <v>248.65236204756437</v>
      </c>
      <c r="Q171" s="32">
        <f t="shared" si="65"/>
        <v>6.0854995113735022</v>
      </c>
      <c r="R171" s="42">
        <f t="shared" si="66"/>
        <v>908.01620802289403</v>
      </c>
      <c r="S171" s="42">
        <f t="shared" si="67"/>
        <v>2433.5404774030235</v>
      </c>
      <c r="T171" s="42">
        <f t="shared" si="68"/>
        <v>25389</v>
      </c>
      <c r="U171" s="32">
        <f t="shared" si="69"/>
        <v>4.4792456731856234</v>
      </c>
      <c r="V171" s="33">
        <f t="shared" si="70"/>
        <v>4.666666666666667</v>
      </c>
      <c r="W171" s="33">
        <f t="shared" si="71"/>
        <v>11.666666666666668</v>
      </c>
      <c r="X171" s="32">
        <f t="shared" si="72"/>
        <v>13.814020113753578</v>
      </c>
      <c r="Y171" s="32">
        <f t="shared" si="73"/>
        <v>4.7937000000000003</v>
      </c>
      <c r="Z171" s="32">
        <f>IF(Use_BOM_DF,M171/10,MIN(0.972+(0.342*LN(Weather_Site!J174))-(0.245*LN(Weather_Site!I174)),1))</f>
        <v>0.90999999999999992</v>
      </c>
      <c r="AA171" s="33">
        <f t="shared" si="74"/>
        <v>117.47510645993604</v>
      </c>
      <c r="AB171" s="33">
        <f t="shared" si="75"/>
        <v>117.47510645993604</v>
      </c>
      <c r="AC171" s="33">
        <f t="shared" si="76"/>
        <v>60.690455867093</v>
      </c>
      <c r="AD171" s="32">
        <f t="shared" si="77"/>
        <v>3.2264348524083029</v>
      </c>
      <c r="AE171" s="32">
        <f t="shared" si="78"/>
        <v>23.874063237704117</v>
      </c>
      <c r="AF171" s="42">
        <f t="shared" si="79"/>
        <v>801.76760158906336</v>
      </c>
      <c r="AG171" s="83">
        <f t="shared" si="80"/>
        <v>18.852339606965351</v>
      </c>
    </row>
    <row r="172" spans="1:33" x14ac:dyDescent="0.25">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81"/>
        <v>0</v>
      </c>
      <c r="J172" s="214">
        <f t="shared" si="82"/>
        <v>3</v>
      </c>
      <c r="K172" s="27">
        <f t="shared" si="61"/>
        <v>5</v>
      </c>
      <c r="L172" s="172">
        <f t="shared" si="83"/>
        <v>15</v>
      </c>
      <c r="M172" s="32">
        <f>IF(Use_BOM_DF,Weather_Site!H175,IF(0.191*(Weather_Site!K175+104)*(Weather_Site!J175+1)^1.5/(3.52*(Weather_Site!J175+1)^1.5+Weather_Site!I175-1)&gt;10, 10,0.191*(Weather_Site!K175+104)*(Weather_Site!J175+1)^1.5/(3.52*(Weather_Site!J175+1)^1.5+Weather_Site!I175-1)))</f>
        <v>9.1</v>
      </c>
      <c r="N172" s="32">
        <f t="shared" si="62"/>
        <v>16.250505674249837</v>
      </c>
      <c r="O172" s="33">
        <f t="shared" si="63"/>
        <v>292.50910213649701</v>
      </c>
      <c r="P172" s="33">
        <f t="shared" si="64"/>
        <v>205.92165575898838</v>
      </c>
      <c r="Q172" s="32">
        <f t="shared" si="65"/>
        <v>5.4026183277744604</v>
      </c>
      <c r="R172" s="42">
        <f t="shared" si="66"/>
        <v>714.97095035162647</v>
      </c>
      <c r="S172" s="42">
        <f t="shared" si="67"/>
        <v>2063.0535344591171</v>
      </c>
      <c r="T172" s="42">
        <f t="shared" si="68"/>
        <v>25389</v>
      </c>
      <c r="U172" s="32">
        <f t="shared" si="69"/>
        <v>4.8405310753881308</v>
      </c>
      <c r="V172" s="33">
        <f t="shared" si="70"/>
        <v>5</v>
      </c>
      <c r="W172" s="33">
        <f t="shared" si="71"/>
        <v>12.5</v>
      </c>
      <c r="X172" s="32">
        <f t="shared" si="72"/>
        <v>11.440091986610467</v>
      </c>
      <c r="Y172" s="32">
        <f t="shared" si="73"/>
        <v>5.5880999999999998</v>
      </c>
      <c r="Z172" s="32">
        <f>IF(Use_BOM_DF,M172/10,MIN(0.972+(0.342*LN(Weather_Site!J175))-(0.245*LN(Weather_Site!I175)),1))</f>
        <v>0.90999999999999992</v>
      </c>
      <c r="AA172" s="33">
        <f t="shared" si="74"/>
        <v>100.90501726258822</v>
      </c>
      <c r="AB172" s="33">
        <f t="shared" si="75"/>
        <v>100.90501726258822</v>
      </c>
      <c r="AC172" s="33">
        <f t="shared" si="76"/>
        <v>50.676264807293052</v>
      </c>
      <c r="AD172" s="32">
        <f t="shared" si="77"/>
        <v>2.8113738735356333</v>
      </c>
      <c r="AE172" s="32">
        <f t="shared" si="78"/>
        <v>22.104682140174326</v>
      </c>
      <c r="AF172" s="42">
        <f t="shared" si="79"/>
        <v>688.6767428171645</v>
      </c>
      <c r="AG172" s="83">
        <f t="shared" si="80"/>
        <v>16.397690047417438</v>
      </c>
    </row>
    <row r="173" spans="1:33" x14ac:dyDescent="0.25">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81"/>
        <v>0</v>
      </c>
      <c r="J173" s="214">
        <f t="shared" si="82"/>
        <v>3</v>
      </c>
      <c r="K173" s="27">
        <f t="shared" si="61"/>
        <v>4.666666666666667</v>
      </c>
      <c r="L173" s="172">
        <f t="shared" si="83"/>
        <v>15</v>
      </c>
      <c r="M173" s="32">
        <f>IF(Use_BOM_DF,Weather_Site!H176,IF(0.191*(Weather_Site!K176+104)*(Weather_Site!J176+1)^1.5/(3.52*(Weather_Site!J176+1)^1.5+Weather_Site!I176-1)&gt;10, 10,0.191*(Weather_Site!K176+104)*(Weather_Site!J176+1)^1.5/(3.52*(Weather_Site!J176+1)^1.5+Weather_Site!I176-1)))</f>
        <v>9.1</v>
      </c>
      <c r="N173" s="32">
        <f t="shared" si="62"/>
        <v>12.878175110966943</v>
      </c>
      <c r="O173" s="33">
        <f t="shared" si="63"/>
        <v>231.80715199740496</v>
      </c>
      <c r="P173" s="33">
        <f t="shared" si="64"/>
        <v>167.0521074827426</v>
      </c>
      <c r="Q173" s="32">
        <f t="shared" si="65"/>
        <v>4.6134929759662642</v>
      </c>
      <c r="R173" s="42">
        <f t="shared" si="66"/>
        <v>491.89128359046322</v>
      </c>
      <c r="S173" s="42">
        <f t="shared" si="67"/>
        <v>1634.9254117158573</v>
      </c>
      <c r="T173" s="42">
        <f t="shared" si="68"/>
        <v>25389</v>
      </c>
      <c r="U173" s="32">
        <f t="shared" si="69"/>
        <v>5.3050347588078912</v>
      </c>
      <c r="V173" s="33">
        <f t="shared" si="70"/>
        <v>4.666666666666667</v>
      </c>
      <c r="W173" s="33">
        <f t="shared" si="71"/>
        <v>11.666666666666668</v>
      </c>
      <c r="X173" s="32">
        <f t="shared" si="72"/>
        <v>9.2806726379301452</v>
      </c>
      <c r="Y173" s="32">
        <f t="shared" si="73"/>
        <v>8.5172000000000008</v>
      </c>
      <c r="Z173" s="32">
        <f>IF(Use_BOM_DF,M173/10,MIN(0.972+(0.342*LN(Weather_Site!J176))-(0.245*LN(Weather_Site!I176)),1))</f>
        <v>0.90999999999999992</v>
      </c>
      <c r="AA173" s="33">
        <f t="shared" si="74"/>
        <v>50.450464365311532</v>
      </c>
      <c r="AB173" s="33">
        <f t="shared" si="75"/>
        <v>50.450464365311532</v>
      </c>
      <c r="AC173" s="33">
        <f t="shared" si="76"/>
        <v>26.063919185138271</v>
      </c>
      <c r="AD173" s="32">
        <f t="shared" si="77"/>
        <v>1.5051886214652166</v>
      </c>
      <c r="AE173" s="32">
        <f t="shared" si="78"/>
        <v>15.543353340406854</v>
      </c>
      <c r="AF173" s="42">
        <f t="shared" si="79"/>
        <v>344.32441929325114</v>
      </c>
      <c r="AG173" s="83">
        <f t="shared" si="80"/>
        <v>13.214484249444935</v>
      </c>
    </row>
    <row r="174" spans="1:33" x14ac:dyDescent="0.25">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81"/>
        <v>0</v>
      </c>
      <c r="J174" s="214">
        <f t="shared" si="82"/>
        <v>3</v>
      </c>
      <c r="K174" s="27">
        <f t="shared" si="61"/>
        <v>5</v>
      </c>
      <c r="L174" s="172">
        <f t="shared" si="83"/>
        <v>15</v>
      </c>
      <c r="M174" s="32">
        <f>IF(Use_BOM_DF,Weather_Site!H177,IF(0.191*(Weather_Site!K177+104)*(Weather_Site!J177+1)^1.5/(3.52*(Weather_Site!J177+1)^1.5+Weather_Site!I177-1)&gt;10, 10,0.191*(Weather_Site!K177+104)*(Weather_Site!J177+1)^1.5/(3.52*(Weather_Site!J177+1)^1.5+Weather_Site!I177-1)))</f>
        <v>9.1</v>
      </c>
      <c r="N174" s="32">
        <f t="shared" si="62"/>
        <v>11.069283572633376</v>
      </c>
      <c r="O174" s="33">
        <f t="shared" si="63"/>
        <v>199.24710430740075</v>
      </c>
      <c r="P174" s="33">
        <f t="shared" si="64"/>
        <v>140.26672443518646</v>
      </c>
      <c r="Q174" s="32">
        <f t="shared" si="65"/>
        <v>4.1902123559962092</v>
      </c>
      <c r="R174" s="42">
        <f t="shared" si="66"/>
        <v>372.2331083296977</v>
      </c>
      <c r="S174" s="42">
        <f t="shared" si="67"/>
        <v>1405.2808605604037</v>
      </c>
      <c r="T174" s="42">
        <f t="shared" si="68"/>
        <v>25389</v>
      </c>
      <c r="U174" s="32">
        <f t="shared" si="69"/>
        <v>5.7430701514419376</v>
      </c>
      <c r="V174" s="33">
        <f t="shared" si="70"/>
        <v>5</v>
      </c>
      <c r="W174" s="33">
        <f t="shared" si="71"/>
        <v>12.5</v>
      </c>
      <c r="X174" s="32">
        <f t="shared" si="72"/>
        <v>7.7925958019548025</v>
      </c>
      <c r="Y174" s="32">
        <f t="shared" si="73"/>
        <v>9.3774000000000015</v>
      </c>
      <c r="Z174" s="32">
        <f>IF(Use_BOM_DF,M174/10,MIN(0.972+(0.342*LN(Weather_Site!J177))-(0.245*LN(Weather_Site!I177)),1))</f>
        <v>0.90999999999999992</v>
      </c>
      <c r="AA174" s="33">
        <f t="shared" si="74"/>
        <v>42.69187201690071</v>
      </c>
      <c r="AB174" s="33">
        <f t="shared" si="75"/>
        <v>42.69187201690071</v>
      </c>
      <c r="AC174" s="33">
        <f t="shared" si="76"/>
        <v>21.440604938577778</v>
      </c>
      <c r="AD174" s="32">
        <f t="shared" si="77"/>
        <v>1.2921134728461932</v>
      </c>
      <c r="AE174" s="32">
        <f t="shared" si="78"/>
        <v>14.274600891962059</v>
      </c>
      <c r="AF174" s="42">
        <f t="shared" si="79"/>
        <v>291.37202651534733</v>
      </c>
      <c r="AG174" s="83">
        <f t="shared" si="80"/>
        <v>11.451314566970041</v>
      </c>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jq9EGbqn/D8VFix0IgKLOuNtmZyCoJRhHqg5HKDBw669F92onBFAaj/u0W7OCRZd3myPWTVEqaFtpScNd/4xHw==" saltValue="XlCZvQmoIXgJF0Wp71JWfw=="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99060</xdr:colOff>
                <xdr:row>2</xdr:row>
                <xdr:rowOff>30480</xdr:rowOff>
              </from>
              <to>
                <xdr:col>4</xdr:col>
                <xdr:colOff>586740</xdr:colOff>
                <xdr:row>3</xdr:row>
                <xdr:rowOff>137160</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22860</xdr:colOff>
                <xdr:row>2</xdr:row>
                <xdr:rowOff>60960</xdr:rowOff>
              </from>
              <to>
                <xdr:col>12</xdr:col>
                <xdr:colOff>7620</xdr:colOff>
                <xdr:row>4</xdr:row>
                <xdr:rowOff>7620</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30"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ref="H31:H62" si="14">C$4</f>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4"/>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4"/>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4"/>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4"/>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4"/>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4"/>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4"/>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4"/>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4"/>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4"/>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4"/>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4"/>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4"/>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4"/>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4"/>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4"/>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4"/>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4"/>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4"/>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4"/>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si="14"/>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ref="H63:H94" si="15">C$4</f>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5"/>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5"/>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5"/>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5"/>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5"/>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5"/>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5"/>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5"/>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5"/>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5"/>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5"/>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5"/>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5"/>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5"/>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5"/>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5"/>
        <v>0</v>
      </c>
      <c r="I79" s="48">
        <f>IF(Weather_Site!M77&lt;180,Weather_Site!M77+180,Weather_Site!M77-180)</f>
        <v>19</v>
      </c>
      <c r="J79" s="639">
        <f t="shared" ref="J79:J142" si="16">2.76+0.124*E79-0.0187*D79</f>
        <v>5.1174299999999997</v>
      </c>
      <c r="K79" s="639">
        <f t="shared" ref="K79:K142" si="17">3.6+0.169*E79-0.045*D79</f>
        <v>6.2451000000000008</v>
      </c>
      <c r="L79" s="639">
        <f t="shared" ref="L79:L142" si="18">3.08+0.198*E79-0.0483*D79</f>
        <v>6.3076699999999999</v>
      </c>
      <c r="M79" s="639">
        <f t="shared" ref="M79:M142" si="19">IF(AND(OR(MONTH(B79)&gt;10,MONTH(B79)&lt;3),AND(HOUR(C79)&gt;=13,HOUR(C79)&lt;=17)),J79,IF(OR(HOUR(C79)&lt;6,HOUR(C79)&gt;=20),L79,K79))</f>
        <v>6.3076699999999999</v>
      </c>
      <c r="N79" s="640">
        <f t="shared" ref="N79:N142" si="20">M79^-1.495/0.0545</f>
        <v>1.1689593157349316</v>
      </c>
      <c r="O79" s="639">
        <f t="shared" ref="O79:O142" si="21">EXP(0.069*H79)</f>
        <v>1</v>
      </c>
      <c r="P79" s="641">
        <f t="shared" ref="P79:P142" si="22">(30+1.531*(IF(G79&lt;5,0,G79-5))^0.858*$D$6^0.93*($D$7*$C$8)^0.637*1.03)*N79*O79</f>
        <v>351.22523293443606</v>
      </c>
      <c r="Q79" s="641">
        <f t="shared" ref="Q79:Q142" si="23">(30+1.531*(IF((0.2*G80+4)&lt;5,0,(0.2*G80+6)-5))^0.858*$D$6^0.93*($D$7*$C$8)^0.637*1.03)*N79</f>
        <v>253.53370001855512</v>
      </c>
      <c r="R79" s="639">
        <f t="shared" ref="R79:R142" si="24">0.0193*P79^0.723*EXP(0.64*$C$10)</f>
        <v>2.2303578624870739</v>
      </c>
      <c r="S79" s="641">
        <f t="shared" ref="S79:S142" si="25">MAX(50,ABS(176.969*(ATAN($D$6)*(P79/G79^0.25)^0.5)+1568800*($D$6^-1*(P79/G79^0.25)^-1.5)-3015.09))</f>
        <v>313.66793862655913</v>
      </c>
      <c r="T79" s="643">
        <f t="shared" ref="T79:T142" si="26">18600*P79/3600*F$11/10</f>
        <v>4173.7265180375489</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5"/>
        <v>0</v>
      </c>
      <c r="I80" s="48">
        <f>IF(Weather_Site!M78&lt;180,Weather_Site!M78+180,Weather_Site!M78-180)</f>
        <v>12</v>
      </c>
      <c r="J80" s="639">
        <f t="shared" si="16"/>
        <v>5.7345799999999993</v>
      </c>
      <c r="K80" s="639">
        <f t="shared" si="17"/>
        <v>7.1350000000000007</v>
      </c>
      <c r="L80" s="639">
        <f t="shared" si="18"/>
        <v>7.339220000000001</v>
      </c>
      <c r="M80" s="639">
        <f t="shared" si="19"/>
        <v>7.339220000000001</v>
      </c>
      <c r="N80" s="640">
        <f t="shared" si="20"/>
        <v>0.9320879379146948</v>
      </c>
      <c r="O80" s="639">
        <f t="shared" si="21"/>
        <v>1</v>
      </c>
      <c r="P80" s="641">
        <f t="shared" si="22"/>
        <v>224.91541423644284</v>
      </c>
      <c r="Q80" s="641">
        <f t="shared" si="23"/>
        <v>190.59737656166547</v>
      </c>
      <c r="R80" s="639">
        <f t="shared" si="24"/>
        <v>1.615942785348339</v>
      </c>
      <c r="S80" s="641">
        <f t="shared" si="25"/>
        <v>120.74178593570423</v>
      </c>
      <c r="T80" s="643">
        <f t="shared" si="26"/>
        <v>2672.7448391763955</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5"/>
        <v>0</v>
      </c>
      <c r="I81" s="48">
        <f>IF(Weather_Site!M79&lt;180,Weather_Site!M79+180,Weather_Site!M79-180)</f>
        <v>5</v>
      </c>
      <c r="J81" s="639">
        <f t="shared" si="16"/>
        <v>6.2078500000000005</v>
      </c>
      <c r="K81" s="639">
        <f t="shared" si="17"/>
        <v>7.8210000000000006</v>
      </c>
      <c r="L81" s="639">
        <f t="shared" si="18"/>
        <v>8.1336499999999994</v>
      </c>
      <c r="M81" s="639">
        <f t="shared" si="19"/>
        <v>8.1336499999999994</v>
      </c>
      <c r="N81" s="640">
        <f t="shared" si="20"/>
        <v>0.7993310890588321</v>
      </c>
      <c r="O81" s="639">
        <f t="shared" si="21"/>
        <v>1</v>
      </c>
      <c r="P81" s="641">
        <f t="shared" si="22"/>
        <v>143.25388849784221</v>
      </c>
      <c r="Q81" s="641">
        <f t="shared" si="23"/>
        <v>163.4506814020541</v>
      </c>
      <c r="R81" s="639">
        <f t="shared" si="24"/>
        <v>1.1662214497270931</v>
      </c>
      <c r="S81" s="641">
        <f t="shared" si="25"/>
        <v>307.99385514488313</v>
      </c>
      <c r="T81" s="643">
        <f t="shared" si="26"/>
        <v>1702.3337083160252</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5"/>
        <v>0</v>
      </c>
      <c r="I82" s="48">
        <f>IF(Weather_Site!M80&lt;180,Weather_Site!M80+180,Weather_Site!M80-180)</f>
        <v>2</v>
      </c>
      <c r="J82" s="639">
        <f t="shared" si="16"/>
        <v>6.5346799999999998</v>
      </c>
      <c r="K82" s="639">
        <f t="shared" si="17"/>
        <v>8.2840000000000007</v>
      </c>
      <c r="L82" s="639">
        <f t="shared" si="18"/>
        <v>8.6721200000000014</v>
      </c>
      <c r="M82" s="639">
        <f t="shared" si="19"/>
        <v>8.6721200000000014</v>
      </c>
      <c r="N82" s="640">
        <f t="shared" si="20"/>
        <v>0.72628354711944998</v>
      </c>
      <c r="O82" s="639">
        <f t="shared" si="21"/>
        <v>1</v>
      </c>
      <c r="P82" s="641">
        <f t="shared" si="22"/>
        <v>130.16251175638845</v>
      </c>
      <c r="Q82" s="641">
        <f t="shared" si="23"/>
        <v>166.43335765033771</v>
      </c>
      <c r="R82" s="639">
        <f t="shared" si="24"/>
        <v>1.0881515984485164</v>
      </c>
      <c r="S82" s="641">
        <f t="shared" si="25"/>
        <v>307.23531569517672</v>
      </c>
      <c r="T82" s="643">
        <f t="shared" si="26"/>
        <v>1546.764514705083</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5"/>
        <v>0</v>
      </c>
      <c r="I83" s="48">
        <f>IF(Weather_Site!M81&lt;180,Weather_Site!M81+180,Weather_Site!M81-180)</f>
        <v>16</v>
      </c>
      <c r="J83" s="639">
        <f t="shared" si="16"/>
        <v>6.7536500000000004</v>
      </c>
      <c r="K83" s="639">
        <f t="shared" si="17"/>
        <v>8.6039000000000012</v>
      </c>
      <c r="L83" s="639">
        <f t="shared" si="18"/>
        <v>9.0420500000000015</v>
      </c>
      <c r="M83" s="639">
        <f t="shared" si="19"/>
        <v>9.0420500000000015</v>
      </c>
      <c r="N83" s="640">
        <f t="shared" si="20"/>
        <v>0.68231430399354887</v>
      </c>
      <c r="O83" s="639">
        <f t="shared" si="21"/>
        <v>1</v>
      </c>
      <c r="P83" s="641">
        <f t="shared" si="22"/>
        <v>205.00799055094998</v>
      </c>
      <c r="Q83" s="641">
        <f t="shared" si="23"/>
        <v>172.85306778682602</v>
      </c>
      <c r="R83" s="639">
        <f t="shared" si="24"/>
        <v>1.5112153771432491</v>
      </c>
      <c r="S83" s="641">
        <f t="shared" si="25"/>
        <v>204.18254541862734</v>
      </c>
      <c r="T83" s="643">
        <f t="shared" si="26"/>
        <v>2436.1782877137889</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15"/>
        <v>0</v>
      </c>
      <c r="I84" s="27">
        <f>IF(Weather_Site!M82&lt;180,Weather_Site!M82+180,Weather_Site!M82-180)</f>
        <v>359</v>
      </c>
      <c r="J84" s="635">
        <f t="shared" si="16"/>
        <v>6.981279999999999</v>
      </c>
      <c r="K84" s="635">
        <f t="shared" si="17"/>
        <v>8.9317000000000011</v>
      </c>
      <c r="L84" s="635">
        <f t="shared" si="18"/>
        <v>9.4221199999999996</v>
      </c>
      <c r="M84" s="635">
        <f t="shared" si="19"/>
        <v>9.4221199999999996</v>
      </c>
      <c r="N84" s="636">
        <f t="shared" si="20"/>
        <v>0.64158070468678108</v>
      </c>
      <c r="O84" s="635">
        <f t="shared" si="21"/>
        <v>1</v>
      </c>
      <c r="P84" s="637">
        <f t="shared" si="22"/>
        <v>264.96727555896427</v>
      </c>
      <c r="Q84" s="637">
        <f t="shared" si="23"/>
        <v>162.53388268259476</v>
      </c>
      <c r="R84" s="635">
        <f t="shared" si="24"/>
        <v>1.8192151893560602</v>
      </c>
      <c r="S84" s="637">
        <f t="shared" si="25"/>
        <v>50.884887051151054</v>
      </c>
      <c r="T84" s="644">
        <f t="shared" si="26"/>
        <v>3148.6944578923585</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15"/>
        <v>0</v>
      </c>
      <c r="I85" s="27">
        <f>IF(Weather_Site!M83&lt;180,Weather_Site!M83+180,Weather_Site!M83-180)</f>
        <v>357</v>
      </c>
      <c r="J85" s="635">
        <f t="shared" si="16"/>
        <v>7.5331799999999998</v>
      </c>
      <c r="K85" s="635">
        <f t="shared" si="17"/>
        <v>9.703400000000002</v>
      </c>
      <c r="L85" s="635">
        <f t="shared" si="18"/>
        <v>10.321820000000001</v>
      </c>
      <c r="M85" s="635">
        <f t="shared" si="19"/>
        <v>10.321820000000001</v>
      </c>
      <c r="N85" s="636">
        <f t="shared" si="20"/>
        <v>0.55980639747508831</v>
      </c>
      <c r="O85" s="635">
        <f t="shared" si="21"/>
        <v>1</v>
      </c>
      <c r="P85" s="637">
        <f t="shared" si="22"/>
        <v>231.19519476800275</v>
      </c>
      <c r="Q85" s="637">
        <f t="shared" si="23"/>
        <v>148.49303212824967</v>
      </c>
      <c r="R85" s="635">
        <f t="shared" si="24"/>
        <v>1.6484385358442946</v>
      </c>
      <c r="S85" s="637">
        <f t="shared" si="25"/>
        <v>158.9701135715095</v>
      </c>
      <c r="T85" s="644">
        <f t="shared" si="26"/>
        <v>2747.3695644930995</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15"/>
        <v>0</v>
      </c>
      <c r="I86" s="27">
        <f>IF(Weather_Site!M84&lt;180,Weather_Site!M84+180,Weather_Site!M84-180)</f>
        <v>1</v>
      </c>
      <c r="J86" s="635">
        <f t="shared" si="16"/>
        <v>7.9660000000000002</v>
      </c>
      <c r="K86" s="635">
        <f t="shared" si="17"/>
        <v>10.305</v>
      </c>
      <c r="L86" s="635">
        <f t="shared" si="18"/>
        <v>11.024000000000001</v>
      </c>
      <c r="M86" s="635">
        <f t="shared" si="19"/>
        <v>11.024000000000001</v>
      </c>
      <c r="N86" s="636">
        <f t="shared" si="20"/>
        <v>0.50734850724373659</v>
      </c>
      <c r="O86" s="635">
        <f t="shared" si="21"/>
        <v>1</v>
      </c>
      <c r="P86" s="637">
        <f t="shared" si="22"/>
        <v>237.00725148002621</v>
      </c>
      <c r="Q86" s="637">
        <f t="shared" si="23"/>
        <v>158.30392403902957</v>
      </c>
      <c r="R86" s="635">
        <f t="shared" si="24"/>
        <v>1.6782967170849623</v>
      </c>
      <c r="S86" s="637">
        <f t="shared" si="25"/>
        <v>156.82003172342502</v>
      </c>
      <c r="T86" s="644">
        <f t="shared" si="26"/>
        <v>2816.4361717543115</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15"/>
        <v>0</v>
      </c>
      <c r="I87" s="27">
        <f>IF(Weather_Site!M85&lt;180,Weather_Site!M85+180,Weather_Site!M85-180)</f>
        <v>4</v>
      </c>
      <c r="J87" s="635">
        <f t="shared" si="16"/>
        <v>8.5141600000000004</v>
      </c>
      <c r="K87" s="635">
        <f t="shared" si="17"/>
        <v>11.067699999999999</v>
      </c>
      <c r="L87" s="635">
        <f t="shared" si="18"/>
        <v>11.91404</v>
      </c>
      <c r="M87" s="635">
        <f t="shared" si="19"/>
        <v>11.91404</v>
      </c>
      <c r="N87" s="636">
        <f t="shared" si="20"/>
        <v>0.45174693245283143</v>
      </c>
      <c r="O87" s="635">
        <f t="shared" si="21"/>
        <v>1</v>
      </c>
      <c r="P87" s="637">
        <f t="shared" si="22"/>
        <v>304.58747350400768</v>
      </c>
      <c r="Q87" s="637">
        <f t="shared" si="23"/>
        <v>146.14302477598699</v>
      </c>
      <c r="R87" s="635">
        <f t="shared" si="24"/>
        <v>2.012055183041852</v>
      </c>
      <c r="S87" s="637">
        <f t="shared" si="25"/>
        <v>50</v>
      </c>
      <c r="T87" s="644">
        <f t="shared" si="26"/>
        <v>3619.5144768059581</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15"/>
        <v>0</v>
      </c>
      <c r="I88" s="27">
        <f>IF(Weather_Site!M86&lt;180,Weather_Site!M86+180,Weather_Site!M86-180)</f>
        <v>2</v>
      </c>
      <c r="J88" s="635">
        <f t="shared" si="16"/>
        <v>8.8409899999999997</v>
      </c>
      <c r="K88" s="635">
        <f t="shared" si="17"/>
        <v>11.530700000000001</v>
      </c>
      <c r="L88" s="635">
        <f t="shared" si="18"/>
        <v>12.45251</v>
      </c>
      <c r="M88" s="635">
        <f t="shared" si="19"/>
        <v>11.530700000000001</v>
      </c>
      <c r="N88" s="636">
        <f t="shared" si="20"/>
        <v>0.47438316307910078</v>
      </c>
      <c r="O88" s="635">
        <f t="shared" si="21"/>
        <v>1</v>
      </c>
      <c r="P88" s="637">
        <f t="shared" si="22"/>
        <v>343.53924969579822</v>
      </c>
      <c r="Q88" s="637">
        <f t="shared" si="23"/>
        <v>158.87890711559953</v>
      </c>
      <c r="R88" s="635">
        <f t="shared" si="24"/>
        <v>2.1949619397122655</v>
      </c>
      <c r="S88" s="637">
        <f t="shared" si="25"/>
        <v>97.670240309027122</v>
      </c>
      <c r="T88" s="644">
        <f t="shared" si="26"/>
        <v>4082.3914172184027</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15"/>
        <v>0</v>
      </c>
      <c r="I89" s="48">
        <f>IF(Weather_Site!M87&lt;180,Weather_Site!M87+180,Weather_Site!M87-180)</f>
        <v>356</v>
      </c>
      <c r="J89" s="639">
        <f t="shared" si="16"/>
        <v>8.4682999999999993</v>
      </c>
      <c r="K89" s="639">
        <f t="shared" si="17"/>
        <v>11.0091</v>
      </c>
      <c r="L89" s="639">
        <f t="shared" si="18"/>
        <v>11.8445</v>
      </c>
      <c r="M89" s="639">
        <f t="shared" si="19"/>
        <v>11.0091</v>
      </c>
      <c r="N89" s="640">
        <f t="shared" si="20"/>
        <v>0.50837540558125771</v>
      </c>
      <c r="O89" s="639">
        <f t="shared" si="21"/>
        <v>1</v>
      </c>
      <c r="P89" s="641">
        <f t="shared" si="22"/>
        <v>393.24369921137458</v>
      </c>
      <c r="Q89" s="641">
        <f t="shared" si="23"/>
        <v>193.12570802549024</v>
      </c>
      <c r="R89" s="639">
        <f t="shared" si="24"/>
        <v>2.42022947365927</v>
      </c>
      <c r="S89" s="641">
        <f t="shared" si="25"/>
        <v>237.34454198025105</v>
      </c>
      <c r="T89" s="643">
        <f t="shared" si="26"/>
        <v>4673.0459589618349</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15"/>
        <v>0</v>
      </c>
      <c r="I90" s="48">
        <f>IF(Weather_Site!M88&lt;180,Weather_Site!M88+180,Weather_Site!M88-180)</f>
        <v>359</v>
      </c>
      <c r="J90" s="639">
        <f t="shared" si="16"/>
        <v>7.691819999999999</v>
      </c>
      <c r="K90" s="639">
        <f t="shared" si="17"/>
        <v>9.9040000000000017</v>
      </c>
      <c r="L90" s="639">
        <f t="shared" si="18"/>
        <v>10.560380000000002</v>
      </c>
      <c r="M90" s="639">
        <f t="shared" si="19"/>
        <v>9.9040000000000017</v>
      </c>
      <c r="N90" s="640">
        <f t="shared" si="20"/>
        <v>0.59547920977032032</v>
      </c>
      <c r="O90" s="639">
        <f t="shared" si="21"/>
        <v>1</v>
      </c>
      <c r="P90" s="641">
        <f t="shared" si="22"/>
        <v>575.21303486292561</v>
      </c>
      <c r="Q90" s="641">
        <f t="shared" si="23"/>
        <v>178.91753916833497</v>
      </c>
      <c r="R90" s="639">
        <f t="shared" si="24"/>
        <v>3.186194235669122</v>
      </c>
      <c r="S90" s="641">
        <f t="shared" si="25"/>
        <v>708.08216299874721</v>
      </c>
      <c r="T90" s="643">
        <f t="shared" si="26"/>
        <v>6835.4482309544328</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15"/>
        <v>0</v>
      </c>
      <c r="I91" s="48">
        <f>IF(Weather_Site!M89&lt;180,Weather_Site!M89+180,Weather_Site!M89-180)</f>
        <v>347</v>
      </c>
      <c r="J91" s="639">
        <f t="shared" si="16"/>
        <v>7.2805499999999999</v>
      </c>
      <c r="K91" s="639">
        <f t="shared" si="17"/>
        <v>9.302500000000002</v>
      </c>
      <c r="L91" s="639">
        <f t="shared" si="18"/>
        <v>9.8649500000000003</v>
      </c>
      <c r="M91" s="639">
        <f t="shared" si="19"/>
        <v>9.302500000000002</v>
      </c>
      <c r="N91" s="640">
        <f t="shared" si="20"/>
        <v>0.65395366501297758</v>
      </c>
      <c r="O91" s="639">
        <f t="shared" si="21"/>
        <v>1</v>
      </c>
      <c r="P91" s="641">
        <f t="shared" si="22"/>
        <v>407.84241365539668</v>
      </c>
      <c r="Q91" s="641">
        <f t="shared" si="23"/>
        <v>233.80823179815513</v>
      </c>
      <c r="R91" s="639">
        <f t="shared" si="24"/>
        <v>2.4848608892666455</v>
      </c>
      <c r="S91" s="641">
        <f t="shared" si="25"/>
        <v>342.2683316120424</v>
      </c>
      <c r="T91" s="643">
        <f t="shared" si="26"/>
        <v>4846.5273489382971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15"/>
        <v>0</v>
      </c>
      <c r="I92" s="48">
        <f>IF(Weather_Site!M90&lt;180,Weather_Site!M90+180,Weather_Site!M90-180)</f>
        <v>344</v>
      </c>
      <c r="J92" s="639">
        <f t="shared" si="16"/>
        <v>6.51647</v>
      </c>
      <c r="K92" s="639">
        <f t="shared" si="17"/>
        <v>8.2143000000000015</v>
      </c>
      <c r="L92" s="639">
        <f t="shared" si="18"/>
        <v>8.6006300000000007</v>
      </c>
      <c r="M92" s="639">
        <f t="shared" si="19"/>
        <v>8.2143000000000015</v>
      </c>
      <c r="N92" s="640">
        <f t="shared" si="20"/>
        <v>0.78762684612181166</v>
      </c>
      <c r="O92" s="639">
        <f t="shared" si="21"/>
        <v>1</v>
      </c>
      <c r="P92" s="641">
        <f t="shared" si="22"/>
        <v>685.75686554761421</v>
      </c>
      <c r="Q92" s="641">
        <f t="shared" si="23"/>
        <v>263.78948973337396</v>
      </c>
      <c r="R92" s="639">
        <f t="shared" si="24"/>
        <v>3.6179879204672827</v>
      </c>
      <c r="S92" s="641">
        <f t="shared" si="25"/>
        <v>1054.9097655171818</v>
      </c>
      <c r="T92" s="643">
        <f t="shared" si="26"/>
        <v>8149.0774189241492</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15"/>
        <v>0</v>
      </c>
      <c r="I93" s="48">
        <f>IF(Weather_Site!M91&lt;180,Weather_Site!M91+180,Weather_Site!M91-180)</f>
        <v>345</v>
      </c>
      <c r="J93" s="639">
        <f t="shared" si="16"/>
        <v>5.9545299999999992</v>
      </c>
      <c r="K93" s="639">
        <f t="shared" si="17"/>
        <v>7.4055</v>
      </c>
      <c r="L93" s="639">
        <f t="shared" si="18"/>
        <v>7.6627699999999992</v>
      </c>
      <c r="M93" s="639">
        <f t="shared" si="19"/>
        <v>7.4055</v>
      </c>
      <c r="N93" s="640">
        <f t="shared" si="20"/>
        <v>0.91964389094890797</v>
      </c>
      <c r="O93" s="639">
        <f t="shared" si="21"/>
        <v>1</v>
      </c>
      <c r="P93" s="641">
        <f t="shared" si="22"/>
        <v>711.37226872806707</v>
      </c>
      <c r="Q93" s="641">
        <f t="shared" si="23"/>
        <v>297.51068637099041</v>
      </c>
      <c r="R93" s="639">
        <f t="shared" si="24"/>
        <v>3.7151997170214415</v>
      </c>
      <c r="S93" s="641">
        <f t="shared" si="25"/>
        <v>1174.2392626408146</v>
      </c>
      <c r="T93" s="643">
        <f t="shared" si="26"/>
        <v>8453.4737933851975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15"/>
        <v>0</v>
      </c>
      <c r="I94" s="27">
        <f>IF(Weather_Site!M92&lt;180,Weather_Site!M92+180,Weather_Site!M92-180)</f>
        <v>350</v>
      </c>
      <c r="J94" s="635">
        <f t="shared" si="16"/>
        <v>5.4515399999999987</v>
      </c>
      <c r="K94" s="635">
        <f t="shared" si="17"/>
        <v>6.6868000000000007</v>
      </c>
      <c r="L94" s="635">
        <f t="shared" si="18"/>
        <v>6.8282600000000002</v>
      </c>
      <c r="M94" s="635">
        <f t="shared" si="19"/>
        <v>6.6868000000000007</v>
      </c>
      <c r="N94" s="636">
        <f t="shared" si="20"/>
        <v>1.0712777594282452</v>
      </c>
      <c r="O94" s="635">
        <f t="shared" si="21"/>
        <v>1</v>
      </c>
      <c r="P94" s="637">
        <f t="shared" si="22"/>
        <v>775.79894552119436</v>
      </c>
      <c r="Q94" s="637">
        <f t="shared" si="23"/>
        <v>358.78895559964735</v>
      </c>
      <c r="R94" s="635">
        <f t="shared" si="24"/>
        <v>3.9555305627069024</v>
      </c>
      <c r="S94" s="637">
        <f t="shared" si="25"/>
        <v>1375.5326969003227</v>
      </c>
      <c r="T94" s="644">
        <f t="shared" si="26"/>
        <v>9219.0774692768591</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ref="H95:H126" si="27">C$4</f>
        <v>0</v>
      </c>
      <c r="I95" s="27">
        <f>IF(Weather_Site!M93&lt;180,Weather_Site!M93+180,Weather_Site!M93-180)</f>
        <v>14</v>
      </c>
      <c r="J95" s="635">
        <f t="shared" si="16"/>
        <v>4.9628199999999998</v>
      </c>
      <c r="K95" s="635">
        <f t="shared" si="17"/>
        <v>5.9894999999999996</v>
      </c>
      <c r="L95" s="635">
        <f t="shared" si="18"/>
        <v>6.0183800000000005</v>
      </c>
      <c r="M95" s="635">
        <f t="shared" si="19"/>
        <v>4.9628199999999998</v>
      </c>
      <c r="N95" s="636">
        <f t="shared" si="20"/>
        <v>1.6729746284844749</v>
      </c>
      <c r="O95" s="635">
        <f t="shared" si="21"/>
        <v>1</v>
      </c>
      <c r="P95" s="637">
        <f t="shared" si="22"/>
        <v>1294.0963004294169</v>
      </c>
      <c r="Q95" s="637">
        <f t="shared" si="23"/>
        <v>560.30736605510333</v>
      </c>
      <c r="R95" s="635">
        <f t="shared" si="24"/>
        <v>5.7262187196849448</v>
      </c>
      <c r="S95" s="637">
        <f t="shared" si="25"/>
        <v>2558.6270782735837</v>
      </c>
      <c r="T95" s="644">
        <f t="shared" si="26"/>
        <v>15378.17770343624</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7"/>
        <v>0</v>
      </c>
      <c r="I96" s="27">
        <f>IF(Weather_Site!M94&lt;180,Weather_Site!M94+180,Weather_Site!M94-180)</f>
        <v>18</v>
      </c>
      <c r="J96" s="635">
        <f t="shared" si="16"/>
        <v>4.4722299999999997</v>
      </c>
      <c r="K96" s="635">
        <f t="shared" si="17"/>
        <v>5.287700000000001</v>
      </c>
      <c r="L96" s="635">
        <f t="shared" si="18"/>
        <v>5.2036700000000007</v>
      </c>
      <c r="M96" s="635">
        <f t="shared" si="19"/>
        <v>4.4722299999999997</v>
      </c>
      <c r="N96" s="636">
        <f t="shared" si="20"/>
        <v>1.9546541348288098</v>
      </c>
      <c r="O96" s="635">
        <f t="shared" si="21"/>
        <v>1</v>
      </c>
      <c r="P96" s="637">
        <f t="shared" si="22"/>
        <v>1511.983888717114</v>
      </c>
      <c r="Q96" s="637">
        <f t="shared" si="23"/>
        <v>632.34312650169215</v>
      </c>
      <c r="R96" s="635">
        <f t="shared" si="24"/>
        <v>6.4080911841686863</v>
      </c>
      <c r="S96" s="637">
        <f t="shared" si="25"/>
        <v>3000.0073419842829</v>
      </c>
      <c r="T96" s="644">
        <f t="shared" si="26"/>
        <v>17967.408544255039</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7"/>
        <v>0</v>
      </c>
      <c r="I97" s="27">
        <f>IF(Weather_Site!M95&lt;180,Weather_Site!M95+180,Weather_Site!M95-180)</f>
        <v>20</v>
      </c>
      <c r="J97" s="635">
        <f t="shared" si="16"/>
        <v>4.1206000000000005</v>
      </c>
      <c r="K97" s="635">
        <f t="shared" si="17"/>
        <v>4.7908999999999997</v>
      </c>
      <c r="L97" s="635">
        <f t="shared" si="18"/>
        <v>4.6256000000000013</v>
      </c>
      <c r="M97" s="635">
        <f t="shared" si="19"/>
        <v>4.1206000000000005</v>
      </c>
      <c r="N97" s="636">
        <f t="shared" si="20"/>
        <v>2.2092131148394993</v>
      </c>
      <c r="O97" s="635">
        <f t="shared" si="21"/>
        <v>1</v>
      </c>
      <c r="P97" s="637">
        <f t="shared" si="22"/>
        <v>1599.8700522251206</v>
      </c>
      <c r="Q97" s="637">
        <f t="shared" si="23"/>
        <v>764.95553292031616</v>
      </c>
      <c r="R97" s="635">
        <f t="shared" si="24"/>
        <v>6.6752775573147209</v>
      </c>
      <c r="S97" s="637">
        <f t="shared" si="25"/>
        <v>3213.1263537452805</v>
      </c>
      <c r="T97" s="644">
        <f t="shared" si="26"/>
        <v>19011.789120608515</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7"/>
        <v>0</v>
      </c>
      <c r="I98" s="27">
        <f>IF(Weather_Site!M96&lt;180,Weather_Site!M96+180,Weather_Site!M96-180)</f>
        <v>22</v>
      </c>
      <c r="J98" s="635">
        <f t="shared" si="16"/>
        <v>3.9624499999999996</v>
      </c>
      <c r="K98" s="635">
        <f t="shared" si="17"/>
        <v>4.5655999999999999</v>
      </c>
      <c r="L98" s="635">
        <f t="shared" si="18"/>
        <v>4.3638500000000011</v>
      </c>
      <c r="M98" s="635">
        <f t="shared" si="19"/>
        <v>3.9624499999999996</v>
      </c>
      <c r="N98" s="636">
        <f t="shared" si="20"/>
        <v>2.3423275363799361</v>
      </c>
      <c r="O98" s="635">
        <f t="shared" si="21"/>
        <v>1</v>
      </c>
      <c r="P98" s="637">
        <f t="shared" si="22"/>
        <v>1926.1958473924071</v>
      </c>
      <c r="Q98" s="637">
        <f t="shared" si="23"/>
        <v>811.04733483153302</v>
      </c>
      <c r="R98" s="635">
        <f t="shared" si="24"/>
        <v>7.6340412708865175</v>
      </c>
      <c r="S98" s="637">
        <f t="shared" si="25"/>
        <v>3717.5743425050005</v>
      </c>
      <c r="T98" s="644">
        <f t="shared" si="26"/>
        <v>22889.627319846441</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7"/>
        <v>0</v>
      </c>
      <c r="I99" s="48">
        <f>IF(Weather_Site!M97&lt;180,Weather_Site!M97+180,Weather_Site!M97-180)</f>
        <v>23</v>
      </c>
      <c r="J99" s="639">
        <f t="shared" si="16"/>
        <v>3.8099099999999999</v>
      </c>
      <c r="K99" s="639">
        <f t="shared" si="17"/>
        <v>4.3537999999999997</v>
      </c>
      <c r="L99" s="639">
        <f t="shared" si="18"/>
        <v>4.1165900000000004</v>
      </c>
      <c r="M99" s="639">
        <f t="shared" si="19"/>
        <v>3.8099099999999999</v>
      </c>
      <c r="N99" s="640">
        <f t="shared" si="20"/>
        <v>2.4839108032908506</v>
      </c>
      <c r="O99" s="639">
        <f t="shared" si="21"/>
        <v>1</v>
      </c>
      <c r="P99" s="641">
        <f t="shared" si="22"/>
        <v>2042.6258071432703</v>
      </c>
      <c r="Q99" s="641">
        <f t="shared" si="23"/>
        <v>915.91643253397092</v>
      </c>
      <c r="R99" s="639">
        <f t="shared" si="24"/>
        <v>7.9649416158161799</v>
      </c>
      <c r="S99" s="641">
        <f t="shared" si="25"/>
        <v>3915.9405864979935</v>
      </c>
      <c r="T99" s="643">
        <f t="shared" si="26"/>
        <v>24273.203341552529</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7"/>
        <v>0</v>
      </c>
      <c r="I100" s="48">
        <f>IF(Weather_Site!M98&lt;180,Weather_Site!M98+180,Weather_Site!M98-180)</f>
        <v>24</v>
      </c>
      <c r="J100" s="639">
        <f t="shared" si="16"/>
        <v>3.8973999999999998</v>
      </c>
      <c r="K100" s="639">
        <f t="shared" si="17"/>
        <v>4.4866999999999999</v>
      </c>
      <c r="L100" s="639">
        <f t="shared" si="18"/>
        <v>4.2692000000000005</v>
      </c>
      <c r="M100" s="639">
        <f t="shared" si="19"/>
        <v>4.4866999999999999</v>
      </c>
      <c r="N100" s="640">
        <f t="shared" si="20"/>
        <v>1.9452372853247424</v>
      </c>
      <c r="O100" s="639">
        <f t="shared" si="21"/>
        <v>1</v>
      </c>
      <c r="P100" s="641">
        <f t="shared" si="22"/>
        <v>1786.7509701374693</v>
      </c>
      <c r="Q100" s="641">
        <f t="shared" si="23"/>
        <v>673.55205084420436</v>
      </c>
      <c r="R100" s="639">
        <f t="shared" si="24"/>
        <v>7.2303342544572065</v>
      </c>
      <c r="S100" s="641">
        <f t="shared" si="25"/>
        <v>3392.6143548709624</v>
      </c>
      <c r="T100" s="643">
        <f t="shared" si="26"/>
        <v>21232.55736180026</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7"/>
        <v>0</v>
      </c>
      <c r="I101" s="48">
        <f>IF(Weather_Site!M99&lt;180,Weather_Site!M99+180,Weather_Site!M99-180)</f>
        <v>24</v>
      </c>
      <c r="J101" s="639">
        <f t="shared" si="16"/>
        <v>3.9334199999999999</v>
      </c>
      <c r="K101" s="639">
        <f t="shared" si="17"/>
        <v>4.5475000000000003</v>
      </c>
      <c r="L101" s="639">
        <f t="shared" si="18"/>
        <v>4.3377800000000004</v>
      </c>
      <c r="M101" s="639">
        <f t="shared" si="19"/>
        <v>4.5475000000000003</v>
      </c>
      <c r="N101" s="640">
        <f t="shared" si="20"/>
        <v>1.9064845918041853</v>
      </c>
      <c r="O101" s="639">
        <f t="shared" si="21"/>
        <v>1</v>
      </c>
      <c r="P101" s="641">
        <f t="shared" si="22"/>
        <v>1567.7836027690248</v>
      </c>
      <c r="Q101" s="641">
        <f t="shared" si="23"/>
        <v>616.75997094715888</v>
      </c>
      <c r="R101" s="639">
        <f t="shared" si="24"/>
        <v>6.5782132321767595</v>
      </c>
      <c r="S101" s="641">
        <f t="shared" si="25"/>
        <v>3067.5574469520534</v>
      </c>
      <c r="T101" s="643">
        <f t="shared" si="26"/>
        <v>18630.495146238576</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7"/>
        <v>0</v>
      </c>
      <c r="I102" s="48">
        <f>IF(Weather_Site!M100&lt;180,Weather_Site!M100+180,Weather_Site!M100-180)</f>
        <v>24</v>
      </c>
      <c r="J102" s="639">
        <f t="shared" si="16"/>
        <v>4.1474700000000002</v>
      </c>
      <c r="K102" s="639">
        <f t="shared" si="17"/>
        <v>4.8685000000000009</v>
      </c>
      <c r="L102" s="639">
        <f t="shared" si="18"/>
        <v>4.70723</v>
      </c>
      <c r="M102" s="639">
        <f t="shared" si="19"/>
        <v>4.70723</v>
      </c>
      <c r="N102" s="640">
        <f t="shared" si="20"/>
        <v>1.8105861606350657</v>
      </c>
      <c r="O102" s="639">
        <f t="shared" si="21"/>
        <v>1</v>
      </c>
      <c r="P102" s="641">
        <f t="shared" si="22"/>
        <v>1311.1920058394867</v>
      </c>
      <c r="Q102" s="641">
        <f t="shared" si="23"/>
        <v>544.00827937891779</v>
      </c>
      <c r="R102" s="639">
        <f t="shared" si="24"/>
        <v>5.7808115692953921</v>
      </c>
      <c r="S102" s="641">
        <f t="shared" si="25"/>
        <v>2633.7549401770102</v>
      </c>
      <c r="T102" s="643">
        <f t="shared" si="26"/>
        <v>15581.331669392564</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7"/>
        <v>0</v>
      </c>
      <c r="I103" s="48">
        <f>IF(Weather_Site!M101&lt;180,Weather_Site!M101+180,Weather_Site!M101-180)</f>
        <v>18</v>
      </c>
      <c r="J103" s="639">
        <f t="shared" si="16"/>
        <v>4.6071600000000004</v>
      </c>
      <c r="K103" s="639">
        <f t="shared" si="17"/>
        <v>5.5477000000000007</v>
      </c>
      <c r="L103" s="639">
        <f t="shared" si="18"/>
        <v>5.4910400000000008</v>
      </c>
      <c r="M103" s="639">
        <f t="shared" si="19"/>
        <v>5.4910400000000008</v>
      </c>
      <c r="N103" s="640">
        <f t="shared" si="20"/>
        <v>1.4382019050619206</v>
      </c>
      <c r="O103" s="639">
        <f t="shared" si="21"/>
        <v>1</v>
      </c>
      <c r="P103" s="641">
        <f t="shared" si="22"/>
        <v>896.94387793147882</v>
      </c>
      <c r="Q103" s="641">
        <f t="shared" si="23"/>
        <v>415.37433917405593</v>
      </c>
      <c r="R103" s="639">
        <f t="shared" si="24"/>
        <v>4.3930421873895336</v>
      </c>
      <c r="S103" s="641">
        <f t="shared" si="25"/>
        <v>1757.6195672393951</v>
      </c>
      <c r="T103" s="643">
        <f t="shared" si="26"/>
        <v>10658.683082752406</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7"/>
        <v>0</v>
      </c>
      <c r="I104" s="27">
        <f>IF(Weather_Site!M102&lt;180,Weather_Site!M102+180,Weather_Site!M102-180)</f>
        <v>11</v>
      </c>
      <c r="J104" s="635">
        <f t="shared" si="16"/>
        <v>5.172839999999999</v>
      </c>
      <c r="K104" s="635">
        <f t="shared" si="17"/>
        <v>6.3655000000000008</v>
      </c>
      <c r="L104" s="635">
        <f t="shared" si="18"/>
        <v>6.4385600000000007</v>
      </c>
      <c r="M104" s="635">
        <f t="shared" si="19"/>
        <v>6.4385600000000007</v>
      </c>
      <c r="N104" s="636">
        <f t="shared" si="20"/>
        <v>1.1336117028233204</v>
      </c>
      <c r="O104" s="635">
        <f t="shared" si="21"/>
        <v>1</v>
      </c>
      <c r="P104" s="637">
        <f t="shared" si="22"/>
        <v>648.8164446574649</v>
      </c>
      <c r="Q104" s="637">
        <f t="shared" si="23"/>
        <v>300.69938422915942</v>
      </c>
      <c r="R104" s="635">
        <f t="shared" si="24"/>
        <v>3.476003302789024</v>
      </c>
      <c r="S104" s="637">
        <f t="shared" si="25"/>
        <v>1118.3151958072267</v>
      </c>
      <c r="T104" s="644">
        <f t="shared" si="26"/>
        <v>7710.1020840128749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7"/>
        <v>0</v>
      </c>
      <c r="I105" s="27">
        <f>IF(Weather_Site!M103&lt;180,Weather_Site!M103+180,Weather_Site!M103-180)</f>
        <v>5</v>
      </c>
      <c r="J105" s="635">
        <f t="shared" si="16"/>
        <v>5.6175699999999997</v>
      </c>
      <c r="K105" s="635">
        <f t="shared" si="17"/>
        <v>7.008700000000001</v>
      </c>
      <c r="L105" s="635">
        <f t="shared" si="18"/>
        <v>7.1837300000000006</v>
      </c>
      <c r="M105" s="635">
        <f t="shared" si="19"/>
        <v>7.1837300000000006</v>
      </c>
      <c r="N105" s="636">
        <f t="shared" si="20"/>
        <v>0.96241026424941845</v>
      </c>
      <c r="O105" s="635">
        <f t="shared" si="21"/>
        <v>1</v>
      </c>
      <c r="P105" s="637">
        <f t="shared" si="22"/>
        <v>449.58880980079272</v>
      </c>
      <c r="Q105" s="637">
        <f t="shared" si="23"/>
        <v>255.28686155485704</v>
      </c>
      <c r="R105" s="635">
        <f t="shared" si="24"/>
        <v>2.6662550148443875</v>
      </c>
      <c r="S105" s="637">
        <f t="shared" si="25"/>
        <v>559.66464832758174</v>
      </c>
      <c r="T105" s="644">
        <f t="shared" si="26"/>
        <v>5342.6136897994202</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7"/>
        <v>0</v>
      </c>
      <c r="I106" s="27">
        <f>IF(Weather_Site!M104&lt;180,Weather_Site!M104+180,Weather_Site!M104-180)</f>
        <v>355</v>
      </c>
      <c r="J106" s="635">
        <f t="shared" si="16"/>
        <v>5.6945300000000003</v>
      </c>
      <c r="K106" s="635">
        <f t="shared" si="17"/>
        <v>7.1292000000000009</v>
      </c>
      <c r="L106" s="635">
        <f t="shared" si="18"/>
        <v>7.3213699999999999</v>
      </c>
      <c r="M106" s="635">
        <f t="shared" si="19"/>
        <v>7.3213699999999999</v>
      </c>
      <c r="N106" s="636">
        <f t="shared" si="20"/>
        <v>0.93548736571699109</v>
      </c>
      <c r="O106" s="635">
        <f t="shared" si="21"/>
        <v>1</v>
      </c>
      <c r="P106" s="637">
        <f t="shared" si="22"/>
        <v>437.01180978612479</v>
      </c>
      <c r="Q106" s="637">
        <f t="shared" si="23"/>
        <v>270.18281993142239</v>
      </c>
      <c r="R106" s="635">
        <f t="shared" si="24"/>
        <v>2.6121171355458253</v>
      </c>
      <c r="S106" s="637">
        <f t="shared" si="25"/>
        <v>517.32722418047706</v>
      </c>
      <c r="T106" s="644">
        <f t="shared" si="26"/>
        <v>5193.1570062917835</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7"/>
        <v>0</v>
      </c>
      <c r="I107" s="27">
        <f>IF(Weather_Site!M105&lt;180,Weather_Site!M105+180,Weather_Site!M105-180)</f>
        <v>357</v>
      </c>
      <c r="J107" s="635">
        <f t="shared" si="16"/>
        <v>5.8266999999999998</v>
      </c>
      <c r="K107" s="635">
        <f t="shared" si="17"/>
        <v>7.3308</v>
      </c>
      <c r="L107" s="635">
        <f t="shared" si="18"/>
        <v>7.5527000000000006</v>
      </c>
      <c r="M107" s="635">
        <f t="shared" si="19"/>
        <v>7.5527000000000006</v>
      </c>
      <c r="N107" s="636">
        <f t="shared" si="20"/>
        <v>0.89297778971971931</v>
      </c>
      <c r="O107" s="635">
        <f t="shared" si="21"/>
        <v>1</v>
      </c>
      <c r="P107" s="637">
        <f t="shared" si="22"/>
        <v>511.09094343420782</v>
      </c>
      <c r="Q107" s="637">
        <f t="shared" si="23"/>
        <v>257.90541508562933</v>
      </c>
      <c r="R107" s="635">
        <f t="shared" si="24"/>
        <v>2.925231703997921</v>
      </c>
      <c r="S107" s="637">
        <f t="shared" si="25"/>
        <v>699.67963646194585</v>
      </c>
      <c r="T107" s="644">
        <f t="shared" si="26"/>
        <v>6073.4640444765027</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7"/>
        <v>0</v>
      </c>
      <c r="I108" s="27">
        <f>IF(Weather_Site!M106&lt;180,Weather_Site!M106+180,Weather_Site!M106-180)</f>
        <v>0</v>
      </c>
      <c r="J108" s="635">
        <f t="shared" si="16"/>
        <v>6.08474</v>
      </c>
      <c r="K108" s="635">
        <f t="shared" si="17"/>
        <v>7.7059000000000015</v>
      </c>
      <c r="L108" s="635">
        <f t="shared" si="18"/>
        <v>7.9868600000000001</v>
      </c>
      <c r="M108" s="635">
        <f t="shared" si="19"/>
        <v>7.9868600000000001</v>
      </c>
      <c r="N108" s="636">
        <f t="shared" si="20"/>
        <v>0.82139351612591027</v>
      </c>
      <c r="O108" s="635">
        <f t="shared" si="21"/>
        <v>1</v>
      </c>
      <c r="P108" s="637">
        <f t="shared" si="22"/>
        <v>470.1200768042599</v>
      </c>
      <c r="Q108" s="637">
        <f t="shared" si="23"/>
        <v>237.23080032213193</v>
      </c>
      <c r="R108" s="635">
        <f t="shared" si="24"/>
        <v>2.7537407098718498</v>
      </c>
      <c r="S108" s="637">
        <f t="shared" si="25"/>
        <v>568.91600656331411</v>
      </c>
      <c r="T108" s="644">
        <f t="shared" si="26"/>
        <v>5586.593579357288</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7"/>
        <v>0</v>
      </c>
      <c r="I109" s="27">
        <f>IF(Weather_Site!M107&lt;180,Weather_Site!M107+180,Weather_Site!M107-180)</f>
        <v>353</v>
      </c>
      <c r="J109" s="635">
        <f t="shared" si="16"/>
        <v>6.8673200000000003</v>
      </c>
      <c r="K109" s="635">
        <f t="shared" si="17"/>
        <v>8.7998000000000012</v>
      </c>
      <c r="L109" s="635">
        <f t="shared" si="18"/>
        <v>9.2622800000000023</v>
      </c>
      <c r="M109" s="635">
        <f t="shared" si="19"/>
        <v>9.2622800000000023</v>
      </c>
      <c r="N109" s="636">
        <f t="shared" si="20"/>
        <v>0.65820356284576365</v>
      </c>
      <c r="O109" s="635">
        <f t="shared" si="21"/>
        <v>1</v>
      </c>
      <c r="P109" s="637">
        <f t="shared" si="22"/>
        <v>376.71920150688783</v>
      </c>
      <c r="Q109" s="637">
        <f t="shared" si="23"/>
        <v>190.09908761544659</v>
      </c>
      <c r="R109" s="635">
        <f t="shared" si="24"/>
        <v>2.3462642427987861</v>
      </c>
      <c r="S109" s="637">
        <f t="shared" si="25"/>
        <v>262.05460070887011</v>
      </c>
      <c r="T109" s="644">
        <f t="shared" si="26"/>
        <v>4476.6798445735167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7"/>
        <v>0</v>
      </c>
      <c r="I110" s="27">
        <f>IF(Weather_Site!M108&lt;180,Weather_Site!M108+180,Weather_Site!M108-180)</f>
        <v>351</v>
      </c>
      <c r="J110" s="635">
        <f t="shared" si="16"/>
        <v>7.8054899999999989</v>
      </c>
      <c r="K110" s="635">
        <f t="shared" si="17"/>
        <v>10.099900000000002</v>
      </c>
      <c r="L110" s="635">
        <f t="shared" si="18"/>
        <v>10.780610000000001</v>
      </c>
      <c r="M110" s="635">
        <f t="shared" si="19"/>
        <v>10.780610000000001</v>
      </c>
      <c r="N110" s="636">
        <f t="shared" si="20"/>
        <v>0.52456790038646761</v>
      </c>
      <c r="O110" s="635">
        <f t="shared" si="21"/>
        <v>1</v>
      </c>
      <c r="P110" s="637">
        <f t="shared" si="22"/>
        <v>300.23356257043184</v>
      </c>
      <c r="Q110" s="637">
        <f t="shared" si="23"/>
        <v>163.67675448032526</v>
      </c>
      <c r="R110" s="635">
        <f t="shared" si="24"/>
        <v>1.9912193960295945</v>
      </c>
      <c r="S110" s="637">
        <f t="shared" si="25"/>
        <v>50</v>
      </c>
      <c r="T110" s="644">
        <f t="shared" si="26"/>
        <v>3567.7755018786315</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7"/>
        <v>0</v>
      </c>
      <c r="I111" s="27">
        <f>IF(Weather_Site!M109&lt;180,Weather_Site!M109+180,Weather_Site!M109-180)</f>
        <v>348</v>
      </c>
      <c r="J111" s="635">
        <f t="shared" si="16"/>
        <v>8.53965</v>
      </c>
      <c r="K111" s="635">
        <f t="shared" si="17"/>
        <v>11.116100000000001</v>
      </c>
      <c r="L111" s="635">
        <f t="shared" si="18"/>
        <v>11.967650000000001</v>
      </c>
      <c r="M111" s="635">
        <f t="shared" si="19"/>
        <v>11.967650000000001</v>
      </c>
      <c r="N111" s="636">
        <f t="shared" si="20"/>
        <v>0.44872495512907629</v>
      </c>
      <c r="O111" s="635">
        <f t="shared" si="21"/>
        <v>1</v>
      </c>
      <c r="P111" s="637">
        <f t="shared" si="22"/>
        <v>302.54992466437039</v>
      </c>
      <c r="Q111" s="637">
        <f t="shared" si="23"/>
        <v>145.16539576476148</v>
      </c>
      <c r="R111" s="635">
        <f t="shared" si="24"/>
        <v>2.0023147669208279</v>
      </c>
      <c r="S111" s="637">
        <f t="shared" si="25"/>
        <v>50</v>
      </c>
      <c r="T111" s="644">
        <f t="shared" si="26"/>
        <v>3595.3016047616015</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7"/>
        <v>0</v>
      </c>
      <c r="I112" s="27">
        <f>IF(Weather_Site!M110&lt;180,Weather_Site!M110+180,Weather_Site!M110-180)</f>
        <v>354</v>
      </c>
      <c r="J112" s="635">
        <f t="shared" si="16"/>
        <v>8.8596899999999987</v>
      </c>
      <c r="K112" s="635">
        <f t="shared" si="17"/>
        <v>11.575700000000001</v>
      </c>
      <c r="L112" s="635">
        <f t="shared" si="18"/>
        <v>12.50081</v>
      </c>
      <c r="M112" s="635">
        <f t="shared" si="19"/>
        <v>11.575700000000001</v>
      </c>
      <c r="N112" s="636">
        <f t="shared" si="20"/>
        <v>0.47162882414839097</v>
      </c>
      <c r="O112" s="635">
        <f t="shared" si="21"/>
        <v>1</v>
      </c>
      <c r="P112" s="637">
        <f t="shared" si="22"/>
        <v>341.54460991237443</v>
      </c>
      <c r="Q112" s="637">
        <f t="shared" si="23"/>
        <v>163.30478761584985</v>
      </c>
      <c r="R112" s="635">
        <f t="shared" si="24"/>
        <v>2.1857404015274349</v>
      </c>
      <c r="S112" s="637">
        <f t="shared" si="25"/>
        <v>91.396061270756036</v>
      </c>
      <c r="T112" s="644">
        <f t="shared" si="26"/>
        <v>4058.6884477920494</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7"/>
        <v>0</v>
      </c>
      <c r="I113" s="27">
        <f>IF(Weather_Site!M111&lt;180,Weather_Site!M111+180,Weather_Site!M111-180)</f>
        <v>336</v>
      </c>
      <c r="J113" s="635">
        <f t="shared" si="16"/>
        <v>8.443010000000001</v>
      </c>
      <c r="K113" s="635">
        <f t="shared" si="17"/>
        <v>11</v>
      </c>
      <c r="L113" s="635">
        <f t="shared" si="18"/>
        <v>11.82809</v>
      </c>
      <c r="M113" s="635">
        <f t="shared" si="19"/>
        <v>11</v>
      </c>
      <c r="N113" s="636">
        <f t="shared" si="20"/>
        <v>0.50900427913568025</v>
      </c>
      <c r="O113" s="635">
        <f t="shared" si="21"/>
        <v>1</v>
      </c>
      <c r="P113" s="637">
        <f t="shared" si="22"/>
        <v>418.57593079889443</v>
      </c>
      <c r="Q113" s="637">
        <f t="shared" si="23"/>
        <v>204.62558916373115</v>
      </c>
      <c r="R113" s="635">
        <f t="shared" si="24"/>
        <v>2.5319718192662224</v>
      </c>
      <c r="S113" s="637">
        <f t="shared" si="25"/>
        <v>298.93546478004191</v>
      </c>
      <c r="T113" s="644">
        <f t="shared" si="26"/>
        <v>4974.077310993528</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7"/>
        <v>0</v>
      </c>
      <c r="I114" s="27">
        <f>IF(Weather_Site!M112&lt;180,Weather_Site!M112+180,Weather_Site!M112-180)</f>
        <v>337</v>
      </c>
      <c r="J114" s="635">
        <f t="shared" si="16"/>
        <v>7.532</v>
      </c>
      <c r="K114" s="635">
        <f t="shared" si="17"/>
        <v>9.7134999999999998</v>
      </c>
      <c r="L114" s="635">
        <f t="shared" si="18"/>
        <v>10.331000000000001</v>
      </c>
      <c r="M114" s="635">
        <f t="shared" si="19"/>
        <v>9.7134999999999998</v>
      </c>
      <c r="N114" s="636">
        <f t="shared" si="20"/>
        <v>0.6130229866843161</v>
      </c>
      <c r="O114" s="635">
        <f t="shared" si="21"/>
        <v>1</v>
      </c>
      <c r="P114" s="637">
        <f t="shared" si="22"/>
        <v>649.61327772793788</v>
      </c>
      <c r="Q114" s="637">
        <f t="shared" si="23"/>
        <v>198.3168608247492</v>
      </c>
      <c r="R114" s="635">
        <f t="shared" si="24"/>
        <v>3.4790892617008322</v>
      </c>
      <c r="S114" s="637">
        <f t="shared" si="25"/>
        <v>875.74918825582154</v>
      </c>
      <c r="T114" s="644">
        <f t="shared" si="26"/>
        <v>7719.5711170003287</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7"/>
        <v>0</v>
      </c>
      <c r="I115" s="27">
        <f>IF(Weather_Site!M113&lt;180,Weather_Site!M113+180,Weather_Site!M113-180)</f>
        <v>341</v>
      </c>
      <c r="J115" s="635">
        <f t="shared" si="16"/>
        <v>6.9967300000000003</v>
      </c>
      <c r="K115" s="635">
        <f t="shared" si="17"/>
        <v>8.9429999999999996</v>
      </c>
      <c r="L115" s="635">
        <f t="shared" si="18"/>
        <v>9.4375700000000009</v>
      </c>
      <c r="M115" s="635">
        <f t="shared" si="19"/>
        <v>8.9429999999999996</v>
      </c>
      <c r="N115" s="636">
        <f t="shared" si="20"/>
        <v>0.69364309560811066</v>
      </c>
      <c r="O115" s="635">
        <f t="shared" si="21"/>
        <v>1</v>
      </c>
      <c r="P115" s="637">
        <f t="shared" si="22"/>
        <v>502.3231159284357</v>
      </c>
      <c r="Q115" s="637">
        <f t="shared" si="23"/>
        <v>263.50667732075652</v>
      </c>
      <c r="R115" s="635">
        <f t="shared" si="24"/>
        <v>2.8888627655159653</v>
      </c>
      <c r="S115" s="637">
        <f t="shared" si="25"/>
        <v>595.9574742424652</v>
      </c>
      <c r="T115" s="644">
        <f t="shared" si="26"/>
        <v>5969.2730276162456</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27"/>
        <v>0</v>
      </c>
      <c r="I116" s="27">
        <f>IF(Weather_Site!M114&lt;180,Weather_Site!M114+180,Weather_Site!M114-180)</f>
        <v>343</v>
      </c>
      <c r="J116" s="635">
        <f t="shared" si="16"/>
        <v>6.1811799999999995</v>
      </c>
      <c r="K116" s="635">
        <f t="shared" si="17"/>
        <v>7.7827000000000011</v>
      </c>
      <c r="L116" s="635">
        <f t="shared" si="18"/>
        <v>8.0892199999999992</v>
      </c>
      <c r="M116" s="635">
        <f t="shared" si="19"/>
        <v>7.7827000000000011</v>
      </c>
      <c r="N116" s="636">
        <f t="shared" si="20"/>
        <v>0.85381486995306377</v>
      </c>
      <c r="O116" s="635">
        <f t="shared" si="21"/>
        <v>1</v>
      </c>
      <c r="P116" s="637">
        <f t="shared" si="22"/>
        <v>824.75665732515813</v>
      </c>
      <c r="Q116" s="637">
        <f t="shared" si="23"/>
        <v>305.26466278422959</v>
      </c>
      <c r="R116" s="635">
        <f t="shared" si="24"/>
        <v>4.1344682262407737</v>
      </c>
      <c r="S116" s="637">
        <f t="shared" si="25"/>
        <v>1368.8344076109252</v>
      </c>
      <c r="T116" s="644">
        <f t="shared" si="26"/>
        <v>9800.8582778806303</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6"/>
        <v>5.7451099999999995</v>
      </c>
      <c r="K117" s="635">
        <f t="shared" si="17"/>
        <v>7.1474000000000002</v>
      </c>
      <c r="L117" s="635">
        <f t="shared" si="18"/>
        <v>7.3541900000000009</v>
      </c>
      <c r="M117" s="635">
        <f t="shared" si="19"/>
        <v>7.1474000000000002</v>
      </c>
      <c r="N117" s="636">
        <f t="shared" si="20"/>
        <v>0.96973284714604524</v>
      </c>
      <c r="O117" s="635">
        <f t="shared" si="21"/>
        <v>1</v>
      </c>
      <c r="P117" s="637">
        <f t="shared" si="22"/>
        <v>844.30966383615237</v>
      </c>
      <c r="Q117" s="637">
        <f t="shared" si="23"/>
        <v>346.70884871225252</v>
      </c>
      <c r="R117" s="635">
        <f t="shared" si="24"/>
        <v>4.2051051151589709</v>
      </c>
      <c r="S117" s="637">
        <f t="shared" si="25"/>
        <v>1467.1588550248844</v>
      </c>
      <c r="T117" s="644">
        <f t="shared" si="26"/>
        <v>10033.213171919611</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6"/>
        <v>5.17638</v>
      </c>
      <c r="K118" s="635">
        <f t="shared" si="17"/>
        <v>6.3352000000000013</v>
      </c>
      <c r="L118" s="635">
        <f t="shared" si="18"/>
        <v>6.4110200000000006</v>
      </c>
      <c r="M118" s="635">
        <f t="shared" si="19"/>
        <v>6.3352000000000013</v>
      </c>
      <c r="N118" s="636">
        <f t="shared" si="20"/>
        <v>1.1613732119276041</v>
      </c>
      <c r="O118" s="635">
        <f t="shared" si="21"/>
        <v>1</v>
      </c>
      <c r="P118" s="637">
        <f t="shared" si="22"/>
        <v>1011.1636715583301</v>
      </c>
      <c r="Q118" s="637">
        <f t="shared" si="23"/>
        <v>415.22608047949177</v>
      </c>
      <c r="R118" s="635">
        <f t="shared" si="24"/>
        <v>4.7907333400046994</v>
      </c>
      <c r="S118" s="637">
        <f t="shared" si="25"/>
        <v>1868.3783504468129</v>
      </c>
      <c r="T118" s="644">
        <f t="shared" si="26"/>
        <v>12015.994963684821</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6"/>
        <v>4.6628600000000002</v>
      </c>
      <c r="K119" s="635">
        <f t="shared" si="17"/>
        <v>5.6041000000000007</v>
      </c>
      <c r="L119" s="635">
        <f t="shared" si="18"/>
        <v>5.5615399999999999</v>
      </c>
      <c r="M119" s="635">
        <f t="shared" si="19"/>
        <v>4.6628600000000002</v>
      </c>
      <c r="N119" s="636">
        <f t="shared" si="20"/>
        <v>1.8364038531581377</v>
      </c>
      <c r="O119" s="635">
        <f t="shared" si="21"/>
        <v>1</v>
      </c>
      <c r="P119" s="637">
        <f t="shared" si="22"/>
        <v>1598.8872858030065</v>
      </c>
      <c r="Q119" s="637">
        <f t="shared" si="23"/>
        <v>656.56996931992489</v>
      </c>
      <c r="R119" s="635">
        <f t="shared" si="24"/>
        <v>6.6723126564063557</v>
      </c>
      <c r="S119" s="637">
        <f t="shared" si="25"/>
        <v>3087.9943709613835</v>
      </c>
      <c r="T119" s="644">
        <f t="shared" si="26"/>
        <v>19000.110579625725</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6"/>
        <v>4.1561300000000001</v>
      </c>
      <c r="K120" s="635">
        <f t="shared" si="17"/>
        <v>4.8764000000000003</v>
      </c>
      <c r="L120" s="635">
        <f t="shared" si="18"/>
        <v>4.7173700000000007</v>
      </c>
      <c r="M120" s="635">
        <f t="shared" si="19"/>
        <v>4.1561300000000001</v>
      </c>
      <c r="N120" s="636">
        <f t="shared" si="20"/>
        <v>2.1810381299284418</v>
      </c>
      <c r="O120" s="635">
        <f t="shared" si="21"/>
        <v>1</v>
      </c>
      <c r="P120" s="637">
        <f t="shared" si="22"/>
        <v>1898.9472984371137</v>
      </c>
      <c r="Q120" s="637">
        <f t="shared" si="23"/>
        <v>730.4663854663437</v>
      </c>
      <c r="R120" s="635">
        <f t="shared" si="24"/>
        <v>7.5558080954230071</v>
      </c>
      <c r="S120" s="637">
        <f t="shared" si="25"/>
        <v>3628.0837437086175</v>
      </c>
      <c r="T120" s="644">
        <f t="shared" si="26"/>
        <v>22565.823729761036</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6"/>
        <v>3.8912999999999998</v>
      </c>
      <c r="K121" s="635">
        <f t="shared" si="17"/>
        <v>4.4979000000000013</v>
      </c>
      <c r="L121" s="635">
        <f t="shared" si="18"/>
        <v>4.2779000000000007</v>
      </c>
      <c r="M121" s="635">
        <f t="shared" si="19"/>
        <v>3.8912999999999998</v>
      </c>
      <c r="N121" s="636">
        <f t="shared" si="20"/>
        <v>2.4066442642843677</v>
      </c>
      <c r="O121" s="635">
        <f t="shared" si="21"/>
        <v>1</v>
      </c>
      <c r="P121" s="637">
        <f t="shared" si="22"/>
        <v>1861.6118773309765</v>
      </c>
      <c r="Q121" s="637">
        <f t="shared" si="23"/>
        <v>833.31745288367927</v>
      </c>
      <c r="R121" s="635">
        <f t="shared" si="24"/>
        <v>7.4481074402010803</v>
      </c>
      <c r="S121" s="637">
        <f t="shared" si="25"/>
        <v>3649.4018985632983</v>
      </c>
      <c r="T121" s="644">
        <f t="shared" si="26"/>
        <v>22122.15447561644</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6"/>
        <v>3.71888</v>
      </c>
      <c r="K122" s="635">
        <f t="shared" si="17"/>
        <v>4.2512000000000008</v>
      </c>
      <c r="L122" s="635">
        <f t="shared" si="18"/>
        <v>3.9915199999999995</v>
      </c>
      <c r="M122" s="635">
        <f t="shared" si="19"/>
        <v>3.71888</v>
      </c>
      <c r="N122" s="636">
        <f t="shared" si="20"/>
        <v>2.5753562357442119</v>
      </c>
      <c r="O122" s="635">
        <f t="shared" si="21"/>
        <v>1</v>
      </c>
      <c r="P122" s="637">
        <f t="shared" si="22"/>
        <v>2117.8252869422799</v>
      </c>
      <c r="Q122" s="637">
        <f t="shared" si="23"/>
        <v>891.73515607908985</v>
      </c>
      <c r="R122" s="635">
        <f t="shared" si="24"/>
        <v>8.1758826132052196</v>
      </c>
      <c r="S122" s="637">
        <f t="shared" si="25"/>
        <v>4041.1570435777303</v>
      </c>
      <c r="T122" s="644">
        <f t="shared" si="26"/>
        <v>25166.823826497428</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6"/>
        <v>3.5663399999999994</v>
      </c>
      <c r="K123" s="635">
        <f t="shared" si="17"/>
        <v>4.0394000000000005</v>
      </c>
      <c r="L123" s="635">
        <f t="shared" si="18"/>
        <v>3.7442600000000006</v>
      </c>
      <c r="M123" s="635">
        <f t="shared" si="19"/>
        <v>3.5663399999999994</v>
      </c>
      <c r="N123" s="636">
        <f t="shared" si="20"/>
        <v>2.7417666814707085</v>
      </c>
      <c r="O123" s="635">
        <f t="shared" si="21"/>
        <v>1</v>
      </c>
      <c r="P123" s="637">
        <f t="shared" si="22"/>
        <v>2254.6716948603162</v>
      </c>
      <c r="Q123" s="637">
        <f t="shared" si="23"/>
        <v>1010.9981221572497</v>
      </c>
      <c r="R123" s="635">
        <f t="shared" si="24"/>
        <v>8.5545135560076009</v>
      </c>
      <c r="S123" s="637">
        <f t="shared" si="25"/>
        <v>4263.5978174911525</v>
      </c>
      <c r="T123" s="644">
        <f t="shared" si="26"/>
        <v>26793.015307256755</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6"/>
        <v>3.60236</v>
      </c>
      <c r="K124" s="635">
        <f t="shared" si="17"/>
        <v>4.100200000000001</v>
      </c>
      <c r="L124" s="635">
        <f t="shared" si="18"/>
        <v>3.81284</v>
      </c>
      <c r="M124" s="635">
        <f t="shared" si="19"/>
        <v>4.100200000000001</v>
      </c>
      <c r="N124" s="636">
        <f t="shared" si="20"/>
        <v>2.2256658439666093</v>
      </c>
      <c r="O124" s="635">
        <f t="shared" si="21"/>
        <v>1</v>
      </c>
      <c r="P124" s="637">
        <f t="shared" si="22"/>
        <v>2044.3318848092547</v>
      </c>
      <c r="Q124" s="637">
        <f t="shared" si="23"/>
        <v>770.6524057538528</v>
      </c>
      <c r="R124" s="635">
        <f t="shared" si="24"/>
        <v>7.9697509023489808</v>
      </c>
      <c r="S124" s="637">
        <f t="shared" si="25"/>
        <v>3833.4652056634204</v>
      </c>
      <c r="T124" s="644">
        <f t="shared" si="26"/>
        <v>24293.477231149973</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6"/>
        <v>3.6365099999999995</v>
      </c>
      <c r="K125" s="635">
        <f t="shared" si="17"/>
        <v>4.1565000000000003</v>
      </c>
      <c r="L125" s="635">
        <f t="shared" si="18"/>
        <v>3.8765900000000002</v>
      </c>
      <c r="M125" s="635">
        <f t="shared" si="19"/>
        <v>4.1565000000000003</v>
      </c>
      <c r="N125" s="636">
        <f t="shared" si="20"/>
        <v>2.1807478822053201</v>
      </c>
      <c r="O125" s="635">
        <f t="shared" si="21"/>
        <v>1</v>
      </c>
      <c r="P125" s="637">
        <f t="shared" si="22"/>
        <v>1793.3220054295286</v>
      </c>
      <c r="Q125" s="637">
        <f t="shared" si="23"/>
        <v>705.48590125200246</v>
      </c>
      <c r="R125" s="635">
        <f t="shared" si="24"/>
        <v>7.2495494817164836</v>
      </c>
      <c r="S125" s="637">
        <f t="shared" si="25"/>
        <v>3483.9741831530891</v>
      </c>
      <c r="T125" s="644">
        <f t="shared" si="26"/>
        <v>21310.643164520901</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6"/>
        <v>3.9516299999999998</v>
      </c>
      <c r="K126" s="635">
        <f t="shared" si="17"/>
        <v>4.6172000000000004</v>
      </c>
      <c r="L126" s="635">
        <f t="shared" si="18"/>
        <v>4.4092700000000002</v>
      </c>
      <c r="M126" s="635">
        <f t="shared" si="19"/>
        <v>4.4092700000000002</v>
      </c>
      <c r="N126" s="636">
        <f t="shared" si="20"/>
        <v>1.9965274744066692</v>
      </c>
      <c r="O126" s="635">
        <f t="shared" si="21"/>
        <v>1</v>
      </c>
      <c r="P126" s="637">
        <f t="shared" si="22"/>
        <v>1445.8471630881775</v>
      </c>
      <c r="Q126" s="637">
        <f t="shared" si="23"/>
        <v>576.62716021003462</v>
      </c>
      <c r="R126" s="635">
        <f t="shared" si="24"/>
        <v>6.2041825757682272</v>
      </c>
      <c r="S126" s="637">
        <f t="shared" si="25"/>
        <v>2910.7832866871213</v>
      </c>
      <c r="T126" s="644">
        <f t="shared" si="26"/>
        <v>17181.483788031175</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ref="H127:H158" si="28">C$4</f>
        <v>0</v>
      </c>
      <c r="I127" s="27">
        <f>IF(Weather_Site!M125&lt;180,Weather_Site!M125+180,Weather_Site!M125-180)</f>
        <v>349</v>
      </c>
      <c r="J127" s="635">
        <f t="shared" si="16"/>
        <v>4.4218499999999992</v>
      </c>
      <c r="K127" s="635">
        <f t="shared" si="17"/>
        <v>5.3088000000000006</v>
      </c>
      <c r="L127" s="635">
        <f t="shared" si="18"/>
        <v>5.2080500000000001</v>
      </c>
      <c r="M127" s="635">
        <f t="shared" si="19"/>
        <v>5.2080500000000001</v>
      </c>
      <c r="N127" s="636">
        <f t="shared" si="20"/>
        <v>1.5565897125972601</v>
      </c>
      <c r="O127" s="635">
        <f t="shared" si="21"/>
        <v>1</v>
      </c>
      <c r="P127" s="637">
        <f t="shared" si="22"/>
        <v>890.90559016145255</v>
      </c>
      <c r="Q127" s="637">
        <f t="shared" si="23"/>
        <v>412.89761468560891</v>
      </c>
      <c r="R127" s="635">
        <f t="shared" si="24"/>
        <v>4.3716400023070996</v>
      </c>
      <c r="S127" s="637">
        <f t="shared" si="25"/>
        <v>1781.6042784323581</v>
      </c>
      <c r="T127" s="644">
        <f t="shared" si="26"/>
        <v>10586.928096418595</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8"/>
        <v>0</v>
      </c>
      <c r="I128" s="27">
        <f>IF(Weather_Site!M126&lt;180,Weather_Site!M126+180,Weather_Site!M126-180)</f>
        <v>352</v>
      </c>
      <c r="J128" s="635">
        <f t="shared" si="16"/>
        <v>4.9980599999999997</v>
      </c>
      <c r="K128" s="635">
        <f t="shared" si="17"/>
        <v>6.1390000000000011</v>
      </c>
      <c r="L128" s="635">
        <f t="shared" si="18"/>
        <v>6.1705399999999999</v>
      </c>
      <c r="M128" s="635">
        <f t="shared" si="19"/>
        <v>6.1705399999999999</v>
      </c>
      <c r="N128" s="636">
        <f t="shared" si="20"/>
        <v>1.2080095167238656</v>
      </c>
      <c r="O128" s="635">
        <f t="shared" si="21"/>
        <v>1</v>
      </c>
      <c r="P128" s="637">
        <f t="shared" si="22"/>
        <v>564.32020836299148</v>
      </c>
      <c r="Q128" s="637">
        <f t="shared" si="23"/>
        <v>306.02927369286914</v>
      </c>
      <c r="R128" s="635">
        <f t="shared" si="24"/>
        <v>3.1424551966573033</v>
      </c>
      <c r="S128" s="637">
        <f t="shared" si="25"/>
        <v>932.89523836316039</v>
      </c>
      <c r="T128" s="644">
        <f t="shared" si="26"/>
        <v>6706.0051427135477</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8"/>
        <v>0</v>
      </c>
      <c r="I129" s="27">
        <f>IF(Weather_Site!M127&lt;180,Weather_Site!M127+180,Weather_Site!M127-180)</f>
        <v>349</v>
      </c>
      <c r="J129" s="635">
        <f t="shared" si="16"/>
        <v>5.4675899999999995</v>
      </c>
      <c r="K129" s="635">
        <f t="shared" si="17"/>
        <v>6.8159999999999998</v>
      </c>
      <c r="L129" s="635">
        <f t="shared" si="18"/>
        <v>6.9553100000000008</v>
      </c>
      <c r="M129" s="635">
        <f t="shared" si="19"/>
        <v>6.9553100000000008</v>
      </c>
      <c r="N129" s="636">
        <f t="shared" si="20"/>
        <v>1.0100441162429261</v>
      </c>
      <c r="O129" s="635">
        <f t="shared" si="21"/>
        <v>1</v>
      </c>
      <c r="P129" s="637">
        <f t="shared" si="22"/>
        <v>417.13947399011312</v>
      </c>
      <c r="Q129" s="637">
        <f t="shared" si="23"/>
        <v>243.72645708741129</v>
      </c>
      <c r="R129" s="635">
        <f t="shared" si="24"/>
        <v>2.5256865750253348</v>
      </c>
      <c r="S129" s="637">
        <f t="shared" si="25"/>
        <v>481.11468429884599</v>
      </c>
      <c r="T129" s="644">
        <f t="shared" si="26"/>
        <v>4957.0074159158439</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8"/>
        <v>0</v>
      </c>
      <c r="I130" s="27">
        <f>IF(Weather_Site!M128&lt;180,Weather_Site!M128+180,Weather_Site!M128-180)</f>
        <v>333</v>
      </c>
      <c r="J130" s="635">
        <f t="shared" si="16"/>
        <v>5.5333300000000003</v>
      </c>
      <c r="K130" s="635">
        <f t="shared" si="17"/>
        <v>6.9094999999999995</v>
      </c>
      <c r="L130" s="635">
        <f t="shared" si="18"/>
        <v>7.0639700000000012</v>
      </c>
      <c r="M130" s="635">
        <f t="shared" si="19"/>
        <v>7.0639700000000012</v>
      </c>
      <c r="N130" s="636">
        <f t="shared" si="20"/>
        <v>0.98690528051002979</v>
      </c>
      <c r="O130" s="635">
        <f t="shared" si="21"/>
        <v>1</v>
      </c>
      <c r="P130" s="637">
        <f t="shared" si="22"/>
        <v>352.84851348563546</v>
      </c>
      <c r="Q130" s="637">
        <f t="shared" si="23"/>
        <v>261.78435649770614</v>
      </c>
      <c r="R130" s="635">
        <f t="shared" si="24"/>
        <v>2.2378059227781737</v>
      </c>
      <c r="S130" s="637">
        <f t="shared" si="25"/>
        <v>285.65504670106702</v>
      </c>
      <c r="T130" s="644">
        <f t="shared" si="26"/>
        <v>4193.016501920968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8"/>
        <v>0</v>
      </c>
      <c r="I131" s="27">
        <f>IF(Weather_Site!M129&lt;180,Weather_Site!M129+180,Weather_Site!M129-180)</f>
        <v>332</v>
      </c>
      <c r="J131" s="635">
        <f t="shared" si="16"/>
        <v>5.76844</v>
      </c>
      <c r="K131" s="635">
        <f t="shared" si="17"/>
        <v>7.2553000000000001</v>
      </c>
      <c r="L131" s="635">
        <f t="shared" si="18"/>
        <v>7.4633600000000007</v>
      </c>
      <c r="M131" s="635">
        <f t="shared" si="19"/>
        <v>7.4633600000000007</v>
      </c>
      <c r="N131" s="636">
        <f t="shared" si="20"/>
        <v>0.90900565240921727</v>
      </c>
      <c r="O131" s="635">
        <f t="shared" si="21"/>
        <v>1</v>
      </c>
      <c r="P131" s="637">
        <f t="shared" si="22"/>
        <v>424.64090892420057</v>
      </c>
      <c r="Q131" s="637">
        <f t="shared" si="23"/>
        <v>251.86994191849007</v>
      </c>
      <c r="R131" s="635">
        <f t="shared" si="24"/>
        <v>2.5584437169255985</v>
      </c>
      <c r="S131" s="637">
        <f t="shared" si="25"/>
        <v>475.44000061237193</v>
      </c>
      <c r="T131" s="644">
        <f t="shared" si="26"/>
        <v>5046.1494677159162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8"/>
        <v>0</v>
      </c>
      <c r="I132" s="27">
        <f>IF(Weather_Site!M130&lt;180,Weather_Site!M130+180,Weather_Site!M130-180)</f>
        <v>331</v>
      </c>
      <c r="J132" s="635">
        <f t="shared" si="16"/>
        <v>6.0264800000000003</v>
      </c>
      <c r="K132" s="635">
        <f t="shared" si="17"/>
        <v>7.6304000000000016</v>
      </c>
      <c r="L132" s="635">
        <f t="shared" si="18"/>
        <v>7.8975199999999992</v>
      </c>
      <c r="M132" s="635">
        <f t="shared" si="19"/>
        <v>7.8975199999999992</v>
      </c>
      <c r="N132" s="636">
        <f t="shared" si="20"/>
        <v>0.83532378906219651</v>
      </c>
      <c r="O132" s="635">
        <f t="shared" si="21"/>
        <v>1</v>
      </c>
      <c r="P132" s="637">
        <f t="shared" si="22"/>
        <v>434.54777174403148</v>
      </c>
      <c r="Q132" s="637">
        <f t="shared" si="23"/>
        <v>211.61549551228723</v>
      </c>
      <c r="R132" s="635">
        <f t="shared" si="24"/>
        <v>2.601460379809057</v>
      </c>
      <c r="S132" s="637">
        <f t="shared" si="25"/>
        <v>479.8448040494327</v>
      </c>
      <c r="T132" s="644">
        <f t="shared" si="26"/>
        <v>5163.8760208915737</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8"/>
        <v>0</v>
      </c>
      <c r="I133" s="27">
        <f>IF(Weather_Site!M131&lt;180,Weather_Site!M131+180,Weather_Site!M131-180)</f>
        <v>331</v>
      </c>
      <c r="J133" s="635">
        <f t="shared" si="16"/>
        <v>6.3607899999999988</v>
      </c>
      <c r="K133" s="635">
        <f t="shared" si="17"/>
        <v>8.1113999999999997</v>
      </c>
      <c r="L133" s="635">
        <f t="shared" si="18"/>
        <v>8.4553100000000008</v>
      </c>
      <c r="M133" s="635">
        <f t="shared" si="19"/>
        <v>8.4553100000000008</v>
      </c>
      <c r="N133" s="636">
        <f t="shared" si="20"/>
        <v>0.75430127711137074</v>
      </c>
      <c r="O133" s="635">
        <f t="shared" si="21"/>
        <v>1</v>
      </c>
      <c r="P133" s="637">
        <f t="shared" si="22"/>
        <v>311.51989591772582</v>
      </c>
      <c r="Q133" s="637">
        <f t="shared" si="23"/>
        <v>182.01499804850886</v>
      </c>
      <c r="R133" s="635">
        <f t="shared" si="24"/>
        <v>2.0450612005380711</v>
      </c>
      <c r="S133" s="637">
        <f t="shared" si="25"/>
        <v>109.62884772435564</v>
      </c>
      <c r="T133" s="644">
        <f t="shared" si="26"/>
        <v>3701.8947631556416</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8"/>
        <v>0</v>
      </c>
      <c r="I134" s="27">
        <f>IF(Weather_Site!M132&lt;180,Weather_Site!M132+180,Weather_Site!M132-180)</f>
        <v>329</v>
      </c>
      <c r="J134" s="635">
        <f t="shared" si="16"/>
        <v>6.6113499999999998</v>
      </c>
      <c r="K134" s="635">
        <f t="shared" si="17"/>
        <v>8.4685000000000006</v>
      </c>
      <c r="L134" s="635">
        <f t="shared" si="18"/>
        <v>8.8701500000000006</v>
      </c>
      <c r="M134" s="635">
        <f t="shared" si="19"/>
        <v>8.8701500000000006</v>
      </c>
      <c r="N134" s="636">
        <f t="shared" si="20"/>
        <v>0.70217717214746866</v>
      </c>
      <c r="O134" s="635">
        <f t="shared" si="21"/>
        <v>1</v>
      </c>
      <c r="P134" s="637">
        <f t="shared" si="22"/>
        <v>251.04959542595486</v>
      </c>
      <c r="Q134" s="637">
        <f t="shared" si="23"/>
        <v>177.88499761059643</v>
      </c>
      <c r="R134" s="635">
        <f t="shared" si="24"/>
        <v>1.7496139023179185</v>
      </c>
      <c r="S134" s="637">
        <f t="shared" si="25"/>
        <v>76.973188206980012</v>
      </c>
      <c r="T134" s="644">
        <f t="shared" si="26"/>
        <v>2983.3060256450967</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8"/>
        <v>0</v>
      </c>
      <c r="I135" s="27">
        <f>IF(Weather_Site!M133&lt;180,Weather_Site!M133+180,Weather_Site!M133-180)</f>
        <v>325</v>
      </c>
      <c r="J135" s="635">
        <f t="shared" si="16"/>
        <v>6.6864399999999993</v>
      </c>
      <c r="K135" s="635">
        <f t="shared" si="17"/>
        <v>8.5845000000000002</v>
      </c>
      <c r="L135" s="635">
        <f t="shared" si="18"/>
        <v>9.0029600000000016</v>
      </c>
      <c r="M135" s="635">
        <f t="shared" si="19"/>
        <v>9.0029600000000016</v>
      </c>
      <c r="N135" s="636">
        <f t="shared" si="20"/>
        <v>0.68674806347138673</v>
      </c>
      <c r="O135" s="635">
        <f t="shared" si="21"/>
        <v>1</v>
      </c>
      <c r="P135" s="637">
        <f t="shared" si="22"/>
        <v>283.62100363078014</v>
      </c>
      <c r="Q135" s="637">
        <f t="shared" si="23"/>
        <v>182.1653034210062</v>
      </c>
      <c r="R135" s="635">
        <f t="shared" si="24"/>
        <v>1.910935107656393</v>
      </c>
      <c r="S135" s="637">
        <f t="shared" si="25"/>
        <v>50</v>
      </c>
      <c r="T135" s="644">
        <f t="shared" si="26"/>
        <v>3370.3629264791039</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8"/>
        <v>0</v>
      </c>
      <c r="I136" s="27">
        <f>IF(Weather_Site!M134&lt;180,Weather_Site!M134+180,Weather_Site!M134-180)</f>
        <v>322</v>
      </c>
      <c r="J136" s="635">
        <f t="shared" si="16"/>
        <v>7.0467299999999993</v>
      </c>
      <c r="K136" s="635">
        <f t="shared" si="17"/>
        <v>9.0891999999999999</v>
      </c>
      <c r="L136" s="635">
        <f t="shared" si="18"/>
        <v>9.5911699999999982</v>
      </c>
      <c r="M136" s="635">
        <f t="shared" si="19"/>
        <v>9.0891999999999999</v>
      </c>
      <c r="N136" s="636">
        <f t="shared" si="20"/>
        <v>0.67702956834116768</v>
      </c>
      <c r="O136" s="635">
        <f t="shared" si="21"/>
        <v>1</v>
      </c>
      <c r="P136" s="637">
        <f t="shared" si="22"/>
        <v>316.27355727324783</v>
      </c>
      <c r="Q136" s="637">
        <f t="shared" si="23"/>
        <v>195.53632112516297</v>
      </c>
      <c r="R136" s="635">
        <f t="shared" si="24"/>
        <v>2.067576314476566</v>
      </c>
      <c r="S136" s="637">
        <f t="shared" si="25"/>
        <v>102.4206453204074</v>
      </c>
      <c r="T136" s="644">
        <f t="shared" si="26"/>
        <v>3758.3841055970952</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8"/>
        <v>0</v>
      </c>
      <c r="I137" s="27">
        <f>IF(Weather_Site!M135&lt;180,Weather_Site!M135+180,Weather_Site!M135-180)</f>
        <v>321</v>
      </c>
      <c r="J137" s="635">
        <f t="shared" si="16"/>
        <v>6.8401599999999991</v>
      </c>
      <c r="K137" s="635">
        <f t="shared" si="17"/>
        <v>8.7861999999999991</v>
      </c>
      <c r="L137" s="635">
        <f t="shared" si="18"/>
        <v>9.2410399999999999</v>
      </c>
      <c r="M137" s="635">
        <f t="shared" si="19"/>
        <v>8.7861999999999991</v>
      </c>
      <c r="N137" s="636">
        <f t="shared" si="20"/>
        <v>0.71223100546327478</v>
      </c>
      <c r="O137" s="635">
        <f t="shared" si="21"/>
        <v>1</v>
      </c>
      <c r="P137" s="637">
        <f t="shared" si="22"/>
        <v>407.6415121585203</v>
      </c>
      <c r="Q137" s="637">
        <f t="shared" si="23"/>
        <v>246.61498009716183</v>
      </c>
      <c r="R137" s="635">
        <f t="shared" si="24"/>
        <v>2.4839758535514274</v>
      </c>
      <c r="S137" s="637">
        <f t="shared" si="25"/>
        <v>364.68838619108919</v>
      </c>
      <c r="T137" s="644">
        <f t="shared" si="26"/>
        <v>4844.1399694837492</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8"/>
        <v>0</v>
      </c>
      <c r="I138" s="27">
        <f>IF(Weather_Site!M136&lt;180,Weather_Site!M136+180,Weather_Site!M136-180)</f>
        <v>318</v>
      </c>
      <c r="J138" s="635">
        <f t="shared" si="16"/>
        <v>6.2545999999999999</v>
      </c>
      <c r="K138" s="635">
        <f t="shared" si="17"/>
        <v>7.9335000000000004</v>
      </c>
      <c r="L138" s="635">
        <f t="shared" si="18"/>
        <v>8.2544000000000004</v>
      </c>
      <c r="M138" s="635">
        <f t="shared" si="19"/>
        <v>7.9335000000000004</v>
      </c>
      <c r="N138" s="636">
        <f t="shared" si="20"/>
        <v>0.82966655367316178</v>
      </c>
      <c r="O138" s="635">
        <f t="shared" si="21"/>
        <v>1</v>
      </c>
      <c r="P138" s="637">
        <f t="shared" si="22"/>
        <v>682.27019730787765</v>
      </c>
      <c r="Q138" s="637">
        <f t="shared" si="23"/>
        <v>220.07555248742122</v>
      </c>
      <c r="R138" s="635">
        <f t="shared" si="24"/>
        <v>3.604678711219969</v>
      </c>
      <c r="S138" s="637">
        <f t="shared" si="25"/>
        <v>1069.2840368573643</v>
      </c>
      <c r="T138" s="644">
        <f t="shared" si="26"/>
        <v>8107.6441780086125</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8"/>
        <v>0</v>
      </c>
      <c r="I139" s="27">
        <f>IF(Weather_Site!M137&lt;180,Weather_Site!M137+180,Weather_Site!M137-180)</f>
        <v>316</v>
      </c>
      <c r="J139" s="635">
        <f t="shared" si="16"/>
        <v>5.7775899999999991</v>
      </c>
      <c r="K139" s="635">
        <f t="shared" si="17"/>
        <v>7.238500000000001</v>
      </c>
      <c r="L139" s="635">
        <f t="shared" si="18"/>
        <v>7.45031</v>
      </c>
      <c r="M139" s="635">
        <f t="shared" si="19"/>
        <v>7.238500000000001</v>
      </c>
      <c r="N139" s="636">
        <f t="shared" si="20"/>
        <v>0.95154399424181402</v>
      </c>
      <c r="O139" s="635">
        <f t="shared" si="21"/>
        <v>1</v>
      </c>
      <c r="P139" s="637">
        <f t="shared" si="22"/>
        <v>444.5126446961915</v>
      </c>
      <c r="Q139" s="637">
        <f t="shared" si="23"/>
        <v>296.90271289570359</v>
      </c>
      <c r="R139" s="635">
        <f t="shared" si="24"/>
        <v>2.6444557368156945</v>
      </c>
      <c r="S139" s="637">
        <f t="shared" si="25"/>
        <v>542.60794901419013</v>
      </c>
      <c r="T139" s="644">
        <f t="shared" si="26"/>
        <v>5282.2919278064091</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8"/>
        <v>0</v>
      </c>
      <c r="I140" s="27">
        <f>IF(Weather_Site!M138&lt;180,Weather_Site!M138+180,Weather_Site!M138-180)</f>
        <v>318</v>
      </c>
      <c r="J140" s="635">
        <f t="shared" si="16"/>
        <v>5.1337699999999993</v>
      </c>
      <c r="K140" s="635">
        <f t="shared" si="17"/>
        <v>6.3103000000000007</v>
      </c>
      <c r="L140" s="635">
        <f t="shared" si="18"/>
        <v>6.3743300000000005</v>
      </c>
      <c r="M140" s="635">
        <f t="shared" si="19"/>
        <v>6.3103000000000007</v>
      </c>
      <c r="N140" s="636">
        <f t="shared" si="20"/>
        <v>1.1682310304641352</v>
      </c>
      <c r="O140" s="635">
        <f t="shared" si="21"/>
        <v>1</v>
      </c>
      <c r="P140" s="637">
        <f t="shared" si="22"/>
        <v>787.6722839179605</v>
      </c>
      <c r="Q140" s="637">
        <f t="shared" si="23"/>
        <v>323.69686702224948</v>
      </c>
      <c r="R140" s="635">
        <f t="shared" si="24"/>
        <v>3.9992073928184357</v>
      </c>
      <c r="S140" s="637">
        <f t="shared" si="25"/>
        <v>1438.4707564701703</v>
      </c>
      <c r="T140" s="644">
        <f t="shared" si="26"/>
        <v>9360.172307225097</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8"/>
        <v>0</v>
      </c>
      <c r="I141" s="27">
        <f>IF(Weather_Site!M139&lt;180,Weather_Site!M139+180,Weather_Site!M139-180)</f>
        <v>316</v>
      </c>
      <c r="J141" s="635">
        <f t="shared" si="16"/>
        <v>4.7510399999999997</v>
      </c>
      <c r="K141" s="635">
        <f t="shared" si="17"/>
        <v>5.7515999999999998</v>
      </c>
      <c r="L141" s="635">
        <f t="shared" si="18"/>
        <v>5.7281599999999999</v>
      </c>
      <c r="M141" s="635">
        <f t="shared" si="19"/>
        <v>5.7515999999999998</v>
      </c>
      <c r="N141" s="636">
        <f t="shared" si="20"/>
        <v>1.3418977618681223</v>
      </c>
      <c r="O141" s="635">
        <f t="shared" si="21"/>
        <v>1</v>
      </c>
      <c r="P141" s="637">
        <f t="shared" si="22"/>
        <v>698.07503385334292</v>
      </c>
      <c r="Q141" s="637">
        <f t="shared" si="23"/>
        <v>371.81695234401229</v>
      </c>
      <c r="R141" s="635">
        <f t="shared" si="24"/>
        <v>3.6648593034327797</v>
      </c>
      <c r="S141" s="637">
        <f t="shared" si="25"/>
        <v>1297.3178295140842</v>
      </c>
      <c r="T141" s="644">
        <f t="shared" si="26"/>
        <v>8295.4583189572259</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8"/>
        <v>0</v>
      </c>
      <c r="I142" s="27">
        <f>IF(Weather_Site!M140&lt;180,Weather_Site!M140+180,Weather_Site!M140-180)</f>
        <v>321</v>
      </c>
      <c r="J142" s="635">
        <f t="shared" si="16"/>
        <v>4.3664399999999999</v>
      </c>
      <c r="K142" s="635">
        <f t="shared" si="17"/>
        <v>5.1884000000000006</v>
      </c>
      <c r="L142" s="635">
        <f t="shared" si="18"/>
        <v>5.0771600000000001</v>
      </c>
      <c r="M142" s="635">
        <f t="shared" si="19"/>
        <v>5.1884000000000006</v>
      </c>
      <c r="N142" s="636">
        <f t="shared" si="20"/>
        <v>1.5654113883580276</v>
      </c>
      <c r="O142" s="635">
        <f t="shared" si="21"/>
        <v>1</v>
      </c>
      <c r="P142" s="637">
        <f t="shared" si="22"/>
        <v>814.35012336642774</v>
      </c>
      <c r="Q142" s="637">
        <f t="shared" si="23"/>
        <v>433.74876098876206</v>
      </c>
      <c r="R142" s="635">
        <f t="shared" si="24"/>
        <v>4.0966848624116174</v>
      </c>
      <c r="S142" s="637">
        <f t="shared" si="25"/>
        <v>1621.3926621611945</v>
      </c>
      <c r="T142" s="644">
        <f t="shared" si="26"/>
        <v>9677.1939660043827</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8"/>
        <v>0</v>
      </c>
      <c r="I143" s="27">
        <f>IF(Weather_Site!M141&lt;180,Weather_Site!M141+180,Weather_Site!M141-180)</f>
        <v>325</v>
      </c>
      <c r="J143" s="635">
        <f t="shared" ref="J143:J179" si="29">2.76+0.124*E143-0.0187*D143</f>
        <v>4.04758</v>
      </c>
      <c r="K143" s="635">
        <f t="shared" ref="K143:K179" si="30">3.6+0.169*E143-0.045*D143</f>
        <v>4.7187000000000001</v>
      </c>
      <c r="L143" s="635">
        <f t="shared" ref="L143:L179" si="31">3.08+0.198*E143-0.0483*D143</f>
        <v>4.5348200000000007</v>
      </c>
      <c r="M143" s="635">
        <f t="shared" ref="M143:M179" si="32">IF(AND(OR(MONTH(B143)&gt;10,MONTH(B143)&lt;3),AND(HOUR(C143)&gt;=13,HOUR(C143)&lt;=17)),J143,IF(OR(HOUR(C143)&lt;6,HOUR(C143)&gt;=20),L143,K143))</f>
        <v>4.04758</v>
      </c>
      <c r="N143" s="636">
        <f t="shared" ref="N143:N179" si="33">M143^-1.495/0.0545</f>
        <v>2.2690617400604922</v>
      </c>
      <c r="O143" s="635">
        <f t="shared" ref="O143:O179" si="34">EXP(0.069*H143)</f>
        <v>1</v>
      </c>
      <c r="P143" s="637">
        <f t="shared" ref="P143:P179" si="35">(30+1.531*(IF(G143&lt;5,0,G143-5))^0.858*$D$6^0.93*($D$7*$C$8)^0.637*1.03)*N143*O143</f>
        <v>1180.3994283461079</v>
      </c>
      <c r="Q143" s="637">
        <f t="shared" ref="Q143:Q179" si="36">(30+1.531*(IF((0.2*G144+4)&lt;5,0,(0.2*G144+6)-5))^0.858*$D$6^0.93*($D$7*$C$8)^0.637*1.03)*N143</f>
        <v>628.71825622182359</v>
      </c>
      <c r="R143" s="635">
        <f t="shared" ref="R143:R179" si="37">0.0193*P143^0.723*EXP(0.64*$C$10)</f>
        <v>5.3578807569178259</v>
      </c>
      <c r="S143" s="637">
        <f t="shared" ref="S143:S179" si="38">MAX(50,ABS(176.969*(ATAN($D$6)*(P143/G143^0.25)^0.5)+1568800*($D$6^-1*(P143/G143^0.25)^-1.5)-3015.09))</f>
        <v>2529.8610725429817</v>
      </c>
      <c r="T143" s="644">
        <f t="shared" ref="T143:T179" si="39">18600*P143/3600*F$11/10</f>
        <v>14027.079873512917</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8"/>
        <v>0</v>
      </c>
      <c r="I144" s="27">
        <f>IF(Weather_Site!M142&lt;180,Weather_Site!M142+180,Weather_Site!M142-180)</f>
        <v>330</v>
      </c>
      <c r="J144" s="635">
        <f t="shared" si="29"/>
        <v>3.7801899999999997</v>
      </c>
      <c r="K144" s="635">
        <f t="shared" si="30"/>
        <v>4.3211000000000004</v>
      </c>
      <c r="L144" s="635">
        <f t="shared" si="31"/>
        <v>4.0765099999999999</v>
      </c>
      <c r="M144" s="635">
        <f t="shared" si="32"/>
        <v>3.7801899999999997</v>
      </c>
      <c r="N144" s="636">
        <f t="shared" si="33"/>
        <v>2.5131627992683314</v>
      </c>
      <c r="O144" s="635">
        <f t="shared" si="34"/>
        <v>1</v>
      </c>
      <c r="P144" s="637">
        <f t="shared" si="35"/>
        <v>1307.3844044093557</v>
      </c>
      <c r="Q144" s="637">
        <f t="shared" si="36"/>
        <v>636.66831716511331</v>
      </c>
      <c r="R144" s="635">
        <f t="shared" si="37"/>
        <v>5.7686696553461765</v>
      </c>
      <c r="S144" s="637">
        <f t="shared" si="38"/>
        <v>2813.9387489771188</v>
      </c>
      <c r="T144" s="644">
        <f t="shared" si="39"/>
        <v>15536.084672397843</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8"/>
        <v>0</v>
      </c>
      <c r="I145" s="27">
        <f>IF(Weather_Site!M143&lt;180,Weather_Site!M143+180,Weather_Site!M143-180)</f>
        <v>334</v>
      </c>
      <c r="J145" s="635">
        <f t="shared" si="29"/>
        <v>3.59842</v>
      </c>
      <c r="K145" s="635">
        <f t="shared" si="30"/>
        <v>4.0518999999999998</v>
      </c>
      <c r="L145" s="635">
        <f t="shared" si="31"/>
        <v>3.7659799999999994</v>
      </c>
      <c r="M145" s="635">
        <f t="shared" si="32"/>
        <v>3.59842</v>
      </c>
      <c r="N145" s="636">
        <f t="shared" si="33"/>
        <v>2.7053052736770034</v>
      </c>
      <c r="O145" s="635">
        <f t="shared" si="34"/>
        <v>1</v>
      </c>
      <c r="P145" s="637">
        <f t="shared" si="35"/>
        <v>1117.2676526664609</v>
      </c>
      <c r="Q145" s="637">
        <f t="shared" si="36"/>
        <v>717.6034156321324</v>
      </c>
      <c r="R145" s="635">
        <f t="shared" si="37"/>
        <v>5.1491288256732801</v>
      </c>
      <c r="S145" s="637">
        <f t="shared" si="38"/>
        <v>2494.2728031974175</v>
      </c>
      <c r="T145" s="644">
        <f t="shared" si="39"/>
        <v>13276.863939186442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8"/>
        <v>0</v>
      </c>
      <c r="I146" s="27">
        <f>IF(Weather_Site!M144&lt;180,Weather_Site!M144+180,Weather_Site!M144-180)</f>
        <v>339</v>
      </c>
      <c r="J146" s="635">
        <f t="shared" si="29"/>
        <v>3.4985299999999997</v>
      </c>
      <c r="K146" s="635">
        <f t="shared" si="30"/>
        <v>3.9020999999999999</v>
      </c>
      <c r="L146" s="635">
        <f t="shared" si="31"/>
        <v>3.5935699999999997</v>
      </c>
      <c r="M146" s="635">
        <f t="shared" si="32"/>
        <v>3.4985299999999997</v>
      </c>
      <c r="N146" s="636">
        <f t="shared" si="33"/>
        <v>2.8215939938600068</v>
      </c>
      <c r="O146" s="635">
        <f t="shared" si="34"/>
        <v>1</v>
      </c>
      <c r="P146" s="637">
        <f t="shared" si="35"/>
        <v>1318.104276901006</v>
      </c>
      <c r="Q146" s="637">
        <f t="shared" si="36"/>
        <v>714.80426986944167</v>
      </c>
      <c r="R146" s="635">
        <f t="shared" si="37"/>
        <v>5.8028289209126269</v>
      </c>
      <c r="S146" s="637">
        <f t="shared" si="38"/>
        <v>2895.0328891267709</v>
      </c>
      <c r="T146" s="644">
        <f t="shared" si="39"/>
        <v>15663.472490506956</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8"/>
        <v>0</v>
      </c>
      <c r="I147" s="27">
        <f>IF(Weather_Site!M145&lt;180,Weather_Site!M145+180,Weather_Site!M145-180)</f>
        <v>344</v>
      </c>
      <c r="J147" s="635">
        <f t="shared" si="29"/>
        <v>3.4147799999999995</v>
      </c>
      <c r="K147" s="635">
        <f t="shared" si="30"/>
        <v>3.7782</v>
      </c>
      <c r="L147" s="635">
        <f t="shared" si="31"/>
        <v>3.4506200000000007</v>
      </c>
      <c r="M147" s="635">
        <f t="shared" si="32"/>
        <v>3.4147799999999995</v>
      </c>
      <c r="N147" s="636">
        <f t="shared" si="33"/>
        <v>2.9256759229047424</v>
      </c>
      <c r="O147" s="635">
        <f t="shared" si="34"/>
        <v>1</v>
      </c>
      <c r="P147" s="637">
        <f t="shared" si="35"/>
        <v>1208.278822597983</v>
      </c>
      <c r="Q147" s="637">
        <f t="shared" si="36"/>
        <v>776.05845659538625</v>
      </c>
      <c r="R147" s="635">
        <f t="shared" si="37"/>
        <v>5.4490769775761967</v>
      </c>
      <c r="S147" s="637">
        <f t="shared" si="38"/>
        <v>2709.0847593822791</v>
      </c>
      <c r="T147" s="644">
        <f t="shared" si="39"/>
        <v>14358.380008539365</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28"/>
        <v>0</v>
      </c>
      <c r="I148" s="27">
        <f>IF(Weather_Site!M146&lt;180,Weather_Site!M146+180,Weather_Site!M146-180)</f>
        <v>337</v>
      </c>
      <c r="J148" s="635">
        <f t="shared" si="29"/>
        <v>3.488</v>
      </c>
      <c r="K148" s="635">
        <f t="shared" si="30"/>
        <v>3.8897000000000004</v>
      </c>
      <c r="L148" s="635">
        <f t="shared" si="31"/>
        <v>3.5785999999999998</v>
      </c>
      <c r="M148" s="635">
        <f t="shared" si="32"/>
        <v>3.8897000000000004</v>
      </c>
      <c r="N148" s="636">
        <f t="shared" si="33"/>
        <v>2.408124398771136</v>
      </c>
      <c r="O148" s="635">
        <f t="shared" si="34"/>
        <v>1</v>
      </c>
      <c r="P148" s="637">
        <f t="shared" si="35"/>
        <v>1124.9524475304024</v>
      </c>
      <c r="Q148" s="637">
        <f t="shared" si="36"/>
        <v>610.05857198595743</v>
      </c>
      <c r="R148" s="635">
        <f t="shared" si="37"/>
        <v>5.174710819909393</v>
      </c>
      <c r="S148" s="637">
        <f t="shared" si="38"/>
        <v>2454.4186316090718</v>
      </c>
      <c r="T148" s="644">
        <f t="shared" si="39"/>
        <v>13368.184918152949</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28"/>
        <v>0</v>
      </c>
      <c r="I149" s="27">
        <f>IF(Weather_Site!M147&lt;180,Weather_Site!M147+180,Weather_Site!M147-180)</f>
        <v>334</v>
      </c>
      <c r="J149" s="635">
        <f t="shared" si="29"/>
        <v>3.5221499999999999</v>
      </c>
      <c r="K149" s="635">
        <f t="shared" si="30"/>
        <v>3.9459999999999997</v>
      </c>
      <c r="L149" s="635">
        <f t="shared" si="31"/>
        <v>3.6423500000000004</v>
      </c>
      <c r="M149" s="635">
        <f t="shared" si="32"/>
        <v>3.9459999999999997</v>
      </c>
      <c r="N149" s="636">
        <f t="shared" si="33"/>
        <v>2.3569407316144906</v>
      </c>
      <c r="O149" s="635">
        <f t="shared" si="34"/>
        <v>1</v>
      </c>
      <c r="P149" s="637">
        <f t="shared" si="35"/>
        <v>973.39611329915181</v>
      </c>
      <c r="Q149" s="637">
        <f t="shared" si="36"/>
        <v>540.11076156311015</v>
      </c>
      <c r="R149" s="635">
        <f t="shared" si="37"/>
        <v>4.6606819818540171</v>
      </c>
      <c r="S149" s="637">
        <f t="shared" si="38"/>
        <v>2137.5273830056276</v>
      </c>
      <c r="T149" s="644">
        <f t="shared" si="39"/>
        <v>11567.190479704921</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28"/>
        <v>0</v>
      </c>
      <c r="I150" s="27">
        <f>IF(Weather_Site!M148&lt;180,Weather_Site!M148+180,Weather_Site!M148-180)</f>
        <v>332</v>
      </c>
      <c r="J150" s="635">
        <f t="shared" si="29"/>
        <v>3.6865999999999999</v>
      </c>
      <c r="K150" s="635">
        <f t="shared" si="30"/>
        <v>4.1993999999999998</v>
      </c>
      <c r="L150" s="635">
        <f t="shared" si="31"/>
        <v>3.9325999999999999</v>
      </c>
      <c r="M150" s="635">
        <f t="shared" si="32"/>
        <v>3.9325999999999999</v>
      </c>
      <c r="N150" s="636">
        <f t="shared" si="33"/>
        <v>2.3689573085054443</v>
      </c>
      <c r="O150" s="635">
        <f t="shared" si="34"/>
        <v>1</v>
      </c>
      <c r="P150" s="637">
        <f t="shared" si="35"/>
        <v>711.7763392547605</v>
      </c>
      <c r="Q150" s="637">
        <f t="shared" si="36"/>
        <v>513.79932862229316</v>
      </c>
      <c r="R150" s="635">
        <f t="shared" si="37"/>
        <v>3.7167253376267175</v>
      </c>
      <c r="S150" s="637">
        <f t="shared" si="38"/>
        <v>1528.6010091096778</v>
      </c>
      <c r="T150" s="644">
        <f t="shared" si="39"/>
        <v>8458.2754981440703</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28"/>
        <v>0</v>
      </c>
      <c r="I151" s="27">
        <f>IF(Weather_Site!M149&lt;180,Weather_Site!M149+180,Weather_Site!M149-180)</f>
        <v>330</v>
      </c>
      <c r="J151" s="635">
        <f t="shared" si="29"/>
        <v>4.2052399999999999</v>
      </c>
      <c r="K151" s="635">
        <f t="shared" si="30"/>
        <v>4.9687000000000001</v>
      </c>
      <c r="L151" s="635">
        <f t="shared" si="31"/>
        <v>4.8197600000000005</v>
      </c>
      <c r="M151" s="635">
        <f t="shared" si="32"/>
        <v>4.8197600000000005</v>
      </c>
      <c r="N151" s="636">
        <f t="shared" si="33"/>
        <v>1.7477548065583588</v>
      </c>
      <c r="O151" s="635">
        <f t="shared" si="34"/>
        <v>1</v>
      </c>
      <c r="P151" s="637">
        <f t="shared" si="35"/>
        <v>421.73810035591697</v>
      </c>
      <c r="Q151" s="637">
        <f t="shared" si="36"/>
        <v>400.51120799681706</v>
      </c>
      <c r="R151" s="635">
        <f t="shared" si="37"/>
        <v>2.5457869461586213</v>
      </c>
      <c r="S151" s="637">
        <f t="shared" si="38"/>
        <v>616.94031639476316</v>
      </c>
      <c r="T151" s="644">
        <f t="shared" si="39"/>
        <v>5011.6544258961467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28"/>
        <v>0</v>
      </c>
      <c r="I152" s="27">
        <f>IF(Weather_Site!M150&lt;180,Weather_Site!M150+180,Weather_Site!M150-180)</f>
        <v>328</v>
      </c>
      <c r="J152" s="635">
        <f t="shared" si="29"/>
        <v>4.6326499999999999</v>
      </c>
      <c r="K152" s="635">
        <f t="shared" si="30"/>
        <v>5.5961000000000007</v>
      </c>
      <c r="L152" s="635">
        <f t="shared" si="31"/>
        <v>5.5446499999999999</v>
      </c>
      <c r="M152" s="635">
        <f t="shared" si="32"/>
        <v>5.5446499999999999</v>
      </c>
      <c r="N152" s="636">
        <f t="shared" si="33"/>
        <v>1.4174627767461061</v>
      </c>
      <c r="O152" s="635">
        <f t="shared" si="34"/>
        <v>1</v>
      </c>
      <c r="P152" s="637">
        <f t="shared" si="35"/>
        <v>425.89052265308584</v>
      </c>
      <c r="Q152" s="637">
        <f t="shared" si="36"/>
        <v>324.82229593922699</v>
      </c>
      <c r="R152" s="635">
        <f t="shared" si="37"/>
        <v>2.5638848744756304</v>
      </c>
      <c r="S152" s="637">
        <f t="shared" si="38"/>
        <v>586.66020485219406</v>
      </c>
      <c r="T152" s="644">
        <f t="shared" si="39"/>
        <v>5060.99904419417</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28"/>
        <v>0</v>
      </c>
      <c r="I153" s="27">
        <f>IF(Weather_Site!M151&lt;180,Weather_Site!M151+180,Weather_Site!M151-180)</f>
        <v>325</v>
      </c>
      <c r="J153" s="635">
        <f t="shared" si="29"/>
        <v>4.9887099999999993</v>
      </c>
      <c r="K153" s="635">
        <f t="shared" si="30"/>
        <v>6.1165000000000003</v>
      </c>
      <c r="L153" s="635">
        <f t="shared" si="31"/>
        <v>6.1463900000000002</v>
      </c>
      <c r="M153" s="635">
        <f t="shared" si="32"/>
        <v>6.1463900000000002</v>
      </c>
      <c r="N153" s="636">
        <f t="shared" si="33"/>
        <v>1.2151123303706364</v>
      </c>
      <c r="O153" s="635">
        <f t="shared" si="34"/>
        <v>1</v>
      </c>
      <c r="P153" s="637">
        <f t="shared" si="35"/>
        <v>365.09235653562013</v>
      </c>
      <c r="Q153" s="637">
        <f t="shared" si="36"/>
        <v>278.45216357716873</v>
      </c>
      <c r="R153" s="635">
        <f t="shared" si="37"/>
        <v>2.2936823111907163</v>
      </c>
      <c r="S153" s="637">
        <f t="shared" si="38"/>
        <v>364.98551885147799</v>
      </c>
      <c r="T153" s="644">
        <f t="shared" si="39"/>
        <v>4338.5141701649518</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28"/>
        <v>0</v>
      </c>
      <c r="I154" s="27">
        <f>IF(Weather_Site!M152&lt;180,Weather_Site!M152+180,Weather_Site!M152-180)</f>
        <v>311</v>
      </c>
      <c r="J154" s="635">
        <f t="shared" si="29"/>
        <v>5.1753999999999998</v>
      </c>
      <c r="K154" s="635">
        <f t="shared" si="30"/>
        <v>6.3846000000000007</v>
      </c>
      <c r="L154" s="635">
        <f t="shared" si="31"/>
        <v>6.4573999999999998</v>
      </c>
      <c r="M154" s="635">
        <f t="shared" si="32"/>
        <v>6.4573999999999998</v>
      </c>
      <c r="N154" s="636">
        <f t="shared" si="33"/>
        <v>1.1286707028670218</v>
      </c>
      <c r="O154" s="635">
        <f t="shared" si="34"/>
        <v>1</v>
      </c>
      <c r="P154" s="637">
        <f t="shared" si="35"/>
        <v>339.12012606829973</v>
      </c>
      <c r="Q154" s="637">
        <f t="shared" si="36"/>
        <v>272.35138268156226</v>
      </c>
      <c r="R154" s="635">
        <f t="shared" si="37"/>
        <v>2.1745115122735323</v>
      </c>
      <c r="S154" s="637">
        <f t="shared" si="38"/>
        <v>268.73219209608715</v>
      </c>
      <c r="T154" s="644">
        <f t="shared" si="39"/>
        <v>4029.877498111628</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28"/>
        <v>0</v>
      </c>
      <c r="I155" s="27">
        <f>IF(Weather_Site!M153&lt;180,Weather_Site!M153+180,Weather_Site!M153-180)</f>
        <v>302</v>
      </c>
      <c r="J155" s="635">
        <f t="shared" si="29"/>
        <v>5.3962399999999997</v>
      </c>
      <c r="K155" s="635">
        <f t="shared" si="30"/>
        <v>6.7090000000000014</v>
      </c>
      <c r="L155" s="635">
        <f t="shared" si="31"/>
        <v>6.8321600000000009</v>
      </c>
      <c r="M155" s="635">
        <f t="shared" si="32"/>
        <v>6.8321600000000009</v>
      </c>
      <c r="N155" s="636">
        <f t="shared" si="33"/>
        <v>1.0373832830884657</v>
      </c>
      <c r="O155" s="635">
        <f t="shared" si="34"/>
        <v>1</v>
      </c>
      <c r="P155" s="637">
        <f t="shared" si="35"/>
        <v>370.8959274829752</v>
      </c>
      <c r="Q155" s="637">
        <f t="shared" si="36"/>
        <v>250.32347415610178</v>
      </c>
      <c r="R155" s="635">
        <f t="shared" si="37"/>
        <v>2.3199857990657238</v>
      </c>
      <c r="S155" s="637">
        <f t="shared" si="38"/>
        <v>350.80185230647567</v>
      </c>
      <c r="T155" s="644">
        <f t="shared" si="39"/>
        <v>4407.4799382560213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28"/>
        <v>0</v>
      </c>
      <c r="I156" s="27">
        <f>IF(Weather_Site!M154&lt;180,Weather_Site!M154+180,Weather_Site!M154-180)</f>
        <v>303</v>
      </c>
      <c r="J156" s="635">
        <f t="shared" si="29"/>
        <v>5.6257400000000004</v>
      </c>
      <c r="K156" s="635">
        <f t="shared" si="30"/>
        <v>7.0412999999999997</v>
      </c>
      <c r="L156" s="635">
        <f t="shared" si="31"/>
        <v>7.21706</v>
      </c>
      <c r="M156" s="635">
        <f t="shared" si="32"/>
        <v>7.21706</v>
      </c>
      <c r="N156" s="636">
        <f t="shared" si="33"/>
        <v>0.95577314894517651</v>
      </c>
      <c r="O156" s="635">
        <f t="shared" si="34"/>
        <v>1</v>
      </c>
      <c r="P156" s="637">
        <f t="shared" si="35"/>
        <v>341.71783401594945</v>
      </c>
      <c r="Q156" s="637">
        <f t="shared" si="36"/>
        <v>230.63072159479844</v>
      </c>
      <c r="R156" s="635">
        <f t="shared" si="37"/>
        <v>2.1865418346042107</v>
      </c>
      <c r="S156" s="637">
        <f t="shared" si="38"/>
        <v>245.36652519254403</v>
      </c>
      <c r="T156" s="644">
        <f t="shared" si="39"/>
        <v>4060.7469275561989</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28"/>
        <v>0</v>
      </c>
      <c r="I157" s="27">
        <f>IF(Weather_Site!M155&lt;180,Weather_Site!M155+180,Weather_Site!M155-180)</f>
        <v>301</v>
      </c>
      <c r="J157" s="635">
        <f t="shared" si="29"/>
        <v>6.39405</v>
      </c>
      <c r="K157" s="635">
        <f t="shared" si="30"/>
        <v>8.1138000000000012</v>
      </c>
      <c r="L157" s="635">
        <f t="shared" si="31"/>
        <v>8.4678500000000003</v>
      </c>
      <c r="M157" s="635">
        <f t="shared" si="32"/>
        <v>8.4678500000000003</v>
      </c>
      <c r="N157" s="636">
        <f t="shared" si="33"/>
        <v>0.75263191263084805</v>
      </c>
      <c r="O157" s="635">
        <f t="shared" si="34"/>
        <v>1</v>
      </c>
      <c r="P157" s="637">
        <f t="shared" si="35"/>
        <v>269.0886925201192</v>
      </c>
      <c r="Q157" s="637">
        <f t="shared" si="36"/>
        <v>172.47128451520047</v>
      </c>
      <c r="R157" s="635">
        <f t="shared" si="37"/>
        <v>1.8396300412112969</v>
      </c>
      <c r="S157" s="637">
        <f t="shared" si="38"/>
        <v>50</v>
      </c>
      <c r="T157" s="644">
        <f t="shared" si="39"/>
        <v>3197.6706294474161</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28"/>
        <v>0</v>
      </c>
      <c r="I158" s="27">
        <f>IF(Weather_Site!M156&lt;180,Weather_Site!M156+180,Weather_Site!M156-180)</f>
        <v>299</v>
      </c>
      <c r="J158" s="635">
        <f t="shared" si="29"/>
        <v>7.1176799999999991</v>
      </c>
      <c r="K158" s="635">
        <f t="shared" si="30"/>
        <v>9.1176000000000013</v>
      </c>
      <c r="L158" s="635">
        <f t="shared" si="31"/>
        <v>9.63992</v>
      </c>
      <c r="M158" s="635">
        <f t="shared" si="32"/>
        <v>9.63992</v>
      </c>
      <c r="N158" s="636">
        <f t="shared" si="33"/>
        <v>0.62003145188236108</v>
      </c>
      <c r="O158" s="635">
        <f t="shared" si="34"/>
        <v>1</v>
      </c>
      <c r="P158" s="637">
        <f t="shared" si="35"/>
        <v>186.29449988782983</v>
      </c>
      <c r="Q158" s="637">
        <f t="shared" si="36"/>
        <v>142.08488791309921</v>
      </c>
      <c r="R158" s="635">
        <f t="shared" si="37"/>
        <v>1.4101675206198165</v>
      </c>
      <c r="S158" s="637">
        <f t="shared" si="38"/>
        <v>253.86479628587358</v>
      </c>
      <c r="T158" s="644">
        <f t="shared" si="39"/>
        <v>2213.7996403337111</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ref="H159:H179" si="40">C$4</f>
        <v>0</v>
      </c>
      <c r="I159" s="27">
        <f>IF(Weather_Site!M157&lt;180,Weather_Site!M157+180,Weather_Site!M157-180)</f>
        <v>297</v>
      </c>
      <c r="J159" s="635">
        <f t="shared" si="29"/>
        <v>7.9405100000000006</v>
      </c>
      <c r="K159" s="635">
        <f t="shared" si="30"/>
        <v>10.256600000000001</v>
      </c>
      <c r="L159" s="635">
        <f t="shared" si="31"/>
        <v>10.97039</v>
      </c>
      <c r="M159" s="635">
        <f t="shared" si="32"/>
        <v>10.97039</v>
      </c>
      <c r="N159" s="636">
        <f t="shared" si="33"/>
        <v>0.51105954901084893</v>
      </c>
      <c r="O159" s="635">
        <f t="shared" si="34"/>
        <v>1</v>
      </c>
      <c r="P159" s="637">
        <f t="shared" si="35"/>
        <v>153.55282833932714</v>
      </c>
      <c r="Q159" s="637">
        <f t="shared" si="36"/>
        <v>117.11315372418005</v>
      </c>
      <c r="R159" s="635">
        <f t="shared" si="37"/>
        <v>1.2262541432905329</v>
      </c>
      <c r="S159" s="637">
        <f t="shared" si="38"/>
        <v>307.37012529848471</v>
      </c>
      <c r="T159" s="644">
        <f t="shared" si="39"/>
        <v>1824.7194434323374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40"/>
        <v>0</v>
      </c>
      <c r="I160" s="27">
        <f>IF(Weather_Site!M158&lt;180,Weather_Site!M158+180,Weather_Site!M158-180)</f>
        <v>293</v>
      </c>
      <c r="J160" s="635">
        <f t="shared" si="29"/>
        <v>8.1283799999999999</v>
      </c>
      <c r="K160" s="635">
        <f t="shared" si="30"/>
        <v>10.514600000000002</v>
      </c>
      <c r="L160" s="635">
        <f t="shared" si="31"/>
        <v>11.272220000000001</v>
      </c>
      <c r="M160" s="635">
        <f t="shared" si="32"/>
        <v>10.514600000000002</v>
      </c>
      <c r="N160" s="636">
        <f t="shared" si="33"/>
        <v>0.54453190125871331</v>
      </c>
      <c r="O160" s="635">
        <f t="shared" si="34"/>
        <v>1</v>
      </c>
      <c r="P160" s="637">
        <f t="shared" si="35"/>
        <v>163.60992319016751</v>
      </c>
      <c r="Q160" s="637">
        <f t="shared" si="36"/>
        <v>131.3970636832446</v>
      </c>
      <c r="R160" s="635">
        <f t="shared" si="37"/>
        <v>1.2838091125530016</v>
      </c>
      <c r="S160" s="637">
        <f t="shared" si="38"/>
        <v>297.16092381703493</v>
      </c>
      <c r="T160" s="644">
        <f t="shared" si="39"/>
        <v>1944.2312539098239</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40"/>
        <v>0</v>
      </c>
      <c r="I161" s="27">
        <f>IF(Weather_Site!M159&lt;180,Weather_Site!M159+180,Weather_Site!M159-180)</f>
        <v>291</v>
      </c>
      <c r="J161" s="635">
        <f t="shared" si="29"/>
        <v>7.6396600000000001</v>
      </c>
      <c r="K161" s="635">
        <f t="shared" si="30"/>
        <v>9.8173000000000012</v>
      </c>
      <c r="L161" s="635">
        <f t="shared" si="31"/>
        <v>10.462340000000001</v>
      </c>
      <c r="M161" s="635">
        <f t="shared" si="32"/>
        <v>9.8173000000000012</v>
      </c>
      <c r="N161" s="636">
        <f t="shared" si="33"/>
        <v>0.60335840124669671</v>
      </c>
      <c r="O161" s="635">
        <f t="shared" si="34"/>
        <v>1</v>
      </c>
      <c r="P161" s="637">
        <f t="shared" si="35"/>
        <v>215.7188933764175</v>
      </c>
      <c r="Q161" s="637">
        <f t="shared" si="36"/>
        <v>174.25898013406629</v>
      </c>
      <c r="R161" s="635">
        <f t="shared" si="37"/>
        <v>1.5678959582116263</v>
      </c>
      <c r="S161" s="637">
        <f t="shared" si="38"/>
        <v>189.14080983012173</v>
      </c>
      <c r="T161" s="644">
        <f t="shared" si="39"/>
        <v>2563.4595162897613</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40"/>
        <v>0</v>
      </c>
      <c r="I162" s="27">
        <f>IF(Weather_Site!M160&lt;180,Weather_Site!M160+180,Weather_Site!M160-180)</f>
        <v>278</v>
      </c>
      <c r="J162" s="635">
        <f t="shared" si="29"/>
        <v>6.7099500000000001</v>
      </c>
      <c r="K162" s="635">
        <f t="shared" si="30"/>
        <v>8.4858000000000011</v>
      </c>
      <c r="L162" s="635">
        <f t="shared" si="31"/>
        <v>8.9169500000000017</v>
      </c>
      <c r="M162" s="635">
        <f t="shared" si="32"/>
        <v>8.4858000000000011</v>
      </c>
      <c r="N162" s="636">
        <f t="shared" si="33"/>
        <v>0.75025305761814676</v>
      </c>
      <c r="O162" s="635">
        <f t="shared" si="34"/>
        <v>1</v>
      </c>
      <c r="P162" s="637">
        <f t="shared" si="35"/>
        <v>429.40322530620961</v>
      </c>
      <c r="Q162" s="637">
        <f t="shared" si="36"/>
        <v>181.03815141505112</v>
      </c>
      <c r="R162" s="635">
        <f t="shared" si="37"/>
        <v>2.5791565107914134</v>
      </c>
      <c r="S162" s="637">
        <f t="shared" si="38"/>
        <v>436.39796464677329</v>
      </c>
      <c r="T162" s="644">
        <f t="shared" si="39"/>
        <v>5102.7416607221239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40"/>
        <v>0</v>
      </c>
      <c r="I163" s="27">
        <f>IF(Weather_Site!M161&lt;180,Weather_Site!M161+180,Weather_Site!M161-180)</f>
        <v>259</v>
      </c>
      <c r="J163" s="635">
        <f t="shared" si="29"/>
        <v>6.1721199999999996</v>
      </c>
      <c r="K163" s="635">
        <f t="shared" si="30"/>
        <v>7.6962000000000002</v>
      </c>
      <c r="L163" s="635">
        <f t="shared" si="31"/>
        <v>8.0046800000000005</v>
      </c>
      <c r="M163" s="635">
        <f t="shared" si="32"/>
        <v>7.6962000000000002</v>
      </c>
      <c r="N163" s="636">
        <f t="shared" si="33"/>
        <v>0.86820116000692416</v>
      </c>
      <c r="O163" s="635">
        <f t="shared" si="34"/>
        <v>1</v>
      </c>
      <c r="P163" s="637">
        <f t="shared" si="35"/>
        <v>310.40819698181178</v>
      </c>
      <c r="Q163" s="637">
        <f t="shared" si="36"/>
        <v>270.89791045409686</v>
      </c>
      <c r="R163" s="635">
        <f t="shared" si="37"/>
        <v>2.0397820878417341</v>
      </c>
      <c r="S163" s="637">
        <f t="shared" si="38"/>
        <v>132.05827753016592</v>
      </c>
      <c r="T163" s="644">
        <f t="shared" si="39"/>
        <v>3688.6840741338629</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40"/>
        <v>0</v>
      </c>
      <c r="I164" s="27">
        <f>IF(Weather_Site!M162&lt;180,Weather_Site!M162+180,Weather_Site!M162-180)</f>
        <v>241</v>
      </c>
      <c r="J164" s="635">
        <f t="shared" si="29"/>
        <v>5.2356199999999991</v>
      </c>
      <c r="K164" s="635">
        <f t="shared" si="30"/>
        <v>6.3613</v>
      </c>
      <c r="L164" s="635">
        <f t="shared" si="31"/>
        <v>6.4539799999999996</v>
      </c>
      <c r="M164" s="635">
        <f t="shared" si="32"/>
        <v>6.3613</v>
      </c>
      <c r="N164" s="636">
        <f t="shared" si="33"/>
        <v>1.1542567180226482</v>
      </c>
      <c r="O164" s="635">
        <f t="shared" si="34"/>
        <v>1</v>
      </c>
      <c r="P164" s="637">
        <f t="shared" si="35"/>
        <v>778.2501933297691</v>
      </c>
      <c r="Q164" s="637">
        <f t="shared" si="36"/>
        <v>373.40943794332566</v>
      </c>
      <c r="R164" s="635">
        <f t="shared" si="37"/>
        <v>3.9645627146945683</v>
      </c>
      <c r="S164" s="637">
        <f t="shared" si="38"/>
        <v>1413.3740901142783</v>
      </c>
      <c r="T164" s="644">
        <f t="shared" si="39"/>
        <v>9248.2064640687568</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40"/>
        <v>0</v>
      </c>
      <c r="I165" s="27">
        <f>IF(Weather_Site!M163&lt;180,Weather_Site!M163+180,Weather_Site!M163-180)</f>
        <v>236</v>
      </c>
      <c r="J165" s="635">
        <f t="shared" si="29"/>
        <v>4.6432699999999993</v>
      </c>
      <c r="K165" s="635">
        <f t="shared" si="30"/>
        <v>5.5052000000000003</v>
      </c>
      <c r="L165" s="635">
        <f t="shared" si="31"/>
        <v>5.4620300000000004</v>
      </c>
      <c r="M165" s="635">
        <f t="shared" si="32"/>
        <v>5.5052000000000003</v>
      </c>
      <c r="N165" s="636">
        <f t="shared" si="33"/>
        <v>1.4326750951790366</v>
      </c>
      <c r="O165" s="635">
        <f t="shared" si="34"/>
        <v>1</v>
      </c>
      <c r="P165" s="637">
        <f t="shared" si="35"/>
        <v>1037.5160114474681</v>
      </c>
      <c r="Q165" s="637">
        <f t="shared" si="36"/>
        <v>463.47956541476043</v>
      </c>
      <c r="R165" s="635">
        <f t="shared" si="37"/>
        <v>4.88067994900402</v>
      </c>
      <c r="S165" s="637">
        <f t="shared" si="38"/>
        <v>2026.697360714611</v>
      </c>
      <c r="T165" s="644">
        <f t="shared" si="39"/>
        <v>12329.148602700745</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40"/>
        <v>0</v>
      </c>
      <c r="I166" s="27">
        <f>IF(Weather_Site!M164&lt;180,Weather_Site!M164+180,Weather_Site!M164-180)</f>
        <v>270</v>
      </c>
      <c r="J166" s="635">
        <f t="shared" si="29"/>
        <v>4.3920200000000005</v>
      </c>
      <c r="K166" s="635">
        <f t="shared" si="30"/>
        <v>5.1334999999999997</v>
      </c>
      <c r="L166" s="635">
        <f t="shared" si="31"/>
        <v>5.0331799999999998</v>
      </c>
      <c r="M166" s="635">
        <f t="shared" si="32"/>
        <v>5.1334999999999997</v>
      </c>
      <c r="N166" s="636">
        <f t="shared" si="33"/>
        <v>1.5905056493218346</v>
      </c>
      <c r="O166" s="635">
        <f t="shared" si="34"/>
        <v>1</v>
      </c>
      <c r="P166" s="637">
        <f t="shared" si="35"/>
        <v>1151.8138920833537</v>
      </c>
      <c r="Q166" s="637">
        <f t="shared" si="36"/>
        <v>532.68711664478724</v>
      </c>
      <c r="R166" s="635">
        <f t="shared" si="37"/>
        <v>5.2637529220290373</v>
      </c>
      <c r="S166" s="637">
        <f t="shared" si="38"/>
        <v>2288.1591115041938</v>
      </c>
      <c r="T166" s="644">
        <f t="shared" si="39"/>
        <v>13687.38841759052</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40"/>
        <v>0</v>
      </c>
      <c r="I167" s="27">
        <f>IF(Weather_Site!M165&lt;180,Weather_Site!M165+180,Weather_Site!M165-180)</f>
        <v>297</v>
      </c>
      <c r="J167" s="635">
        <f t="shared" si="29"/>
        <v>4.1711799999999988</v>
      </c>
      <c r="K167" s="635">
        <f t="shared" si="30"/>
        <v>4.8090999999999999</v>
      </c>
      <c r="L167" s="635">
        <f t="shared" si="31"/>
        <v>4.6584199999999996</v>
      </c>
      <c r="M167" s="635">
        <f t="shared" si="32"/>
        <v>4.1711799999999988</v>
      </c>
      <c r="N167" s="636">
        <f t="shared" si="33"/>
        <v>2.1692839107728163</v>
      </c>
      <c r="O167" s="635">
        <f t="shared" si="34"/>
        <v>1</v>
      </c>
      <c r="P167" s="637">
        <f t="shared" si="35"/>
        <v>1678.0064895874841</v>
      </c>
      <c r="Q167" s="637">
        <f t="shared" si="36"/>
        <v>751.12976601229536</v>
      </c>
      <c r="R167" s="635">
        <f t="shared" si="37"/>
        <v>6.9094246119044218</v>
      </c>
      <c r="S167" s="637">
        <f t="shared" si="38"/>
        <v>3316.4400266000075</v>
      </c>
      <c r="T167" s="644">
        <f t="shared" si="39"/>
        <v>19940.310451264602</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40"/>
        <v>0</v>
      </c>
      <c r="I168" s="27">
        <f>IF(Weather_Site!M166&lt;180,Weather_Site!M166+180,Weather_Site!M166-180)</f>
        <v>311</v>
      </c>
      <c r="J168" s="635">
        <f t="shared" si="29"/>
        <v>3.9044799999999995</v>
      </c>
      <c r="K168" s="635">
        <f t="shared" si="30"/>
        <v>4.4260999999999999</v>
      </c>
      <c r="L168" s="635">
        <f t="shared" si="31"/>
        <v>4.2141200000000003</v>
      </c>
      <c r="M168" s="635">
        <f t="shared" si="32"/>
        <v>3.9044799999999995</v>
      </c>
      <c r="N168" s="636">
        <f t="shared" si="33"/>
        <v>2.3945091993333545</v>
      </c>
      <c r="O168" s="635">
        <f t="shared" si="34"/>
        <v>1</v>
      </c>
      <c r="P168" s="637">
        <f t="shared" si="35"/>
        <v>1969.1070546978749</v>
      </c>
      <c r="Q168" s="637">
        <f t="shared" si="36"/>
        <v>774.63905586352109</v>
      </c>
      <c r="R168" s="635">
        <f t="shared" si="37"/>
        <v>7.7566252201285666</v>
      </c>
      <c r="S168" s="637">
        <f t="shared" si="38"/>
        <v>3791.3420188683513</v>
      </c>
      <c r="T168" s="644">
        <f t="shared" si="39"/>
        <v>23399.555499993083</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40"/>
        <v>0</v>
      </c>
      <c r="I169" s="27">
        <f>IF(Weather_Site!M167&lt;180,Weather_Site!M167+180,Weather_Site!M167-180)</f>
        <v>356</v>
      </c>
      <c r="J169" s="635">
        <f t="shared" si="29"/>
        <v>3.8101999999999996</v>
      </c>
      <c r="K169" s="635">
        <f t="shared" si="30"/>
        <v>4.2898000000000005</v>
      </c>
      <c r="L169" s="635">
        <f t="shared" si="31"/>
        <v>4.0562000000000005</v>
      </c>
      <c r="M169" s="635">
        <f t="shared" si="32"/>
        <v>3.8101999999999996</v>
      </c>
      <c r="N169" s="636">
        <f t="shared" si="33"/>
        <v>2.4836281726566822</v>
      </c>
      <c r="O169" s="635">
        <f t="shared" si="34"/>
        <v>1</v>
      </c>
      <c r="P169" s="637">
        <f t="shared" si="35"/>
        <v>1798.5962094855222</v>
      </c>
      <c r="Q169" s="637">
        <f t="shared" si="36"/>
        <v>831.80888459865196</v>
      </c>
      <c r="R169" s="635">
        <f t="shared" si="37"/>
        <v>7.26495836798426</v>
      </c>
      <c r="S169" s="637">
        <f t="shared" si="38"/>
        <v>3583.3887467040076</v>
      </c>
      <c r="T169" s="644">
        <f t="shared" si="39"/>
        <v>21373.31828938629</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40"/>
        <v>0</v>
      </c>
      <c r="I170" s="27">
        <f>IF(Weather_Site!M168&lt;180,Weather_Site!M168+180,Weather_Site!M168-180)</f>
        <v>8</v>
      </c>
      <c r="J170" s="635">
        <f t="shared" si="29"/>
        <v>3.6997799999999996</v>
      </c>
      <c r="K170" s="635">
        <f t="shared" si="30"/>
        <v>4.1276000000000002</v>
      </c>
      <c r="L170" s="635">
        <f t="shared" si="31"/>
        <v>3.8688199999999999</v>
      </c>
      <c r="M170" s="635">
        <f t="shared" si="32"/>
        <v>3.6997799999999996</v>
      </c>
      <c r="N170" s="636">
        <f t="shared" si="33"/>
        <v>2.5952579294855855</v>
      </c>
      <c r="O170" s="635">
        <f t="shared" si="34"/>
        <v>1</v>
      </c>
      <c r="P170" s="637">
        <f t="shared" si="35"/>
        <v>2007.5102323875869</v>
      </c>
      <c r="Q170" s="637">
        <f t="shared" si="36"/>
        <v>839.58255528052871</v>
      </c>
      <c r="R170" s="635">
        <f t="shared" si="37"/>
        <v>7.865704915902783</v>
      </c>
      <c r="S170" s="637">
        <f t="shared" si="38"/>
        <v>3902.8318135597146</v>
      </c>
      <c r="T170" s="644">
        <f t="shared" si="39"/>
        <v>23855.913261539154</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40"/>
        <v>0</v>
      </c>
      <c r="I171" s="27">
        <f>IF(Weather_Site!M169&lt;180,Weather_Site!M169+180,Weather_Site!M169-180)</f>
        <v>15</v>
      </c>
      <c r="J171" s="635">
        <f t="shared" si="29"/>
        <v>3.6625799999999993</v>
      </c>
      <c r="K171" s="635">
        <f t="shared" si="30"/>
        <v>4.0769000000000002</v>
      </c>
      <c r="L171" s="635">
        <f t="shared" si="31"/>
        <v>3.8094199999999998</v>
      </c>
      <c r="M171" s="635">
        <f t="shared" si="32"/>
        <v>3.6625799999999993</v>
      </c>
      <c r="N171" s="636">
        <f t="shared" si="33"/>
        <v>2.6347642010891641</v>
      </c>
      <c r="O171" s="635">
        <f t="shared" si="34"/>
        <v>1</v>
      </c>
      <c r="P171" s="637">
        <f t="shared" si="35"/>
        <v>1908.046042132808</v>
      </c>
      <c r="Q171" s="637">
        <f t="shared" si="36"/>
        <v>912.30558067276286</v>
      </c>
      <c r="R171" s="635">
        <f t="shared" si="37"/>
        <v>7.5819658235223608</v>
      </c>
      <c r="S171" s="637">
        <f t="shared" si="38"/>
        <v>3778.9155848099108</v>
      </c>
      <c r="T171" s="644">
        <f t="shared" si="39"/>
        <v>22673.947134011534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40"/>
        <v>0</v>
      </c>
      <c r="I172" s="27">
        <f>IF(Weather_Site!M170&lt;180,Weather_Site!M170+180,Weather_Site!M170-180)</f>
        <v>11</v>
      </c>
      <c r="J172" s="635">
        <f t="shared" si="29"/>
        <v>3.7395399999999999</v>
      </c>
      <c r="K172" s="635">
        <f t="shared" si="30"/>
        <v>4.1974000000000009</v>
      </c>
      <c r="L172" s="635">
        <f t="shared" si="31"/>
        <v>3.9470600000000005</v>
      </c>
      <c r="M172" s="635">
        <f t="shared" si="32"/>
        <v>4.1974000000000009</v>
      </c>
      <c r="N172" s="636">
        <f t="shared" si="33"/>
        <v>2.1490566421773432</v>
      </c>
      <c r="O172" s="635">
        <f t="shared" si="34"/>
        <v>1</v>
      </c>
      <c r="P172" s="637">
        <f t="shared" si="35"/>
        <v>1767.2609469342901</v>
      </c>
      <c r="Q172" s="637">
        <f t="shared" si="36"/>
        <v>670.55307068317791</v>
      </c>
      <c r="R172" s="635">
        <f t="shared" si="37"/>
        <v>7.1732253687631058</v>
      </c>
      <c r="S172" s="637">
        <f t="shared" si="38"/>
        <v>3437.1909152475046</v>
      </c>
      <c r="T172" s="644">
        <f t="shared" si="39"/>
        <v>21000.950919402479</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40"/>
        <v>0</v>
      </c>
      <c r="I173" s="27">
        <f>IF(Weather_Site!M171&lt;180,Weather_Site!M171+180,Weather_Site!M171-180)</f>
        <v>5</v>
      </c>
      <c r="J173" s="635">
        <f t="shared" si="29"/>
        <v>3.8412999999999999</v>
      </c>
      <c r="K173" s="635">
        <f t="shared" si="30"/>
        <v>4.3517000000000001</v>
      </c>
      <c r="L173" s="635">
        <f t="shared" si="31"/>
        <v>4.1242999999999999</v>
      </c>
      <c r="M173" s="635">
        <f t="shared" si="32"/>
        <v>4.3517000000000001</v>
      </c>
      <c r="N173" s="636">
        <f t="shared" si="33"/>
        <v>2.0361434442261048</v>
      </c>
      <c r="O173" s="635">
        <f t="shared" si="34"/>
        <v>1</v>
      </c>
      <c r="P173" s="637">
        <f t="shared" si="35"/>
        <v>1372.8566655697953</v>
      </c>
      <c r="Q173" s="637">
        <f t="shared" si="36"/>
        <v>611.77916618648339</v>
      </c>
      <c r="R173" s="635">
        <f t="shared" si="37"/>
        <v>5.9761171301100795</v>
      </c>
      <c r="S173" s="637">
        <f t="shared" si="38"/>
        <v>2805.2484361383131</v>
      </c>
      <c r="T173" s="644">
        <f t="shared" si="39"/>
        <v>16314.113375854398</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40"/>
        <v>0</v>
      </c>
      <c r="I174" s="27">
        <f>IF(Weather_Site!M172&lt;180,Weather_Site!M172+180,Weather_Site!M172-180)</f>
        <v>355</v>
      </c>
      <c r="J174" s="635">
        <f t="shared" si="29"/>
        <v>4.1192200000000003</v>
      </c>
      <c r="K174" s="635">
        <f t="shared" si="30"/>
        <v>4.7617000000000003</v>
      </c>
      <c r="L174" s="635">
        <f t="shared" si="31"/>
        <v>4.5975800000000007</v>
      </c>
      <c r="M174" s="635">
        <f t="shared" si="32"/>
        <v>4.5975800000000007</v>
      </c>
      <c r="N174" s="636">
        <f t="shared" si="33"/>
        <v>1.8755221685491141</v>
      </c>
      <c r="O174" s="635">
        <f t="shared" si="34"/>
        <v>1</v>
      </c>
      <c r="P174" s="637">
        <f t="shared" si="35"/>
        <v>1169.6814759346823</v>
      </c>
      <c r="Q174" s="637">
        <f t="shared" si="36"/>
        <v>541.67900809020239</v>
      </c>
      <c r="R174" s="635">
        <f t="shared" si="37"/>
        <v>5.3226629662730716</v>
      </c>
      <c r="S174" s="637">
        <f t="shared" si="38"/>
        <v>2409.8723633406698</v>
      </c>
      <c r="T174" s="644">
        <f t="shared" si="39"/>
        <v>13899.714872357141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40"/>
        <v>0</v>
      </c>
      <c r="I175" s="27">
        <f>IF(Weather_Site!M173&lt;180,Weather_Site!M173+180,Weather_Site!M173-180)</f>
        <v>355</v>
      </c>
      <c r="J175" s="635">
        <f t="shared" si="29"/>
        <v>4.6142399999999997</v>
      </c>
      <c r="K175" s="635">
        <f t="shared" si="30"/>
        <v>5.4871000000000008</v>
      </c>
      <c r="L175" s="635">
        <f t="shared" si="31"/>
        <v>5.4359599999999997</v>
      </c>
      <c r="M175" s="635">
        <f t="shared" si="32"/>
        <v>5.4359599999999997</v>
      </c>
      <c r="N175" s="636">
        <f t="shared" si="33"/>
        <v>1.4600425091278002</v>
      </c>
      <c r="O175" s="635">
        <f t="shared" si="34"/>
        <v>1</v>
      </c>
      <c r="P175" s="637">
        <f t="shared" si="35"/>
        <v>835.64732744180708</v>
      </c>
      <c r="Q175" s="637">
        <f t="shared" si="36"/>
        <v>421.68223408720883</v>
      </c>
      <c r="R175" s="635">
        <f t="shared" si="37"/>
        <v>4.1738682225524517</v>
      </c>
      <c r="S175" s="637">
        <f t="shared" si="38"/>
        <v>1637.4665375963341</v>
      </c>
      <c r="T175" s="644">
        <f t="shared" si="39"/>
        <v>9930.2757411001403</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40"/>
        <v>0</v>
      </c>
      <c r="I176" s="27">
        <f>IF(Weather_Site!M174&lt;180,Weather_Site!M174+180,Weather_Site!M174-180)</f>
        <v>335</v>
      </c>
      <c r="J176" s="635">
        <f t="shared" si="29"/>
        <v>5.1551199999999993</v>
      </c>
      <c r="K176" s="635">
        <f t="shared" si="30"/>
        <v>6.2711000000000006</v>
      </c>
      <c r="L176" s="635">
        <f t="shared" si="31"/>
        <v>6.3438799999999995</v>
      </c>
      <c r="M176" s="635">
        <f t="shared" si="32"/>
        <v>6.3438799999999995</v>
      </c>
      <c r="N176" s="636">
        <f t="shared" si="33"/>
        <v>1.1589983922758917</v>
      </c>
      <c r="O176" s="635">
        <f t="shared" si="34"/>
        <v>1</v>
      </c>
      <c r="P176" s="637">
        <f t="shared" si="35"/>
        <v>663.34637721833906</v>
      </c>
      <c r="Q176" s="637">
        <f t="shared" si="36"/>
        <v>348.23237628403689</v>
      </c>
      <c r="R176" s="635">
        <f t="shared" si="37"/>
        <v>3.5321111786192101</v>
      </c>
      <c r="S176" s="637">
        <f t="shared" si="38"/>
        <v>1160.6123275579357</v>
      </c>
      <c r="T176" s="644">
        <f t="shared" si="39"/>
        <v>7882.7661159445952</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40"/>
        <v>0</v>
      </c>
      <c r="I177" s="27">
        <f>IF(Weather_Site!M175&lt;180,Weather_Site!M175+180,Weather_Site!M175-180)</f>
        <v>332</v>
      </c>
      <c r="J177" s="635">
        <f t="shared" si="29"/>
        <v>5.6581099999999998</v>
      </c>
      <c r="K177" s="635">
        <f t="shared" si="30"/>
        <v>6.9897999999999998</v>
      </c>
      <c r="L177" s="635">
        <f t="shared" si="31"/>
        <v>7.1783900000000003</v>
      </c>
      <c r="M177" s="635">
        <f t="shared" si="32"/>
        <v>7.1783900000000003</v>
      </c>
      <c r="N177" s="636">
        <f t="shared" si="33"/>
        <v>0.96348078623003719</v>
      </c>
      <c r="O177" s="635">
        <f t="shared" si="34"/>
        <v>1</v>
      </c>
      <c r="P177" s="637">
        <f t="shared" si="35"/>
        <v>600.88099568775976</v>
      </c>
      <c r="Q177" s="637">
        <f t="shared" si="36"/>
        <v>278.26774076618335</v>
      </c>
      <c r="R177" s="635">
        <f t="shared" si="37"/>
        <v>3.2883659801409832</v>
      </c>
      <c r="S177" s="637">
        <f t="shared" si="38"/>
        <v>945.33623811651796</v>
      </c>
      <c r="T177" s="644">
        <f t="shared" si="39"/>
        <v>7140.4691654228782</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40"/>
        <v>0</v>
      </c>
      <c r="I178" s="27">
        <f>IF(Weather_Site!M176&lt;180,Weather_Site!M176+180,Weather_Site!M176-180)</f>
        <v>340</v>
      </c>
      <c r="J178" s="635">
        <f t="shared" si="29"/>
        <v>6.2249699999999999</v>
      </c>
      <c r="K178" s="635">
        <f t="shared" si="30"/>
        <v>7.7975000000000012</v>
      </c>
      <c r="L178" s="635">
        <f t="shared" si="31"/>
        <v>8.1167300000000004</v>
      </c>
      <c r="M178" s="635">
        <f t="shared" si="32"/>
        <v>8.1167300000000004</v>
      </c>
      <c r="N178" s="636">
        <f t="shared" si="33"/>
        <v>0.80182345086656848</v>
      </c>
      <c r="O178" s="635">
        <f t="shared" si="34"/>
        <v>1</v>
      </c>
      <c r="P178" s="637">
        <f t="shared" si="35"/>
        <v>458.91925721880818</v>
      </c>
      <c r="Q178" s="637">
        <f t="shared" si="36"/>
        <v>240.9156798804818</v>
      </c>
      <c r="R178" s="635">
        <f t="shared" si="37"/>
        <v>2.706147196311897</v>
      </c>
      <c r="S178" s="637">
        <f t="shared" si="38"/>
        <v>532.70097096664085</v>
      </c>
      <c r="T178" s="644">
        <f t="shared" si="39"/>
        <v>5453.4905066168376</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40"/>
        <v>0</v>
      </c>
      <c r="I179" s="27">
        <f>IF(Weather_Site!M177&lt;180,Weather_Site!M177+180,Weather_Site!M177-180)</f>
        <v>10</v>
      </c>
      <c r="J179" s="635">
        <f t="shared" si="29"/>
        <v>6.6783599999999996</v>
      </c>
      <c r="K179" s="635">
        <f t="shared" si="30"/>
        <v>8.4486000000000008</v>
      </c>
      <c r="L179" s="635">
        <f t="shared" si="31"/>
        <v>8.8720400000000001</v>
      </c>
      <c r="M179" s="635">
        <f t="shared" si="32"/>
        <v>8.8720400000000001</v>
      </c>
      <c r="N179" s="636">
        <f t="shared" si="33"/>
        <v>0.7019535559219543</v>
      </c>
      <c r="O179" s="635">
        <f t="shared" si="34"/>
        <v>1</v>
      </c>
      <c r="P179" s="637">
        <f t="shared" si="35"/>
        <v>437.77785466729824</v>
      </c>
      <c r="Q179" s="637">
        <f t="shared" si="36"/>
        <v>21.058606677658631</v>
      </c>
      <c r="R179" s="635">
        <f t="shared" si="37"/>
        <v>2.6154268201916038</v>
      </c>
      <c r="S179" s="637">
        <f t="shared" si="38"/>
        <v>439.31396923056764</v>
      </c>
      <c r="T179" s="644">
        <f t="shared" si="39"/>
        <v>5202.2601729630605</v>
      </c>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M19" sqref="M19"/>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3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ref="H31:H62" si="13">C$4</f>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3"/>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3"/>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3"/>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3"/>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3"/>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3"/>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3"/>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3"/>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3"/>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3"/>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3"/>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3"/>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3"/>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3"/>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3"/>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3"/>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3"/>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3"/>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3"/>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si="13"/>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ref="H63:H94" si="14">C$4</f>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4"/>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4"/>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4"/>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4"/>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4"/>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4"/>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4"/>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4"/>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4"/>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4"/>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4"/>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4"/>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4"/>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4"/>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4"/>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4"/>
        <v>0</v>
      </c>
      <c r="I79" s="48">
        <f>IF(Weather_Site!M77&lt;180,Weather_Site!M77+180,Weather_Site!M77-180)</f>
        <v>19</v>
      </c>
      <c r="J79" s="51">
        <f t="shared" ref="J79:J142" si="15">((1.6779*D79^0.09655)*(196.1*D79^0.3204)+(18.944*317433^(1/D79))*E79^(1.5002*0.0196^(1/D79)))/((196.1*D79^0.3204)+E79^(1.5002*0.0196^(1/D79)))</f>
        <v>4.9480534218161853</v>
      </c>
      <c r="K79" s="51">
        <f t="shared" ref="K79:K142" si="16">((2.143+0.0322*D79-0.0006135*D79^2)*(663.6+17.8*D79)+((193-1.366*D79)*E79^(0.9367+0.00487*D79)))/((663.6+17.8*D79)+E79^(0.9367+0.00487*D79))</f>
        <v>6.2872332908612911</v>
      </c>
      <c r="L79" s="51">
        <f t="shared" ref="L79:L142" si="17">(2.943-0.0415*D79)+(0.196*1.2256^(1/D79))*E79</f>
        <v>6.3539246590279657</v>
      </c>
      <c r="M79" s="51">
        <f t="shared" ref="M79:M142" si="18">IF(AND(OR(MONTH(B79)&gt;10,MONTH(B79)&lt;3),AND(HOUR(C79)&gt;=13,HOUR(C79)&lt;=17)),J79,IF(OR(HOUR(C79)&lt;6,HOUR(C79)&gt;=20),L79,K79))</f>
        <v>6.3539246590279657</v>
      </c>
      <c r="N79" s="54">
        <f t="shared" ref="N79:N142" si="19">M79^-1.495/0.0545</f>
        <v>1.1562603057852403</v>
      </c>
      <c r="O79" s="51">
        <f t="shared" ref="O79:O142" si="20">EXP(0.069*H79)</f>
        <v>1</v>
      </c>
      <c r="P79" s="52">
        <f t="shared" ref="P79:P142" si="21">(30+3.102*(IF(G79&lt;5,0,G79-5))^0.904*EXP(0.279*$D$6+0.611*$D$7+0.013*$C$8))*N79*O79</f>
        <v>223.25381141581954</v>
      </c>
      <c r="Q79" s="52">
        <f t="shared" ref="Q79:Q142" si="22">(30+3.102*(IF((0.2*G79+4)&lt;5,0,(0.2*G79+6)-5))^0.904*EXP(0.279*$D$6+0.611*$D$7+0.013*$C$8))*N79</f>
        <v>171.28193463462213</v>
      </c>
      <c r="R79" s="51">
        <f t="shared" ref="R79:R142" si="23">0.0193*P79^0.723*EXP(0.64*$C$10)</f>
        <v>1.6073027042327179</v>
      </c>
      <c r="S79" s="52">
        <f t="shared" ref="S79:S142" si="24">MAX(50,ABS(176.969*(ATAN($D$6)*(P79/G79^0.25)^0.5)+1568800*($D$6^-1*(P79/G79^0.25)^-1.5)-3015.09))</f>
        <v>148.20077436052998</v>
      </c>
      <c r="T79" s="243">
        <f t="shared" ref="T79:T142" si="25">18600*P79/3600*F$11/10</f>
        <v>2652.9994589913222</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4"/>
        <v>0</v>
      </c>
      <c r="I80" s="48">
        <f>IF(Weather_Site!M78&lt;180,Weather_Site!M78+180,Weather_Site!M78-180)</f>
        <v>12</v>
      </c>
      <c r="J80" s="51">
        <f t="shared" si="15"/>
        <v>5.6119890320642263</v>
      </c>
      <c r="K80" s="51">
        <f t="shared" si="16"/>
        <v>7.1562955254709726</v>
      </c>
      <c r="L80" s="51">
        <f t="shared" si="17"/>
        <v>7.3692318301313069</v>
      </c>
      <c r="M80" s="51">
        <f t="shared" si="18"/>
        <v>7.3692318301313069</v>
      </c>
      <c r="N80" s="54">
        <f t="shared" si="19"/>
        <v>0.92641862973514422</v>
      </c>
      <c r="O80" s="51">
        <f t="shared" si="20"/>
        <v>1</v>
      </c>
      <c r="P80" s="52">
        <f t="shared" si="21"/>
        <v>144.2776755880877</v>
      </c>
      <c r="Q80" s="52">
        <f t="shared" si="22"/>
        <v>130.14276731821329</v>
      </c>
      <c r="R80" s="51">
        <f t="shared" si="23"/>
        <v>1.172241412039603</v>
      </c>
      <c r="S80" s="52">
        <f t="shared" si="24"/>
        <v>309.63325512049005</v>
      </c>
      <c r="T80" s="243">
        <f t="shared" si="25"/>
        <v>1714.4997115717756</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4"/>
        <v>0</v>
      </c>
      <c r="I81" s="48">
        <f>IF(Weather_Site!M79&lt;180,Weather_Site!M79+180,Weather_Site!M79-180)</f>
        <v>5</v>
      </c>
      <c r="J81" s="51">
        <f t="shared" si="15"/>
        <v>6.1372110374081972</v>
      </c>
      <c r="K81" s="51">
        <f t="shared" si="16"/>
        <v>7.8352571131536779</v>
      </c>
      <c r="L81" s="51">
        <f t="shared" si="17"/>
        <v>8.1517279132128984</v>
      </c>
      <c r="M81" s="51">
        <f t="shared" si="18"/>
        <v>8.1517279132128984</v>
      </c>
      <c r="N81" s="54">
        <f t="shared" si="19"/>
        <v>0.79668241821517882</v>
      </c>
      <c r="O81" s="51">
        <f t="shared" si="20"/>
        <v>1</v>
      </c>
      <c r="P81" s="52">
        <f t="shared" si="21"/>
        <v>93.332827243278729</v>
      </c>
      <c r="Q81" s="52">
        <f t="shared" si="22"/>
        <v>105.77366789928476</v>
      </c>
      <c r="R81" s="51">
        <f t="shared" si="23"/>
        <v>0.85556098269405867</v>
      </c>
      <c r="S81" s="52">
        <f t="shared" si="24"/>
        <v>137.59119160224327</v>
      </c>
      <c r="T81" s="243">
        <f t="shared" si="25"/>
        <v>1109.1050970742958</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4"/>
        <v>0</v>
      </c>
      <c r="I82" s="48">
        <f>IF(Weather_Site!M80&lt;180,Weather_Site!M80+180,Weather_Site!M80-180)</f>
        <v>2</v>
      </c>
      <c r="J82" s="51">
        <f t="shared" si="15"/>
        <v>6.5021798268838902</v>
      </c>
      <c r="K82" s="51">
        <f t="shared" si="16"/>
        <v>8.2999329588631383</v>
      </c>
      <c r="L82" s="51">
        <f t="shared" si="17"/>
        <v>8.6852915536542188</v>
      </c>
      <c r="M82" s="51">
        <f t="shared" si="18"/>
        <v>8.6852915536542188</v>
      </c>
      <c r="N82" s="54">
        <f t="shared" si="19"/>
        <v>0.72463752024813055</v>
      </c>
      <c r="O82" s="51">
        <f t="shared" si="20"/>
        <v>1</v>
      </c>
      <c r="P82" s="52">
        <f t="shared" si="21"/>
        <v>84.892633432070497</v>
      </c>
      <c r="Q82" s="52">
        <f t="shared" si="22"/>
        <v>96.208434705766251</v>
      </c>
      <c r="R82" s="51">
        <f t="shared" si="23"/>
        <v>0.7988938870050506</v>
      </c>
      <c r="S82" s="52">
        <f t="shared" si="24"/>
        <v>50</v>
      </c>
      <c r="T82" s="243">
        <f t="shared" si="25"/>
        <v>1008.8074606177712</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si="14"/>
        <v>0</v>
      </c>
      <c r="I83" s="48">
        <f>IF(Weather_Site!M81&lt;180,Weather_Site!M81+180,Weather_Site!M81-180)</f>
        <v>16</v>
      </c>
      <c r="J83" s="51">
        <f t="shared" si="15"/>
        <v>6.7537423269066492</v>
      </c>
      <c r="K83" s="51">
        <f t="shared" si="16"/>
        <v>8.6211514335256823</v>
      </c>
      <c r="L83" s="51">
        <f t="shared" si="17"/>
        <v>9.0502230260792391</v>
      </c>
      <c r="M83" s="51">
        <f t="shared" si="18"/>
        <v>9.0502230260792391</v>
      </c>
      <c r="N83" s="54">
        <f t="shared" si="19"/>
        <v>0.68139331980063633</v>
      </c>
      <c r="O83" s="51">
        <f t="shared" si="20"/>
        <v>1</v>
      </c>
      <c r="P83" s="52">
        <f t="shared" si="21"/>
        <v>131.56523229037094</v>
      </c>
      <c r="Q83" s="52">
        <f t="shared" si="22"/>
        <v>100.93779530319544</v>
      </c>
      <c r="R83" s="51">
        <f t="shared" si="23"/>
        <v>1.096617382688557</v>
      </c>
      <c r="S83" s="52">
        <f t="shared" si="24"/>
        <v>298.69795936156333</v>
      </c>
      <c r="T83" s="243">
        <f t="shared" si="25"/>
        <v>1563.433510383908</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14"/>
        <v>0</v>
      </c>
      <c r="I84" s="27">
        <f>IF(Weather_Site!M82&lt;180,Weather_Site!M82+180,Weather_Site!M82-180)</f>
        <v>359</v>
      </c>
      <c r="J84" s="32">
        <f t="shared" si="15"/>
        <v>7.0151345301157093</v>
      </c>
      <c r="K84" s="32">
        <f t="shared" si="16"/>
        <v>8.9526151677858774</v>
      </c>
      <c r="L84" s="32">
        <f t="shared" si="17"/>
        <v>9.4265789516470875</v>
      </c>
      <c r="M84" s="32">
        <f t="shared" si="18"/>
        <v>9.4265789516470875</v>
      </c>
      <c r="N84" s="31">
        <f t="shared" si="19"/>
        <v>0.64112705534023995</v>
      </c>
      <c r="O84" s="32">
        <f t="shared" si="20"/>
        <v>1</v>
      </c>
      <c r="P84" s="33">
        <f t="shared" si="21"/>
        <v>170.08140288966322</v>
      </c>
      <c r="Q84" s="33">
        <f t="shared" si="22"/>
        <v>104.69033685536556</v>
      </c>
      <c r="R84" s="32">
        <f t="shared" si="23"/>
        <v>1.3203253793846972</v>
      </c>
      <c r="S84" s="33">
        <f t="shared" si="24"/>
        <v>299.54270970314792</v>
      </c>
      <c r="T84" s="5">
        <f t="shared" si="25"/>
        <v>2021.1340043388311</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14"/>
        <v>0</v>
      </c>
      <c r="I85" s="27">
        <f>IF(Weather_Site!M83&lt;180,Weather_Site!M83+180,Weather_Site!M83-180)</f>
        <v>357</v>
      </c>
      <c r="J85" s="32">
        <f t="shared" si="15"/>
        <v>7.6331136869625027</v>
      </c>
      <c r="K85" s="32">
        <f t="shared" si="16"/>
        <v>9.7364724261092963</v>
      </c>
      <c r="L85" s="32">
        <f t="shared" si="17"/>
        <v>10.322617870077078</v>
      </c>
      <c r="M85" s="32">
        <f t="shared" si="18"/>
        <v>10.322617870077078</v>
      </c>
      <c r="N85" s="31">
        <f t="shared" si="19"/>
        <v>0.55974171106214821</v>
      </c>
      <c r="O85" s="32">
        <f t="shared" si="20"/>
        <v>1</v>
      </c>
      <c r="P85" s="33">
        <f t="shared" si="21"/>
        <v>148.4910903078144</v>
      </c>
      <c r="Q85" s="33">
        <f t="shared" si="22"/>
        <v>91.400835130872423</v>
      </c>
      <c r="R85" s="32">
        <f t="shared" si="23"/>
        <v>1.1968933943729887</v>
      </c>
      <c r="S85" s="33">
        <f t="shared" si="24"/>
        <v>308.86975077709758</v>
      </c>
      <c r="T85" s="5">
        <f t="shared" si="25"/>
        <v>1764.569123157861</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14"/>
        <v>0</v>
      </c>
      <c r="I86" s="27">
        <f>IF(Weather_Site!M84&lt;180,Weather_Site!M84+180,Weather_Site!M84-180)</f>
        <v>1</v>
      </c>
      <c r="J86" s="32">
        <f t="shared" si="15"/>
        <v>8.1117435989666671</v>
      </c>
      <c r="K86" s="32">
        <f t="shared" si="16"/>
        <v>10.347441513070471</v>
      </c>
      <c r="L86" s="32">
        <f t="shared" si="17"/>
        <v>11.023170668552</v>
      </c>
      <c r="M86" s="32">
        <f t="shared" si="18"/>
        <v>11.023170668552</v>
      </c>
      <c r="N86" s="31">
        <f t="shared" si="19"/>
        <v>0.50740557322227919</v>
      </c>
      <c r="O86" s="32">
        <f t="shared" si="20"/>
        <v>1</v>
      </c>
      <c r="P86" s="33">
        <f t="shared" si="21"/>
        <v>152.45859536847342</v>
      </c>
      <c r="Q86" s="33">
        <f t="shared" si="22"/>
        <v>86.664844130647154</v>
      </c>
      <c r="R86" s="32">
        <f t="shared" si="23"/>
        <v>1.2199300176754706</v>
      </c>
      <c r="S86" s="33">
        <f t="shared" si="24"/>
        <v>309.15857446542987</v>
      </c>
      <c r="T86" s="5">
        <f t="shared" si="25"/>
        <v>1811.7163082953589</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14"/>
        <v>0</v>
      </c>
      <c r="I87" s="27">
        <f>IF(Weather_Site!M85&lt;180,Weather_Site!M85+180,Weather_Site!M85-180)</f>
        <v>4</v>
      </c>
      <c r="J87" s="32">
        <f t="shared" si="15"/>
        <v>8.7141879772253947</v>
      </c>
      <c r="K87" s="32">
        <f t="shared" si="16"/>
        <v>11.121437370834364</v>
      </c>
      <c r="L87" s="32">
        <f t="shared" si="17"/>
        <v>11.911924946838079</v>
      </c>
      <c r="M87" s="32">
        <f t="shared" si="18"/>
        <v>11.911924946838079</v>
      </c>
      <c r="N87" s="31">
        <f t="shared" si="19"/>
        <v>0.45186685333886151</v>
      </c>
      <c r="O87" s="32">
        <f t="shared" si="20"/>
        <v>1</v>
      </c>
      <c r="P87" s="33">
        <f t="shared" si="21"/>
        <v>197.45316343839832</v>
      </c>
      <c r="Q87" s="33">
        <f t="shared" si="22"/>
        <v>90.570663094850588</v>
      </c>
      <c r="R87" s="32">
        <f t="shared" si="23"/>
        <v>1.4707424417232189</v>
      </c>
      <c r="S87" s="33">
        <f t="shared" si="24"/>
        <v>285.70183009788798</v>
      </c>
      <c r="T87" s="5">
        <f t="shared" si="25"/>
        <v>2346.4017588596334</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14"/>
        <v>0</v>
      </c>
      <c r="I88" s="27">
        <f>IF(Weather_Site!M86&lt;180,Weather_Site!M86+180,Weather_Site!M86-180)</f>
        <v>2</v>
      </c>
      <c r="J88" s="32">
        <f t="shared" si="15"/>
        <v>9.0845170726307298</v>
      </c>
      <c r="K88" s="32">
        <f t="shared" si="16"/>
        <v>11.594719559358154</v>
      </c>
      <c r="L88" s="32">
        <f t="shared" si="17"/>
        <v>12.449842454108376</v>
      </c>
      <c r="M88" s="32">
        <f t="shared" si="18"/>
        <v>11.594719559358154</v>
      </c>
      <c r="N88" s="31">
        <f t="shared" si="19"/>
        <v>0.4704726977154457</v>
      </c>
      <c r="O88" s="32">
        <f t="shared" si="20"/>
        <v>1</v>
      </c>
      <c r="P88" s="33">
        <f t="shared" si="21"/>
        <v>221.25219925878417</v>
      </c>
      <c r="Q88" s="33">
        <f t="shared" si="22"/>
        <v>97.744006352433772</v>
      </c>
      <c r="R88" s="32">
        <f t="shared" si="23"/>
        <v>1.5968709335063078</v>
      </c>
      <c r="S88" s="33">
        <f t="shared" si="24"/>
        <v>247.97907918484361</v>
      </c>
      <c r="T88" s="5">
        <f t="shared" si="25"/>
        <v>2629.2136345252188</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14"/>
        <v>0</v>
      </c>
      <c r="I89" s="48">
        <f>IF(Weather_Site!M87&lt;180,Weather_Site!M87+180,Weather_Site!M87-180)</f>
        <v>356</v>
      </c>
      <c r="J89" s="51">
        <f t="shared" si="15"/>
        <v>8.6716560729681671</v>
      </c>
      <c r="K89" s="51">
        <f t="shared" si="16"/>
        <v>11.063953329069166</v>
      </c>
      <c r="L89" s="51">
        <f t="shared" si="17"/>
        <v>11.842070249390027</v>
      </c>
      <c r="M89" s="51">
        <f t="shared" si="18"/>
        <v>11.063953329069166</v>
      </c>
      <c r="N89" s="54">
        <f t="shared" si="19"/>
        <v>0.50461196816502962</v>
      </c>
      <c r="O89" s="51">
        <f t="shared" si="20"/>
        <v>1</v>
      </c>
      <c r="P89" s="52">
        <f t="shared" si="21"/>
        <v>253.97880980516086</v>
      </c>
      <c r="Q89" s="52">
        <f t="shared" si="22"/>
        <v>108.51455376029895</v>
      </c>
      <c r="R89" s="51">
        <f t="shared" si="23"/>
        <v>1.7643496857573366</v>
      </c>
      <c r="S89" s="52">
        <f t="shared" si="24"/>
        <v>178.65330787133144</v>
      </c>
      <c r="T89" s="243">
        <f t="shared" si="25"/>
        <v>3018.1148565179951</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14"/>
        <v>0</v>
      </c>
      <c r="I90" s="48">
        <f>IF(Weather_Site!M88&lt;180,Weather_Site!M88+180,Weather_Site!M88-180)</f>
        <v>359</v>
      </c>
      <c r="J90" s="51">
        <f t="shared" si="15"/>
        <v>7.7881207815522924</v>
      </c>
      <c r="K90" s="51">
        <f t="shared" si="16"/>
        <v>9.9374955219421608</v>
      </c>
      <c r="L90" s="51">
        <f t="shared" si="17"/>
        <v>10.563399414429774</v>
      </c>
      <c r="M90" s="51">
        <f t="shared" si="18"/>
        <v>9.9374955219421608</v>
      </c>
      <c r="N90" s="54">
        <f t="shared" si="19"/>
        <v>0.59248104883230845</v>
      </c>
      <c r="O90" s="51">
        <f t="shared" si="20"/>
        <v>1</v>
      </c>
      <c r="P90" s="52">
        <f t="shared" si="21"/>
        <v>375.16725976207078</v>
      </c>
      <c r="Q90" s="52">
        <f t="shared" si="22"/>
        <v>144.51159040538647</v>
      </c>
      <c r="R90" s="51">
        <f t="shared" si="23"/>
        <v>2.3392719269633302</v>
      </c>
      <c r="S90" s="52">
        <f t="shared" si="24"/>
        <v>123.54759076993696</v>
      </c>
      <c r="T90" s="243">
        <f t="shared" si="25"/>
        <v>4458.2376035059406</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14"/>
        <v>0</v>
      </c>
      <c r="I91" s="48">
        <f>IF(Weather_Site!M89&lt;180,Weather_Site!M89+180,Weather_Site!M89-180)</f>
        <v>347</v>
      </c>
      <c r="J91" s="51">
        <f t="shared" si="15"/>
        <v>7.3123642690057684</v>
      </c>
      <c r="K91" s="51">
        <f t="shared" si="16"/>
        <v>9.328349122292904</v>
      </c>
      <c r="L91" s="51">
        <f t="shared" si="17"/>
        <v>9.8759124867637791</v>
      </c>
      <c r="M91" s="51">
        <f t="shared" si="18"/>
        <v>9.328349122292904</v>
      </c>
      <c r="N91" s="54">
        <f t="shared" si="19"/>
        <v>0.65124639802868034</v>
      </c>
      <c r="O91" s="51">
        <f t="shared" si="20"/>
        <v>1</v>
      </c>
      <c r="P91" s="52">
        <f t="shared" si="21"/>
        <v>262.69668900340201</v>
      </c>
      <c r="Q91" s="52">
        <f t="shared" si="22"/>
        <v>125.74438455014435</v>
      </c>
      <c r="R91" s="51">
        <f t="shared" si="23"/>
        <v>1.8079306141270504</v>
      </c>
      <c r="S91" s="52">
        <f t="shared" si="24"/>
        <v>122.18593703272336</v>
      </c>
      <c r="T91" s="243">
        <f t="shared" si="25"/>
        <v>3121.7123209904271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14"/>
        <v>0</v>
      </c>
      <c r="I92" s="48">
        <f>IF(Weather_Site!M90&lt;180,Weather_Site!M90+180,Weather_Site!M90-180)</f>
        <v>344</v>
      </c>
      <c r="J92" s="51">
        <f t="shared" si="15"/>
        <v>6.4642708643768172</v>
      </c>
      <c r="K92" s="51">
        <f t="shared" si="16"/>
        <v>8.2371007539141292</v>
      </c>
      <c r="L92" s="51">
        <f t="shared" si="17"/>
        <v>8.6242073289785086</v>
      </c>
      <c r="M92" s="51">
        <f t="shared" si="18"/>
        <v>8.2371007539141292</v>
      </c>
      <c r="N92" s="54">
        <f t="shared" si="19"/>
        <v>0.78436968862429646</v>
      </c>
      <c r="O92" s="51">
        <f t="shared" si="20"/>
        <v>1</v>
      </c>
      <c r="P92" s="52">
        <f t="shared" si="21"/>
        <v>446.05651392189691</v>
      </c>
      <c r="Q92" s="52">
        <f t="shared" si="22"/>
        <v>180.03861840442048</v>
      </c>
      <c r="R92" s="51">
        <f t="shared" si="23"/>
        <v>2.6510930504184964</v>
      </c>
      <c r="S92" s="52">
        <f t="shared" si="24"/>
        <v>365.88694950953413</v>
      </c>
      <c r="T92" s="243">
        <f t="shared" si="25"/>
        <v>5300.6382404385413</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14"/>
        <v>0</v>
      </c>
      <c r="I93" s="48">
        <f>IF(Weather_Site!M91&lt;180,Weather_Site!M91+180,Weather_Site!M91-180)</f>
        <v>345</v>
      </c>
      <c r="J93" s="51">
        <f t="shared" si="15"/>
        <v>5.8481575171805584</v>
      </c>
      <c r="K93" s="51">
        <f t="shared" si="16"/>
        <v>7.435717194028328</v>
      </c>
      <c r="L93" s="51">
        <f t="shared" si="17"/>
        <v>7.6995728391109193</v>
      </c>
      <c r="M93" s="51">
        <f t="shared" si="18"/>
        <v>7.435717194028328</v>
      </c>
      <c r="N93" s="54">
        <f t="shared" si="19"/>
        <v>0.91406234088046212</v>
      </c>
      <c r="O93" s="51">
        <f t="shared" si="20"/>
        <v>1</v>
      </c>
      <c r="P93" s="52">
        <f t="shared" si="21"/>
        <v>460.06135420992479</v>
      </c>
      <c r="Q93" s="52">
        <f t="shared" si="22"/>
        <v>196.56503073129366</v>
      </c>
      <c r="R93" s="51">
        <f t="shared" si="23"/>
        <v>2.711014706376023</v>
      </c>
      <c r="S93" s="52">
        <f t="shared" si="24"/>
        <v>445.06743224819365</v>
      </c>
      <c r="T93" s="243">
        <f t="shared" si="25"/>
        <v>5467.0624258612725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14"/>
        <v>0</v>
      </c>
      <c r="I94" s="27">
        <f>IF(Weather_Site!M92&lt;180,Weather_Site!M92+180,Weather_Site!M92-180)</f>
        <v>350</v>
      </c>
      <c r="J94" s="32">
        <f t="shared" si="15"/>
        <v>5.3079614983038343</v>
      </c>
      <c r="K94" s="32">
        <f t="shared" si="16"/>
        <v>6.7301619801639365</v>
      </c>
      <c r="L94" s="32">
        <f t="shared" si="17"/>
        <v>6.8766755107986173</v>
      </c>
      <c r="M94" s="32">
        <f t="shared" si="18"/>
        <v>6.7301619801639365</v>
      </c>
      <c r="N94" s="31">
        <f t="shared" si="19"/>
        <v>1.0609754870736698</v>
      </c>
      <c r="O94" s="32">
        <f t="shared" si="20"/>
        <v>1</v>
      </c>
      <c r="P94" s="33">
        <f t="shared" si="21"/>
        <v>498.95171603919096</v>
      </c>
      <c r="Q94" s="33">
        <f t="shared" si="22"/>
        <v>220.4251070293312</v>
      </c>
      <c r="R94" s="32">
        <f t="shared" si="23"/>
        <v>2.8748314954339178</v>
      </c>
      <c r="S94" s="33">
        <f t="shared" si="24"/>
        <v>585.63533455152128</v>
      </c>
      <c r="T94" s="5">
        <f t="shared" si="25"/>
        <v>5929.2095589323862</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ref="H95:H126" si="26">C$4</f>
        <v>0</v>
      </c>
      <c r="I95" s="27">
        <f>IF(Weather_Site!M93&lt;180,Weather_Site!M93+180,Weather_Site!M93-180)</f>
        <v>14</v>
      </c>
      <c r="J95" s="32">
        <f t="shared" si="15"/>
        <v>4.7947029358536195</v>
      </c>
      <c r="K95" s="32">
        <f t="shared" si="16"/>
        <v>6.0537361899240683</v>
      </c>
      <c r="L95" s="32">
        <f t="shared" si="17"/>
        <v>6.0785637255854068</v>
      </c>
      <c r="M95" s="32">
        <f t="shared" si="18"/>
        <v>4.7947029358536195</v>
      </c>
      <c r="N95" s="31">
        <f t="shared" si="19"/>
        <v>1.761427404803769</v>
      </c>
      <c r="O95" s="32">
        <f t="shared" si="20"/>
        <v>1</v>
      </c>
      <c r="P95" s="33">
        <f t="shared" si="21"/>
        <v>886.55296357130203</v>
      </c>
      <c r="Q95" s="33">
        <f t="shared" si="22"/>
        <v>378.78710944670138</v>
      </c>
      <c r="R95" s="32">
        <f t="shared" si="23"/>
        <v>4.3561875718596976</v>
      </c>
      <c r="S95" s="33">
        <f t="shared" si="24"/>
        <v>1629.3113641248874</v>
      </c>
      <c r="T95" s="5">
        <f t="shared" si="25"/>
        <v>10535.204383772307</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6"/>
        <v>0</v>
      </c>
      <c r="I96" s="27">
        <f>IF(Weather_Site!M94&lt;180,Weather_Site!M94+180,Weather_Site!M94-180)</f>
        <v>18</v>
      </c>
      <c r="J96" s="32">
        <f t="shared" si="15"/>
        <v>4.2962107459382057</v>
      </c>
      <c r="K96" s="32">
        <f t="shared" si="16"/>
        <v>5.3846087460431384</v>
      </c>
      <c r="L96" s="32">
        <f t="shared" si="17"/>
        <v>5.2768662841713212</v>
      </c>
      <c r="M96" s="32">
        <f t="shared" si="18"/>
        <v>4.2962107459382057</v>
      </c>
      <c r="N96" s="31">
        <f t="shared" si="19"/>
        <v>2.0755851748359579</v>
      </c>
      <c r="O96" s="32">
        <f t="shared" si="20"/>
        <v>1</v>
      </c>
      <c r="P96" s="33">
        <f t="shared" si="21"/>
        <v>1044.6733046602478</v>
      </c>
      <c r="Q96" s="33">
        <f t="shared" si="22"/>
        <v>446.34533710693893</v>
      </c>
      <c r="R96" s="32">
        <f t="shared" si="23"/>
        <v>4.9049996763958275</v>
      </c>
      <c r="S96" s="33">
        <f t="shared" si="24"/>
        <v>2008.7139771069014</v>
      </c>
      <c r="T96" s="5">
        <f t="shared" si="25"/>
        <v>12414.20110371261</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6"/>
        <v>0</v>
      </c>
      <c r="I97" s="27">
        <f>IF(Weather_Site!M95&lt;180,Weather_Site!M95+180,Weather_Site!M95-180)</f>
        <v>20</v>
      </c>
      <c r="J97" s="32">
        <f t="shared" si="15"/>
        <v>3.9489810948570216</v>
      </c>
      <c r="K97" s="32">
        <f t="shared" si="16"/>
        <v>4.9166839320683486</v>
      </c>
      <c r="L97" s="32">
        <f t="shared" si="17"/>
        <v>4.7065373424941876</v>
      </c>
      <c r="M97" s="32">
        <f t="shared" si="18"/>
        <v>3.9489810948570216</v>
      </c>
      <c r="N97" s="31">
        <f t="shared" si="19"/>
        <v>2.3542812350457094</v>
      </c>
      <c r="O97" s="32">
        <f t="shared" si="20"/>
        <v>1</v>
      </c>
      <c r="P97" s="33">
        <f t="shared" si="21"/>
        <v>1107.1628671693882</v>
      </c>
      <c r="Q97" s="33">
        <f t="shared" si="22"/>
        <v>489.11845705636296</v>
      </c>
      <c r="R97" s="32">
        <f t="shared" si="23"/>
        <v>5.1154165789311259</v>
      </c>
      <c r="S97" s="33">
        <f t="shared" si="24"/>
        <v>2187.4733471969439</v>
      </c>
      <c r="T97" s="5">
        <f t="shared" si="25"/>
        <v>13156.785404862898</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6"/>
        <v>0</v>
      </c>
      <c r="I98" s="27">
        <f>IF(Weather_Site!M96&lt;180,Weather_Site!M96+180,Weather_Site!M96-180)</f>
        <v>22</v>
      </c>
      <c r="J98" s="32">
        <f t="shared" si="15"/>
        <v>3.7980577321488092</v>
      </c>
      <c r="K98" s="32">
        <f t="shared" si="16"/>
        <v>4.708092458522354</v>
      </c>
      <c r="L98" s="32">
        <f t="shared" si="17"/>
        <v>4.4489211159486191</v>
      </c>
      <c r="M98" s="32">
        <f t="shared" si="18"/>
        <v>3.7980577321488092</v>
      </c>
      <c r="N98" s="31">
        <f t="shared" si="19"/>
        <v>2.4955079782052447</v>
      </c>
      <c r="O98" s="32">
        <f t="shared" si="20"/>
        <v>1</v>
      </c>
      <c r="P98" s="33">
        <f t="shared" si="21"/>
        <v>1337.8678604972729</v>
      </c>
      <c r="Q98" s="33">
        <f t="shared" si="22"/>
        <v>554.76063839580172</v>
      </c>
      <c r="R98" s="32">
        <f t="shared" si="23"/>
        <v>5.8656053906130055</v>
      </c>
      <c r="S98" s="33">
        <f t="shared" si="24"/>
        <v>2612.6352317911687</v>
      </c>
      <c r="T98" s="5">
        <f t="shared" si="25"/>
        <v>15898.329742242593</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6"/>
        <v>0</v>
      </c>
      <c r="I99" s="48">
        <f>IF(Weather_Site!M97&lt;180,Weather_Site!M97+180,Weather_Site!M97-180)</f>
        <v>23</v>
      </c>
      <c r="J99" s="51">
        <f t="shared" si="15"/>
        <v>3.6520736939895015</v>
      </c>
      <c r="K99" s="51">
        <f t="shared" si="16"/>
        <v>4.5109968643169385</v>
      </c>
      <c r="L99" s="51">
        <f t="shared" si="17"/>
        <v>4.2039383567723938</v>
      </c>
      <c r="M99" s="51">
        <f t="shared" si="18"/>
        <v>3.6520736939895015</v>
      </c>
      <c r="N99" s="54">
        <f t="shared" si="19"/>
        <v>2.6461039234761703</v>
      </c>
      <c r="O99" s="51">
        <f t="shared" si="20"/>
        <v>1</v>
      </c>
      <c r="P99" s="52">
        <f t="shared" si="21"/>
        <v>1418.6039177885339</v>
      </c>
      <c r="Q99" s="52">
        <f t="shared" si="22"/>
        <v>588.23867311577192</v>
      </c>
      <c r="R99" s="51">
        <f t="shared" si="23"/>
        <v>6.1194402505639651</v>
      </c>
      <c r="S99" s="52">
        <f t="shared" si="24"/>
        <v>2776.284549826295</v>
      </c>
      <c r="T99" s="243">
        <f t="shared" si="25"/>
        <v>16857.743223053745</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6"/>
        <v>0</v>
      </c>
      <c r="I100" s="48">
        <f>IF(Weather_Site!M98&lt;180,Weather_Site!M98+180,Weather_Site!M98-180)</f>
        <v>24</v>
      </c>
      <c r="J100" s="51">
        <f t="shared" si="15"/>
        <v>3.7286354122230576</v>
      </c>
      <c r="K100" s="51">
        <f t="shared" si="16"/>
        <v>4.6283920145276722</v>
      </c>
      <c r="L100" s="51">
        <f t="shared" si="17"/>
        <v>4.3516201240786891</v>
      </c>
      <c r="M100" s="51">
        <f t="shared" si="18"/>
        <v>4.6283920145276722</v>
      </c>
      <c r="N100" s="54">
        <f t="shared" si="19"/>
        <v>1.8568868684109541</v>
      </c>
      <c r="O100" s="51">
        <f t="shared" si="20"/>
        <v>1</v>
      </c>
      <c r="P100" s="52">
        <f t="shared" si="21"/>
        <v>1116.0717767929862</v>
      </c>
      <c r="Q100" s="52">
        <f t="shared" si="22"/>
        <v>439.58883922502685</v>
      </c>
      <c r="R100" s="51">
        <f t="shared" si="23"/>
        <v>5.1451434860214125</v>
      </c>
      <c r="S100" s="52">
        <f t="shared" si="24"/>
        <v>2075.9645295704595</v>
      </c>
      <c r="T100" s="243">
        <f t="shared" si="25"/>
        <v>13262.652947556653</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6"/>
        <v>0</v>
      </c>
      <c r="I101" s="48">
        <f>IF(Weather_Site!M99&lt;180,Weather_Site!M99+180,Weather_Site!M99-180)</f>
        <v>24</v>
      </c>
      <c r="J101" s="51">
        <f t="shared" si="15"/>
        <v>3.7570268584481861</v>
      </c>
      <c r="K101" s="51">
        <f t="shared" si="16"/>
        <v>4.6791968870207645</v>
      </c>
      <c r="L101" s="51">
        <f t="shared" si="17"/>
        <v>4.4162626884871141</v>
      </c>
      <c r="M101" s="51">
        <f t="shared" si="18"/>
        <v>4.6791968870207645</v>
      </c>
      <c r="N101" s="54">
        <f t="shared" si="19"/>
        <v>1.8268268041648288</v>
      </c>
      <c r="O101" s="51">
        <f t="shared" si="20"/>
        <v>1</v>
      </c>
      <c r="P101" s="52">
        <f t="shared" si="21"/>
        <v>979.38090734729644</v>
      </c>
      <c r="Q101" s="52">
        <f t="shared" si="22"/>
        <v>406.11034425380251</v>
      </c>
      <c r="R101" s="51">
        <f t="shared" si="23"/>
        <v>4.6813823635958061</v>
      </c>
      <c r="S101" s="52">
        <f t="shared" si="24"/>
        <v>1823.861824757777</v>
      </c>
      <c r="T101" s="243">
        <f t="shared" si="25"/>
        <v>11638.309782310373</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6"/>
        <v>0</v>
      </c>
      <c r="I102" s="48">
        <f>IF(Weather_Site!M100&lt;180,Weather_Site!M100+180,Weather_Site!M100-180)</f>
        <v>24</v>
      </c>
      <c r="J102" s="51">
        <f t="shared" si="15"/>
        <v>3.9542920310118888</v>
      </c>
      <c r="K102" s="51">
        <f t="shared" si="16"/>
        <v>4.9685359598092518</v>
      </c>
      <c r="L102" s="51">
        <f t="shared" si="17"/>
        <v>4.7752125897595485</v>
      </c>
      <c r="M102" s="51">
        <f t="shared" si="18"/>
        <v>4.7752125897595485</v>
      </c>
      <c r="N102" s="54">
        <f t="shared" si="19"/>
        <v>1.7721863817901435</v>
      </c>
      <c r="O102" s="51">
        <f t="shared" si="20"/>
        <v>1</v>
      </c>
      <c r="P102" s="52">
        <f t="shared" si="21"/>
        <v>833.41740417993196</v>
      </c>
      <c r="Q102" s="52">
        <f t="shared" si="22"/>
        <v>368.184164140723</v>
      </c>
      <c r="R102" s="51">
        <f t="shared" si="23"/>
        <v>4.1658124984731106</v>
      </c>
      <c r="S102" s="52">
        <f t="shared" si="24"/>
        <v>1525.9699042661605</v>
      </c>
      <c r="T102" s="243">
        <f t="shared" si="25"/>
        <v>9903.7768196715242</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6"/>
        <v>0</v>
      </c>
      <c r="I103" s="48">
        <f>IF(Weather_Site!M101&lt;180,Weather_Site!M101+180,Weather_Site!M101-180)</f>
        <v>18</v>
      </c>
      <c r="J103" s="51">
        <f t="shared" si="15"/>
        <v>4.406402489242299</v>
      </c>
      <c r="K103" s="51">
        <f t="shared" si="16"/>
        <v>5.5989915114048774</v>
      </c>
      <c r="L103" s="51">
        <f t="shared" si="17"/>
        <v>5.5404460209439925</v>
      </c>
      <c r="M103" s="51">
        <f t="shared" si="18"/>
        <v>5.5404460209439925</v>
      </c>
      <c r="N103" s="54">
        <f t="shared" si="19"/>
        <v>1.4190710143510528</v>
      </c>
      <c r="O103" s="51">
        <f t="shared" si="20"/>
        <v>1</v>
      </c>
      <c r="P103" s="52">
        <f t="shared" si="21"/>
        <v>572.41814781492826</v>
      </c>
      <c r="Q103" s="52">
        <f t="shared" si="22"/>
        <v>273.99800117537666</v>
      </c>
      <c r="R103" s="51">
        <f t="shared" si="23"/>
        <v>3.1749936984233313</v>
      </c>
      <c r="S103" s="52">
        <f t="shared" si="24"/>
        <v>860.14891504132993</v>
      </c>
      <c r="T103" s="243">
        <f t="shared" si="25"/>
        <v>6802.2356565340642</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6"/>
        <v>0</v>
      </c>
      <c r="I104" s="27">
        <f>IF(Weather_Site!M102&lt;180,Weather_Site!M102+180,Weather_Site!M102-180)</f>
        <v>11</v>
      </c>
      <c r="J104" s="32">
        <f t="shared" si="15"/>
        <v>5.0013761812757247</v>
      </c>
      <c r="K104" s="32">
        <f t="shared" si="16"/>
        <v>6.3863653456796365</v>
      </c>
      <c r="L104" s="32">
        <f t="shared" si="17"/>
        <v>6.4718957549555549</v>
      </c>
      <c r="M104" s="32">
        <f t="shared" si="18"/>
        <v>6.4718957549555549</v>
      </c>
      <c r="N104" s="31">
        <f t="shared" si="19"/>
        <v>1.1248934430271382</v>
      </c>
      <c r="O104" s="32">
        <f t="shared" si="20"/>
        <v>1</v>
      </c>
      <c r="P104" s="33">
        <f t="shared" si="21"/>
        <v>415.59624395470979</v>
      </c>
      <c r="Q104" s="33">
        <f t="shared" si="22"/>
        <v>208.88517254315906</v>
      </c>
      <c r="R104" s="32">
        <f t="shared" si="23"/>
        <v>2.5189274582050487</v>
      </c>
      <c r="S104" s="33">
        <f t="shared" si="24"/>
        <v>390.96180798627029</v>
      </c>
      <c r="T104" s="5">
        <f t="shared" si="25"/>
        <v>4938.6686989951349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6"/>
        <v>0</v>
      </c>
      <c r="I105" s="27">
        <f>IF(Weather_Site!M103&lt;180,Weather_Site!M103+180,Weather_Site!M103-180)</f>
        <v>5</v>
      </c>
      <c r="J105" s="32">
        <f t="shared" si="15"/>
        <v>5.4875213241085765</v>
      </c>
      <c r="K105" s="32">
        <f t="shared" si="16"/>
        <v>7.0168026671676769</v>
      </c>
      <c r="L105" s="32">
        <f t="shared" si="17"/>
        <v>7.2055406362520538</v>
      </c>
      <c r="M105" s="32">
        <f t="shared" si="18"/>
        <v>7.2055406362520538</v>
      </c>
      <c r="N105" s="31">
        <f t="shared" si="19"/>
        <v>0.95805837779059966</v>
      </c>
      <c r="O105" s="32">
        <f t="shared" si="20"/>
        <v>1</v>
      </c>
      <c r="P105" s="33">
        <f t="shared" si="21"/>
        <v>287.86486051261147</v>
      </c>
      <c r="Q105" s="33">
        <f t="shared" si="22"/>
        <v>163.63631848188243</v>
      </c>
      <c r="R105" s="32">
        <f t="shared" si="23"/>
        <v>1.9315656815831002</v>
      </c>
      <c r="S105" s="33">
        <f t="shared" si="24"/>
        <v>50</v>
      </c>
      <c r="T105" s="5">
        <f t="shared" si="25"/>
        <v>3420.7940924248664</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6"/>
        <v>0</v>
      </c>
      <c r="I106" s="27">
        <f>IF(Weather_Site!M104&lt;180,Weather_Site!M104+180,Weather_Site!M104-180)</f>
        <v>355</v>
      </c>
      <c r="J106" s="32">
        <f t="shared" si="15"/>
        <v>5.5748214055802876</v>
      </c>
      <c r="K106" s="32">
        <f t="shared" si="16"/>
        <v>7.1325125980743946</v>
      </c>
      <c r="L106" s="32">
        <f t="shared" si="17"/>
        <v>7.3390078056774684</v>
      </c>
      <c r="M106" s="32">
        <f t="shared" si="18"/>
        <v>7.3390078056774684</v>
      </c>
      <c r="N106" s="31">
        <f t="shared" si="19"/>
        <v>0.93212822794540562</v>
      </c>
      <c r="O106" s="32">
        <f t="shared" si="20"/>
        <v>1</v>
      </c>
      <c r="P106" s="33">
        <f t="shared" si="21"/>
        <v>280.0737079677408</v>
      </c>
      <c r="Q106" s="33">
        <f t="shared" si="22"/>
        <v>159.20745030775691</v>
      </c>
      <c r="R106" s="32">
        <f t="shared" si="23"/>
        <v>1.8936250340469234</v>
      </c>
      <c r="S106" s="33">
        <f t="shared" si="24"/>
        <v>50</v>
      </c>
      <c r="T106" s="5">
        <f t="shared" si="25"/>
        <v>3328.2092296833193</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6"/>
        <v>0</v>
      </c>
      <c r="I107" s="27">
        <f>IF(Weather_Site!M105&lt;180,Weather_Site!M105+180,Weather_Site!M105-180)</f>
        <v>357</v>
      </c>
      <c r="J107" s="32">
        <f t="shared" si="15"/>
        <v>5.7265079723032581</v>
      </c>
      <c r="K107" s="32">
        <f t="shared" si="16"/>
        <v>7.3291234450641936</v>
      </c>
      <c r="L107" s="32">
        <f t="shared" si="17"/>
        <v>7.5648038442493846</v>
      </c>
      <c r="M107" s="32">
        <f t="shared" si="18"/>
        <v>7.5648038442493846</v>
      </c>
      <c r="N107" s="31">
        <f t="shared" si="19"/>
        <v>0.8908426050533973</v>
      </c>
      <c r="O107" s="32">
        <f t="shared" si="20"/>
        <v>1</v>
      </c>
      <c r="P107" s="33">
        <f t="shared" si="21"/>
        <v>329.12525440517567</v>
      </c>
      <c r="Q107" s="33">
        <f t="shared" si="22"/>
        <v>165.42350070475686</v>
      </c>
      <c r="R107" s="32">
        <f t="shared" si="23"/>
        <v>2.1279834059012042</v>
      </c>
      <c r="S107" s="33">
        <f t="shared" si="24"/>
        <v>103.82689038985518</v>
      </c>
      <c r="T107" s="5">
        <f t="shared" si="25"/>
        <v>3911.1051065148376</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6"/>
        <v>0</v>
      </c>
      <c r="I108" s="27">
        <f>IF(Weather_Site!M106&lt;180,Weather_Site!M106+180,Weather_Site!M106-180)</f>
        <v>0</v>
      </c>
      <c r="J108" s="32">
        <f t="shared" si="15"/>
        <v>6.0225401406782373</v>
      </c>
      <c r="K108" s="32">
        <f t="shared" si="16"/>
        <v>7.7040029540447952</v>
      </c>
      <c r="L108" s="32">
        <f t="shared" si="17"/>
        <v>7.993210821121588</v>
      </c>
      <c r="M108" s="32">
        <f t="shared" si="18"/>
        <v>7.993210821121588</v>
      </c>
      <c r="N108" s="31">
        <f t="shared" si="19"/>
        <v>0.82041804222551362</v>
      </c>
      <c r="O108" s="32">
        <f t="shared" si="20"/>
        <v>1</v>
      </c>
      <c r="P108" s="33">
        <f t="shared" si="21"/>
        <v>303.10662661883271</v>
      </c>
      <c r="Q108" s="33">
        <f t="shared" si="22"/>
        <v>152.34613142256777</v>
      </c>
      <c r="R108" s="32">
        <f t="shared" si="23"/>
        <v>2.0049778562802989</v>
      </c>
      <c r="S108" s="33">
        <f t="shared" si="24"/>
        <v>50</v>
      </c>
      <c r="T108" s="5">
        <f t="shared" si="25"/>
        <v>3601.9170796537956</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6"/>
        <v>0</v>
      </c>
      <c r="I109" s="27">
        <f>IF(Weather_Site!M107&lt;180,Weather_Site!M107+180,Weather_Site!M107-180)</f>
        <v>353</v>
      </c>
      <c r="J109" s="32">
        <f t="shared" si="15"/>
        <v>6.9089122997779251</v>
      </c>
      <c r="K109" s="32">
        <f t="shared" si="16"/>
        <v>8.8171925139383127</v>
      </c>
      <c r="L109" s="32">
        <f t="shared" si="17"/>
        <v>9.2627078903019235</v>
      </c>
      <c r="M109" s="32">
        <f t="shared" si="18"/>
        <v>9.2627078903019235</v>
      </c>
      <c r="N109" s="31">
        <f t="shared" si="19"/>
        <v>0.65815810687562826</v>
      </c>
      <c r="O109" s="32">
        <f t="shared" si="20"/>
        <v>1</v>
      </c>
      <c r="P109" s="33">
        <f t="shared" si="21"/>
        <v>243.15906439082573</v>
      </c>
      <c r="Q109" s="33">
        <f t="shared" si="22"/>
        <v>122.21554900829643</v>
      </c>
      <c r="R109" s="32">
        <f t="shared" si="23"/>
        <v>1.7096802270315135</v>
      </c>
      <c r="S109" s="33">
        <f t="shared" si="24"/>
        <v>165.75518471909891</v>
      </c>
      <c r="T109" s="5">
        <f t="shared" si="25"/>
        <v>2889.5402151776457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6"/>
        <v>0</v>
      </c>
      <c r="I110" s="27">
        <f>IF(Weather_Site!M108&lt;180,Weather_Site!M108+180,Weather_Site!M108-180)</f>
        <v>351</v>
      </c>
      <c r="J110" s="32">
        <f t="shared" si="15"/>
        <v>7.956206215589698</v>
      </c>
      <c r="K110" s="32">
        <f t="shared" si="16"/>
        <v>10.142876464065511</v>
      </c>
      <c r="L110" s="32">
        <f t="shared" si="17"/>
        <v>10.778200780710232</v>
      </c>
      <c r="M110" s="32">
        <f t="shared" si="18"/>
        <v>10.778200780710232</v>
      </c>
      <c r="N110" s="31">
        <f t="shared" si="19"/>
        <v>0.5247432064715587</v>
      </c>
      <c r="O110" s="32">
        <f t="shared" si="20"/>
        <v>1</v>
      </c>
      <c r="P110" s="33">
        <f t="shared" si="21"/>
        <v>193.86841216130131</v>
      </c>
      <c r="Q110" s="33">
        <f t="shared" si="22"/>
        <v>97.441296243752475</v>
      </c>
      <c r="R110" s="32">
        <f t="shared" si="23"/>
        <v>1.4513885188582869</v>
      </c>
      <c r="S110" s="33">
        <f t="shared" si="24"/>
        <v>281.00823632471111</v>
      </c>
      <c r="T110" s="5">
        <f t="shared" si="25"/>
        <v>2303.8029645167971</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6"/>
        <v>0</v>
      </c>
      <c r="I111" s="27">
        <f>IF(Weather_Site!M109&lt;180,Weather_Site!M109+180,Weather_Site!M109-180)</f>
        <v>348</v>
      </c>
      <c r="J111" s="32">
        <f t="shared" si="15"/>
        <v>8.7618685048194642</v>
      </c>
      <c r="K111" s="32">
        <f t="shared" si="16"/>
        <v>11.175758630228051</v>
      </c>
      <c r="L111" s="32">
        <f t="shared" si="17"/>
        <v>11.964707572904244</v>
      </c>
      <c r="M111" s="32">
        <f t="shared" si="18"/>
        <v>11.964707572904244</v>
      </c>
      <c r="N111" s="31">
        <f t="shared" si="19"/>
        <v>0.44888994279179251</v>
      </c>
      <c r="O111" s="32">
        <f t="shared" si="20"/>
        <v>1</v>
      </c>
      <c r="P111" s="33">
        <f t="shared" si="21"/>
        <v>196.15233687754608</v>
      </c>
      <c r="Q111" s="33">
        <f t="shared" si="22"/>
        <v>89.973981217811243</v>
      </c>
      <c r="R111" s="32">
        <f t="shared" si="23"/>
        <v>1.4637306755568724</v>
      </c>
      <c r="S111" s="33">
        <f t="shared" si="24"/>
        <v>287.63677259473025</v>
      </c>
      <c r="T111" s="5">
        <f t="shared" si="25"/>
        <v>2330.9436032281724</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6"/>
        <v>0</v>
      </c>
      <c r="I112" s="27">
        <f>IF(Weather_Site!M110&lt;180,Weather_Site!M110+180,Weather_Site!M110-180)</f>
        <v>354</v>
      </c>
      <c r="J112" s="32">
        <f t="shared" si="15"/>
        <v>9.1385606918676885</v>
      </c>
      <c r="K112" s="32">
        <f t="shared" si="16"/>
        <v>11.650556404609995</v>
      </c>
      <c r="L112" s="32">
        <f t="shared" si="17"/>
        <v>12.497941362318478</v>
      </c>
      <c r="M112" s="32">
        <f t="shared" si="18"/>
        <v>11.650556404609995</v>
      </c>
      <c r="N112" s="31">
        <f t="shared" si="19"/>
        <v>0.46710576876557575</v>
      </c>
      <c r="O112" s="32">
        <f t="shared" si="20"/>
        <v>1</v>
      </c>
      <c r="P112" s="33">
        <f t="shared" si="21"/>
        <v>219.66881208557703</v>
      </c>
      <c r="Q112" s="33">
        <f t="shared" si="22"/>
        <v>97.044503222364099</v>
      </c>
      <c r="R112" s="32">
        <f t="shared" si="23"/>
        <v>1.5886002918914</v>
      </c>
      <c r="S112" s="33">
        <f t="shared" si="24"/>
        <v>251.27021106474285</v>
      </c>
      <c r="T112" s="5">
        <f t="shared" si="25"/>
        <v>2610.3977169502737</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6"/>
        <v>0</v>
      </c>
      <c r="I113" s="27">
        <f>IF(Weather_Site!M111&lt;180,Weather_Site!M111+180,Weather_Site!M111-180)</f>
        <v>336</v>
      </c>
      <c r="J113" s="32">
        <f t="shared" si="15"/>
        <v>8.6847086626687169</v>
      </c>
      <c r="K113" s="32">
        <f t="shared" si="16"/>
        <v>11.065469573585982</v>
      </c>
      <c r="L113" s="32">
        <f t="shared" si="17"/>
        <v>11.824335090608926</v>
      </c>
      <c r="M113" s="32">
        <f t="shared" si="18"/>
        <v>11.065469573585982</v>
      </c>
      <c r="N113" s="31">
        <f t="shared" si="19"/>
        <v>0.50450860080961946</v>
      </c>
      <c r="O113" s="32">
        <f t="shared" si="20"/>
        <v>1</v>
      </c>
      <c r="P113" s="33">
        <f t="shared" si="21"/>
        <v>270.47232397672792</v>
      </c>
      <c r="Q113" s="33">
        <f t="shared" si="22"/>
        <v>112.15412489388488</v>
      </c>
      <c r="R113" s="32">
        <f t="shared" si="23"/>
        <v>1.8464641997445206</v>
      </c>
      <c r="S113" s="33">
        <f t="shared" si="24"/>
        <v>144.54784135524824</v>
      </c>
      <c r="T113" s="5">
        <f t="shared" si="25"/>
        <v>3214.1127832567831</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6"/>
        <v>0</v>
      </c>
      <c r="I114" s="27">
        <f>IF(Weather_Site!M112&lt;180,Weather_Site!M112+180,Weather_Site!M112-180)</f>
        <v>337</v>
      </c>
      <c r="J114" s="32">
        <f t="shared" si="15"/>
        <v>7.6442339252605969</v>
      </c>
      <c r="K114" s="32">
        <f t="shared" si="16"/>
        <v>9.7481680383708706</v>
      </c>
      <c r="L114" s="32">
        <f t="shared" si="17"/>
        <v>10.330157394331289</v>
      </c>
      <c r="M114" s="32">
        <f t="shared" si="18"/>
        <v>9.7481680383708706</v>
      </c>
      <c r="N114" s="31">
        <f t="shared" si="19"/>
        <v>0.60976655816022407</v>
      </c>
      <c r="O114" s="32">
        <f t="shared" si="20"/>
        <v>1</v>
      </c>
      <c r="P114" s="33">
        <f t="shared" si="21"/>
        <v>425.01943408302606</v>
      </c>
      <c r="Q114" s="33">
        <f t="shared" si="22"/>
        <v>157.43173268113944</v>
      </c>
      <c r="R114" s="32">
        <f t="shared" si="23"/>
        <v>2.5600923859703189</v>
      </c>
      <c r="S114" s="33">
        <f t="shared" si="24"/>
        <v>244.47868183866831</v>
      </c>
      <c r="T114" s="5">
        <f t="shared" si="25"/>
        <v>5050.6476083532925</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26"/>
        <v>0</v>
      </c>
      <c r="I115" s="27">
        <f>IF(Weather_Site!M113&lt;180,Weather_Site!M113+180,Weather_Site!M113-180)</f>
        <v>341</v>
      </c>
      <c r="J115" s="32">
        <f t="shared" si="15"/>
        <v>7.0247006642249739</v>
      </c>
      <c r="K115" s="32">
        <f t="shared" si="16"/>
        <v>8.9644979619528069</v>
      </c>
      <c r="L115" s="32">
        <f t="shared" si="17"/>
        <v>9.4438191045580631</v>
      </c>
      <c r="M115" s="32">
        <f t="shared" si="18"/>
        <v>8.9644979619528069</v>
      </c>
      <c r="N115" s="31">
        <f t="shared" si="19"/>
        <v>0.69115772803528253</v>
      </c>
      <c r="O115" s="32">
        <f t="shared" si="20"/>
        <v>1</v>
      </c>
      <c r="P115" s="33">
        <f t="shared" si="21"/>
        <v>325.03515741736203</v>
      </c>
      <c r="Q115" s="33">
        <f t="shared" si="22"/>
        <v>143.59287093100207</v>
      </c>
      <c r="R115" s="32">
        <f t="shared" si="23"/>
        <v>2.1088307168538591</v>
      </c>
      <c r="S115" s="33">
        <f t="shared" si="24"/>
        <v>50</v>
      </c>
      <c r="T115" s="5">
        <f t="shared" si="25"/>
        <v>3862.5011206429854</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5"/>
        <v>6.1073720966665359</v>
      </c>
      <c r="K116" s="32">
        <f t="shared" si="16"/>
        <v>7.7970422479482968</v>
      </c>
      <c r="L116" s="32">
        <f t="shared" si="17"/>
        <v>8.1078422772163989</v>
      </c>
      <c r="M116" s="32">
        <f t="shared" si="18"/>
        <v>7.7970422479482968</v>
      </c>
      <c r="N116" s="31">
        <f t="shared" si="19"/>
        <v>0.85146797083867953</v>
      </c>
      <c r="O116" s="32">
        <f t="shared" si="20"/>
        <v>1</v>
      </c>
      <c r="P116" s="33">
        <f t="shared" si="21"/>
        <v>539.16138925336497</v>
      </c>
      <c r="Q116" s="33">
        <f t="shared" si="22"/>
        <v>207.68088850715486</v>
      </c>
      <c r="R116" s="32">
        <f t="shared" si="23"/>
        <v>3.0405263000956486</v>
      </c>
      <c r="S116" s="33">
        <f t="shared" si="24"/>
        <v>605.68389475686263</v>
      </c>
      <c r="T116" s="5">
        <f t="shared" si="25"/>
        <v>6407.0345089608218</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5"/>
        <v>5.6232957897992373</v>
      </c>
      <c r="K117" s="32">
        <f t="shared" si="16"/>
        <v>7.1693932397223907</v>
      </c>
      <c r="L117" s="32">
        <f t="shared" si="17"/>
        <v>7.3846733362277366</v>
      </c>
      <c r="M117" s="32">
        <f t="shared" si="18"/>
        <v>7.1693932397223907</v>
      </c>
      <c r="N117" s="31">
        <f t="shared" si="19"/>
        <v>0.96528888784113209</v>
      </c>
      <c r="O117" s="32">
        <f t="shared" si="20"/>
        <v>1</v>
      </c>
      <c r="P117" s="33">
        <f t="shared" si="21"/>
        <v>548.94191155339217</v>
      </c>
      <c r="Q117" s="33">
        <f t="shared" si="22"/>
        <v>221.56551973963386</v>
      </c>
      <c r="R117" s="32">
        <f t="shared" si="23"/>
        <v>3.0803045966138418</v>
      </c>
      <c r="S117" s="33">
        <f t="shared" si="24"/>
        <v>671.26005971111999</v>
      </c>
      <c r="T117" s="5">
        <f t="shared" si="25"/>
        <v>6523.2597156261445</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5"/>
        <v>5.0095599920745402</v>
      </c>
      <c r="K118" s="32">
        <f t="shared" si="16"/>
        <v>6.3724184772803643</v>
      </c>
      <c r="L118" s="32">
        <f t="shared" si="17"/>
        <v>6.454198799668756</v>
      </c>
      <c r="M118" s="32">
        <f t="shared" si="18"/>
        <v>6.3724184772803643</v>
      </c>
      <c r="N118" s="31">
        <f t="shared" si="19"/>
        <v>1.1512471997134741</v>
      </c>
      <c r="O118" s="32">
        <f t="shared" si="20"/>
        <v>1</v>
      </c>
      <c r="P118" s="33">
        <f t="shared" si="21"/>
        <v>654.69295921825017</v>
      </c>
      <c r="Q118" s="33">
        <f t="shared" si="22"/>
        <v>264.24906301759341</v>
      </c>
      <c r="R118" s="32">
        <f t="shared" si="23"/>
        <v>3.4987371743520836</v>
      </c>
      <c r="S118" s="33">
        <f t="shared" si="24"/>
        <v>970.15906256740527</v>
      </c>
      <c r="T118" s="5">
        <f t="shared" si="25"/>
        <v>7779.9346653768716</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5"/>
        <v>4.4715352826193353</v>
      </c>
      <c r="K119" s="32">
        <f t="shared" si="16"/>
        <v>5.6651698992904427</v>
      </c>
      <c r="L119" s="32">
        <f t="shared" si="17"/>
        <v>5.616462212885855</v>
      </c>
      <c r="M119" s="32">
        <f t="shared" si="18"/>
        <v>4.4715352826193353</v>
      </c>
      <c r="N119" s="31">
        <f t="shared" si="19"/>
        <v>1.9551081593579152</v>
      </c>
      <c r="O119" s="32">
        <f t="shared" si="20"/>
        <v>1</v>
      </c>
      <c r="P119" s="33">
        <f t="shared" si="21"/>
        <v>1111.8337979543828</v>
      </c>
      <c r="Q119" s="33">
        <f t="shared" si="22"/>
        <v>448.76156861616045</v>
      </c>
      <c r="R119" s="32">
        <f t="shared" si="23"/>
        <v>5.1310105901816776</v>
      </c>
      <c r="S119" s="33">
        <f t="shared" si="24"/>
        <v>2096.6399475421877</v>
      </c>
      <c r="T119" s="5">
        <f t="shared" si="25"/>
        <v>13212.291632357916</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5"/>
        <v>3.9650235412135064</v>
      </c>
      <c r="K120" s="32">
        <f t="shared" si="16"/>
        <v>4.9784442455407314</v>
      </c>
      <c r="L120" s="32">
        <f t="shared" si="17"/>
        <v>4.7865118001496807</v>
      </c>
      <c r="M120" s="32">
        <f t="shared" si="18"/>
        <v>3.9650235412135064</v>
      </c>
      <c r="N120" s="31">
        <f t="shared" si="19"/>
        <v>2.3400550337491062</v>
      </c>
      <c r="O120" s="32">
        <f t="shared" si="20"/>
        <v>1</v>
      </c>
      <c r="P120" s="33">
        <f t="shared" si="21"/>
        <v>1330.74595548207</v>
      </c>
      <c r="Q120" s="33">
        <f t="shared" si="22"/>
        <v>537.11952587741609</v>
      </c>
      <c r="R120" s="32">
        <f t="shared" si="23"/>
        <v>5.8430133790244589</v>
      </c>
      <c r="S120" s="33">
        <f t="shared" si="24"/>
        <v>2562.9460211766363</v>
      </c>
      <c r="T120" s="5">
        <f t="shared" si="25"/>
        <v>15813.697770978597</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5"/>
        <v>3.7111310088345277</v>
      </c>
      <c r="K121" s="32">
        <f t="shared" si="16"/>
        <v>4.6274533287619422</v>
      </c>
      <c r="L121" s="32">
        <f t="shared" si="17"/>
        <v>4.3541890003427852</v>
      </c>
      <c r="M121" s="32">
        <f t="shared" si="18"/>
        <v>3.7111310088345277</v>
      </c>
      <c r="N121" s="31">
        <f t="shared" si="19"/>
        <v>2.5833996731418991</v>
      </c>
      <c r="O121" s="32">
        <f t="shared" si="20"/>
        <v>1</v>
      </c>
      <c r="P121" s="33">
        <f t="shared" si="21"/>
        <v>1300.2639961584086</v>
      </c>
      <c r="Q121" s="33">
        <f t="shared" si="22"/>
        <v>555.5485806944107</v>
      </c>
      <c r="R121" s="32">
        <f t="shared" si="23"/>
        <v>5.7459373336535933</v>
      </c>
      <c r="S121" s="33">
        <f t="shared" si="24"/>
        <v>2571.5785024623801</v>
      </c>
      <c r="T121" s="5">
        <f t="shared" si="25"/>
        <v>15451.470487682422</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5"/>
        <v>3.5511741773963763</v>
      </c>
      <c r="K122" s="32">
        <f t="shared" si="16"/>
        <v>4.402014066467304</v>
      </c>
      <c r="L122" s="32">
        <f t="shared" si="17"/>
        <v>4.0726355539631154</v>
      </c>
      <c r="M122" s="32">
        <f t="shared" si="18"/>
        <v>3.5511741773963763</v>
      </c>
      <c r="N122" s="31">
        <f t="shared" si="19"/>
        <v>2.7592903147650159</v>
      </c>
      <c r="O122" s="32">
        <f t="shared" si="20"/>
        <v>1</v>
      </c>
      <c r="P122" s="33">
        <f t="shared" si="21"/>
        <v>1479.2843229299037</v>
      </c>
      <c r="Q122" s="33">
        <f t="shared" si="22"/>
        <v>613.40042584808577</v>
      </c>
      <c r="R122" s="32">
        <f t="shared" si="23"/>
        <v>6.3075896244269121</v>
      </c>
      <c r="S122" s="33">
        <f t="shared" si="24"/>
        <v>2896.4270984257673</v>
      </c>
      <c r="T122" s="5">
        <f t="shared" si="25"/>
        <v>17578.828704150357</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5"/>
        <v>3.409247256401168</v>
      </c>
      <c r="K123" s="32">
        <f t="shared" si="16"/>
        <v>4.2066095353217499</v>
      </c>
      <c r="L123" s="32">
        <f t="shared" si="17"/>
        <v>3.8276252751420605</v>
      </c>
      <c r="M123" s="32">
        <f t="shared" si="18"/>
        <v>3.409247256401168</v>
      </c>
      <c r="N123" s="31">
        <f t="shared" si="19"/>
        <v>2.9327769931792593</v>
      </c>
      <c r="O123" s="32">
        <f t="shared" si="20"/>
        <v>1</v>
      </c>
      <c r="P123" s="33">
        <f t="shared" si="21"/>
        <v>1572.2923410576473</v>
      </c>
      <c r="Q123" s="33">
        <f t="shared" si="22"/>
        <v>651.96715507147655</v>
      </c>
      <c r="R123" s="32">
        <f t="shared" si="23"/>
        <v>6.5918855563753569</v>
      </c>
      <c r="S123" s="33">
        <f t="shared" si="24"/>
        <v>3076.1518645900323</v>
      </c>
      <c r="T123" s="5">
        <f t="shared" si="25"/>
        <v>18684.073986235038</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5"/>
        <v>3.4353712356746771</v>
      </c>
      <c r="K124" s="32">
        <f t="shared" si="16"/>
        <v>4.2552134448948342</v>
      </c>
      <c r="L124" s="32">
        <f t="shared" si="17"/>
        <v>3.8922150154840813</v>
      </c>
      <c r="M124" s="32">
        <f t="shared" si="18"/>
        <v>4.2552134448948342</v>
      </c>
      <c r="N124" s="31">
        <f t="shared" si="19"/>
        <v>2.1055525269719313</v>
      </c>
      <c r="O124" s="32">
        <f t="shared" si="20"/>
        <v>1</v>
      </c>
      <c r="P124" s="33">
        <f t="shared" si="21"/>
        <v>1265.5309216115638</v>
      </c>
      <c r="Q124" s="33">
        <f t="shared" si="22"/>
        <v>498.45653335412067</v>
      </c>
      <c r="R124" s="32">
        <f t="shared" si="23"/>
        <v>5.6345506861255101</v>
      </c>
      <c r="S124" s="33">
        <f t="shared" si="24"/>
        <v>2395.7466569197313</v>
      </c>
      <c r="T124" s="5">
        <f t="shared" si="25"/>
        <v>15038.725785150749</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5"/>
        <v>3.4613915713725838</v>
      </c>
      <c r="K125" s="32">
        <f t="shared" si="16"/>
        <v>4.3010279899400148</v>
      </c>
      <c r="L125" s="32">
        <f t="shared" si="17"/>
        <v>3.9526276751876481</v>
      </c>
      <c r="M125" s="32">
        <f t="shared" si="18"/>
        <v>4.3010279899400148</v>
      </c>
      <c r="N125" s="31">
        <f t="shared" si="19"/>
        <v>2.0721107117626669</v>
      </c>
      <c r="O125" s="32">
        <f t="shared" si="20"/>
        <v>1</v>
      </c>
      <c r="P125" s="33">
        <f t="shared" si="21"/>
        <v>1110.8801690360287</v>
      </c>
      <c r="Q125" s="33">
        <f t="shared" si="22"/>
        <v>460.63786264108376</v>
      </c>
      <c r="R125" s="32">
        <f t="shared" si="23"/>
        <v>5.1278283543930172</v>
      </c>
      <c r="S125" s="33">
        <f t="shared" si="24"/>
        <v>2126.2812683773964</v>
      </c>
      <c r="T125" s="5">
        <f t="shared" si="25"/>
        <v>13200.959342044807</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5"/>
        <v>3.7496776391907494</v>
      </c>
      <c r="K126" s="32">
        <f t="shared" si="16"/>
        <v>4.7167041962180525</v>
      </c>
      <c r="L126" s="32">
        <f t="shared" si="17"/>
        <v>4.4735436958635972</v>
      </c>
      <c r="M126" s="32">
        <f t="shared" si="18"/>
        <v>4.4735436958635972</v>
      </c>
      <c r="N126" s="31">
        <f t="shared" si="19"/>
        <v>1.9537960648720736</v>
      </c>
      <c r="O126" s="32">
        <f t="shared" si="20"/>
        <v>1</v>
      </c>
      <c r="P126" s="33">
        <f t="shared" si="21"/>
        <v>918.82414931877679</v>
      </c>
      <c r="Q126" s="33">
        <f t="shared" si="22"/>
        <v>405.91485096489254</v>
      </c>
      <c r="R126" s="32">
        <f t="shared" si="23"/>
        <v>4.4702633598367081</v>
      </c>
      <c r="S126" s="33">
        <f t="shared" si="24"/>
        <v>1741.2696452096397</v>
      </c>
      <c r="T126" s="5">
        <f t="shared" si="25"/>
        <v>10918.693641071466</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ref="H127:H158" si="27">C$4</f>
        <v>0</v>
      </c>
      <c r="I127" s="27">
        <f>IF(Weather_Site!M125&lt;180,Weather_Site!M125+180,Weather_Site!M125-180)</f>
        <v>349</v>
      </c>
      <c r="J127" s="32">
        <f t="shared" si="15"/>
        <v>4.2071276924865595</v>
      </c>
      <c r="K127" s="32">
        <f t="shared" si="16"/>
        <v>5.3550626916432797</v>
      </c>
      <c r="L127" s="32">
        <f t="shared" si="17"/>
        <v>5.2543014358981592</v>
      </c>
      <c r="M127" s="32">
        <f t="shared" si="18"/>
        <v>5.2543014358981592</v>
      </c>
      <c r="N127" s="31">
        <f t="shared" si="19"/>
        <v>1.5361498971038565</v>
      </c>
      <c r="O127" s="32">
        <f t="shared" si="20"/>
        <v>1</v>
      </c>
      <c r="P127" s="33">
        <f t="shared" si="21"/>
        <v>567.53653543376083</v>
      </c>
      <c r="Q127" s="33">
        <f t="shared" si="22"/>
        <v>285.25273953521821</v>
      </c>
      <c r="R127" s="32">
        <f t="shared" si="23"/>
        <v>3.1553941714697973</v>
      </c>
      <c r="S127" s="33">
        <f t="shared" si="24"/>
        <v>875.18810582816923</v>
      </c>
      <c r="T127" s="5">
        <f t="shared" si="25"/>
        <v>6744.2258294045241</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7"/>
        <v>0</v>
      </c>
      <c r="I128" s="27">
        <f>IF(Weather_Site!M126&lt;180,Weather_Site!M126+180,Weather_Site!M126-180)</f>
        <v>352</v>
      </c>
      <c r="J128" s="32">
        <f t="shared" si="15"/>
        <v>4.8107824433256106</v>
      </c>
      <c r="K128" s="32">
        <f t="shared" si="16"/>
        <v>6.1531749140314078</v>
      </c>
      <c r="L128" s="32">
        <f t="shared" si="17"/>
        <v>6.2013109436633815</v>
      </c>
      <c r="M128" s="32">
        <f t="shared" si="18"/>
        <v>6.2013109436633815</v>
      </c>
      <c r="N128" s="31">
        <f t="shared" si="19"/>
        <v>1.1990592758152874</v>
      </c>
      <c r="O128" s="32">
        <f t="shared" si="20"/>
        <v>1</v>
      </c>
      <c r="P128" s="33">
        <f t="shared" si="21"/>
        <v>360.27766071512076</v>
      </c>
      <c r="Q128" s="33">
        <f t="shared" si="22"/>
        <v>204.79925867194984</v>
      </c>
      <c r="R128" s="32">
        <f t="shared" si="23"/>
        <v>2.2717727003651325</v>
      </c>
      <c r="S128" s="33">
        <f t="shared" si="24"/>
        <v>254.44477207144246</v>
      </c>
      <c r="T128" s="5">
        <f t="shared" si="25"/>
        <v>4281.2995348313516</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7"/>
        <v>0</v>
      </c>
      <c r="I129" s="27">
        <f>IF(Weather_Site!M127&lt;180,Weather_Site!M127+180,Weather_Site!M127-180)</f>
        <v>349</v>
      </c>
      <c r="J129" s="32">
        <f t="shared" si="15"/>
        <v>5.324083920447368</v>
      </c>
      <c r="K129" s="32">
        <f t="shared" si="16"/>
        <v>6.8167585773549959</v>
      </c>
      <c r="L129" s="32">
        <f t="shared" si="17"/>
        <v>6.974567018430939</v>
      </c>
      <c r="M129" s="32">
        <f t="shared" si="18"/>
        <v>6.974567018430939</v>
      </c>
      <c r="N129" s="31">
        <f t="shared" si="19"/>
        <v>1.0058777608506517</v>
      </c>
      <c r="O129" s="32">
        <f t="shared" si="20"/>
        <v>1</v>
      </c>
      <c r="P129" s="33">
        <f t="shared" si="21"/>
        <v>266.84430063585592</v>
      </c>
      <c r="Q129" s="33">
        <f t="shared" si="22"/>
        <v>164.25087779658722</v>
      </c>
      <c r="R129" s="32">
        <f t="shared" si="23"/>
        <v>1.8285235923398004</v>
      </c>
      <c r="S129" s="33">
        <f t="shared" si="24"/>
        <v>50</v>
      </c>
      <c r="T129" s="5">
        <f t="shared" si="25"/>
        <v>3170.9997725560875</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7"/>
        <v>0</v>
      </c>
      <c r="I130" s="27">
        <f>IF(Weather_Site!M128&lt;180,Weather_Site!M128+180,Weather_Site!M128-180)</f>
        <v>333</v>
      </c>
      <c r="J130" s="32">
        <f t="shared" si="15"/>
        <v>5.3970691326107216</v>
      </c>
      <c r="K130" s="32">
        <f t="shared" si="16"/>
        <v>6.9097583437787664</v>
      </c>
      <c r="L130" s="32">
        <f t="shared" si="17"/>
        <v>7.0820479101690177</v>
      </c>
      <c r="M130" s="32">
        <f t="shared" si="18"/>
        <v>7.0820479101690177</v>
      </c>
      <c r="N130" s="31">
        <f t="shared" si="19"/>
        <v>0.98314143797065634</v>
      </c>
      <c r="O130" s="32">
        <f t="shared" si="20"/>
        <v>1</v>
      </c>
      <c r="P130" s="33">
        <f t="shared" si="21"/>
        <v>225.66326664001764</v>
      </c>
      <c r="Q130" s="33">
        <f t="shared" si="22"/>
        <v>153.1115166426315</v>
      </c>
      <c r="R130" s="32">
        <f t="shared" si="23"/>
        <v>1.6198257298841392</v>
      </c>
      <c r="S130" s="33">
        <f t="shared" si="24"/>
        <v>159.24240270567952</v>
      </c>
      <c r="T130" s="5">
        <f t="shared" si="25"/>
        <v>2681.6318185722098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7"/>
        <v>0</v>
      </c>
      <c r="I131" s="27">
        <f>IF(Weather_Site!M129&lt;180,Weather_Site!M129+180,Weather_Site!M129-180)</f>
        <v>332</v>
      </c>
      <c r="J131" s="32">
        <f t="shared" si="15"/>
        <v>5.6631290708733877</v>
      </c>
      <c r="K131" s="32">
        <f t="shared" si="16"/>
        <v>7.2507308353915416</v>
      </c>
      <c r="L131" s="32">
        <f t="shared" si="17"/>
        <v>7.4746581973908555</v>
      </c>
      <c r="M131" s="32">
        <f t="shared" si="18"/>
        <v>7.4746581973908555</v>
      </c>
      <c r="N131" s="31">
        <f t="shared" si="19"/>
        <v>0.90695230207525501</v>
      </c>
      <c r="O131" s="32">
        <f t="shared" si="20"/>
        <v>1</v>
      </c>
      <c r="P131" s="33">
        <f t="shared" si="21"/>
        <v>272.50917478595306</v>
      </c>
      <c r="Q131" s="33">
        <f t="shared" si="22"/>
        <v>154.90740354728209</v>
      </c>
      <c r="R131" s="32">
        <f t="shared" si="23"/>
        <v>1.8565072079192435</v>
      </c>
      <c r="S131" s="33">
        <f t="shared" si="24"/>
        <v>50</v>
      </c>
      <c r="T131" s="5">
        <f t="shared" si="25"/>
        <v>3238.3173603730752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7"/>
        <v>0</v>
      </c>
      <c r="I132" s="27">
        <f>IF(Weather_Site!M130&lt;180,Weather_Site!M130+180,Weather_Site!M130-180)</f>
        <v>331</v>
      </c>
      <c r="J132" s="32">
        <f t="shared" si="15"/>
        <v>5.9595886531584172</v>
      </c>
      <c r="K132" s="32">
        <f t="shared" si="16"/>
        <v>7.6256003508804584</v>
      </c>
      <c r="L132" s="32">
        <f t="shared" si="17"/>
        <v>7.903098042057743</v>
      </c>
      <c r="M132" s="32">
        <f t="shared" si="18"/>
        <v>7.903098042057743</v>
      </c>
      <c r="N132" s="31">
        <f t="shared" si="19"/>
        <v>0.8344425280109099</v>
      </c>
      <c r="O132" s="32">
        <f t="shared" si="20"/>
        <v>1</v>
      </c>
      <c r="P132" s="33">
        <f t="shared" si="21"/>
        <v>279.67837562733916</v>
      </c>
      <c r="Q132" s="33">
        <f t="shared" si="22"/>
        <v>148.75314036877563</v>
      </c>
      <c r="R132" s="32">
        <f t="shared" si="23"/>
        <v>1.8916921436339074</v>
      </c>
      <c r="S132" s="33">
        <f t="shared" si="24"/>
        <v>50</v>
      </c>
      <c r="T132" s="5">
        <f t="shared" si="25"/>
        <v>3323.5113637048803</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7"/>
        <v>0</v>
      </c>
      <c r="I133" s="27">
        <f>IF(Weather_Site!M131&lt;180,Weather_Site!M131+180,Weather_Site!M131-180)</f>
        <v>331</v>
      </c>
      <c r="J133" s="32">
        <f t="shared" si="15"/>
        <v>6.3479675519129648</v>
      </c>
      <c r="K133" s="32">
        <f t="shared" si="16"/>
        <v>8.1120615708839328</v>
      </c>
      <c r="L133" s="32">
        <f t="shared" si="17"/>
        <v>8.4555164051751177</v>
      </c>
      <c r="M133" s="32">
        <f t="shared" si="18"/>
        <v>8.4555164051751177</v>
      </c>
      <c r="N133" s="31">
        <f t="shared" si="19"/>
        <v>0.75427374979607154</v>
      </c>
      <c r="O133" s="32">
        <f t="shared" si="20"/>
        <v>1</v>
      </c>
      <c r="P133" s="33">
        <f t="shared" si="21"/>
        <v>200.09752584857225</v>
      </c>
      <c r="Q133" s="33">
        <f t="shared" si="22"/>
        <v>123.16618412773798</v>
      </c>
      <c r="R133" s="32">
        <f t="shared" si="23"/>
        <v>1.4849568921159397</v>
      </c>
      <c r="S133" s="33">
        <f t="shared" si="24"/>
        <v>244.05735973858646</v>
      </c>
      <c r="T133" s="5">
        <f t="shared" si="25"/>
        <v>2377.8255988338669</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7"/>
        <v>0</v>
      </c>
      <c r="I134" s="27">
        <f>IF(Weather_Site!M132&lt;180,Weather_Site!M132+180,Weather_Site!M132-180)</f>
        <v>329</v>
      </c>
      <c r="J134" s="32">
        <f t="shared" si="15"/>
        <v>6.6402093165237428</v>
      </c>
      <c r="K134" s="32">
        <f t="shared" si="16"/>
        <v>8.4763831271349641</v>
      </c>
      <c r="L134" s="32">
        <f t="shared" si="17"/>
        <v>8.8676349740593778</v>
      </c>
      <c r="M134" s="32">
        <f t="shared" si="18"/>
        <v>8.8676349740593778</v>
      </c>
      <c r="N134" s="31">
        <f t="shared" si="19"/>
        <v>0.7024749230203694</v>
      </c>
      <c r="O134" s="32">
        <f t="shared" si="20"/>
        <v>1</v>
      </c>
      <c r="P134" s="33">
        <f t="shared" si="21"/>
        <v>161.24107858650029</v>
      </c>
      <c r="Q134" s="33">
        <f t="shared" si="22"/>
        <v>109.40135031748586</v>
      </c>
      <c r="R134" s="32">
        <f t="shared" si="23"/>
        <v>1.2703430354443055</v>
      </c>
      <c r="S134" s="33">
        <f t="shared" si="24"/>
        <v>304.61215179217697</v>
      </c>
      <c r="T134" s="5">
        <f t="shared" si="25"/>
        <v>1916.0814838695783</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7"/>
        <v>0</v>
      </c>
      <c r="I135" s="27">
        <f>IF(Weather_Site!M133&lt;180,Weather_Site!M133+180,Weather_Site!M133-180)</f>
        <v>325</v>
      </c>
      <c r="J135" s="32">
        <f t="shared" si="15"/>
        <v>6.7370218116409948</v>
      </c>
      <c r="K135" s="32">
        <f t="shared" si="16"/>
        <v>8.5944388042313573</v>
      </c>
      <c r="L135" s="32">
        <f t="shared" si="17"/>
        <v>8.9983673726361566</v>
      </c>
      <c r="M135" s="32">
        <f t="shared" si="18"/>
        <v>8.9983673726361566</v>
      </c>
      <c r="N135" s="31">
        <f t="shared" si="19"/>
        <v>0.68727213549588095</v>
      </c>
      <c r="O135" s="32">
        <f t="shared" si="20"/>
        <v>1</v>
      </c>
      <c r="P135" s="33">
        <f t="shared" si="21"/>
        <v>182.32300134343976</v>
      </c>
      <c r="Q135" s="33">
        <f t="shared" si="22"/>
        <v>112.22541737563492</v>
      </c>
      <c r="R135" s="32">
        <f t="shared" si="23"/>
        <v>1.3883675689204686</v>
      </c>
      <c r="S135" s="33">
        <f t="shared" si="24"/>
        <v>281.36734679736765</v>
      </c>
      <c r="T135" s="5">
        <f t="shared" si="25"/>
        <v>2166.604999297876</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7"/>
        <v>0</v>
      </c>
      <c r="I136" s="27">
        <f>IF(Weather_Site!M134&lt;180,Weather_Site!M134+180,Weather_Site!M134-180)</f>
        <v>322</v>
      </c>
      <c r="J136" s="32">
        <f t="shared" si="15"/>
        <v>7.1537104224044246</v>
      </c>
      <c r="K136" s="32">
        <f t="shared" si="16"/>
        <v>9.1138280874221689</v>
      </c>
      <c r="L136" s="32">
        <f t="shared" si="17"/>
        <v>9.5852814353322771</v>
      </c>
      <c r="M136" s="32">
        <f t="shared" si="18"/>
        <v>9.1138280874221689</v>
      </c>
      <c r="N136" s="31">
        <f t="shared" si="19"/>
        <v>0.67429626399666664</v>
      </c>
      <c r="O136" s="32">
        <f t="shared" si="20"/>
        <v>1</v>
      </c>
      <c r="P136" s="33">
        <f t="shared" si="21"/>
        <v>202.60372904123884</v>
      </c>
      <c r="Q136" s="33">
        <f t="shared" si="22"/>
        <v>115.16976497920527</v>
      </c>
      <c r="R136" s="32">
        <f t="shared" si="23"/>
        <v>1.4983807292422595</v>
      </c>
      <c r="S136" s="33">
        <f t="shared" si="24"/>
        <v>248.43053658211511</v>
      </c>
      <c r="T136" s="5">
        <f t="shared" si="25"/>
        <v>2407.6076467733883</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7"/>
        <v>0</v>
      </c>
      <c r="I137" s="27">
        <f>IF(Weather_Site!M135&lt;180,Weather_Site!M135+180,Weather_Site!M135-180)</f>
        <v>321</v>
      </c>
      <c r="J137" s="32">
        <f t="shared" si="15"/>
        <v>6.9004813553422277</v>
      </c>
      <c r="K137" s="32">
        <f t="shared" si="16"/>
        <v>8.8022433107698177</v>
      </c>
      <c r="L137" s="32">
        <f t="shared" si="17"/>
        <v>9.2377406307667993</v>
      </c>
      <c r="M137" s="32">
        <f t="shared" si="18"/>
        <v>8.8022433107698177</v>
      </c>
      <c r="N137" s="31">
        <f t="shared" si="19"/>
        <v>0.71029116202746323</v>
      </c>
      <c r="O137" s="32">
        <f t="shared" si="20"/>
        <v>1</v>
      </c>
      <c r="P137" s="33">
        <f t="shared" si="21"/>
        <v>262.41982374655754</v>
      </c>
      <c r="Q137" s="33">
        <f t="shared" si="22"/>
        <v>131.89630791759194</v>
      </c>
      <c r="R137" s="32">
        <f t="shared" si="23"/>
        <v>1.8065527787370828</v>
      </c>
      <c r="S137" s="33">
        <f t="shared" si="24"/>
        <v>109.56116837631043</v>
      </c>
      <c r="T137" s="5">
        <f t="shared" si="25"/>
        <v>3118.4222388549251</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7"/>
        <v>0</v>
      </c>
      <c r="I138" s="27">
        <f>IF(Weather_Site!M136&lt;180,Weather_Site!M136+180,Weather_Site!M136-180)</f>
        <v>318</v>
      </c>
      <c r="J138" s="32">
        <f t="shared" si="15"/>
        <v>6.2092287180839385</v>
      </c>
      <c r="K138" s="32">
        <f t="shared" si="16"/>
        <v>7.9374484929006375</v>
      </c>
      <c r="L138" s="32">
        <f t="shared" si="17"/>
        <v>8.2613547679483474</v>
      </c>
      <c r="M138" s="32">
        <f t="shared" si="18"/>
        <v>7.9374484929006375</v>
      </c>
      <c r="N138" s="31">
        <f t="shared" si="19"/>
        <v>0.82904961536375832</v>
      </c>
      <c r="O138" s="32">
        <f t="shared" si="20"/>
        <v>1</v>
      </c>
      <c r="P138" s="33">
        <f t="shared" si="21"/>
        <v>444.46214752256537</v>
      </c>
      <c r="Q138" s="33">
        <f t="shared" si="22"/>
        <v>184.30079082005869</v>
      </c>
      <c r="R138" s="32">
        <f t="shared" si="23"/>
        <v>2.6442385345334705</v>
      </c>
      <c r="S138" s="33">
        <f t="shared" si="24"/>
        <v>378.40654053241542</v>
      </c>
      <c r="T138" s="5">
        <f t="shared" si="25"/>
        <v>5281.6918530598186</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7"/>
        <v>0</v>
      </c>
      <c r="I139" s="27">
        <f>IF(Weather_Site!M137&lt;180,Weather_Site!M137+180,Weather_Site!M137-180)</f>
        <v>316</v>
      </c>
      <c r="J139" s="32">
        <f t="shared" si="15"/>
        <v>5.665529741995849</v>
      </c>
      <c r="K139" s="32">
        <f t="shared" si="16"/>
        <v>7.2447463511914298</v>
      </c>
      <c r="L139" s="32">
        <f t="shared" si="17"/>
        <v>7.468686333963384</v>
      </c>
      <c r="M139" s="32">
        <f t="shared" si="18"/>
        <v>7.2447463511914298</v>
      </c>
      <c r="N139" s="31">
        <f t="shared" si="19"/>
        <v>0.95031773983787959</v>
      </c>
      <c r="O139" s="32">
        <f t="shared" si="20"/>
        <v>1</v>
      </c>
      <c r="P139" s="33">
        <f t="shared" si="21"/>
        <v>285.53905478282178</v>
      </c>
      <c r="Q139" s="33">
        <f t="shared" si="22"/>
        <v>162.31421794328551</v>
      </c>
      <c r="R139" s="32">
        <f t="shared" si="23"/>
        <v>1.9202698048100824</v>
      </c>
      <c r="S139" s="33">
        <f t="shared" si="24"/>
        <v>50</v>
      </c>
      <c r="T139" s="5">
        <f t="shared" si="25"/>
        <v>3393.1557676691982</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7"/>
        <v>0</v>
      </c>
      <c r="I140" s="27">
        <f>IF(Weather_Site!M138&lt;180,Weather_Site!M138+180,Weather_Site!M138-180)</f>
        <v>318</v>
      </c>
      <c r="J140" s="32">
        <f t="shared" si="15"/>
        <v>4.9592512608636898</v>
      </c>
      <c r="K140" s="32">
        <f t="shared" si="16"/>
        <v>6.3320810777628109</v>
      </c>
      <c r="L140" s="32">
        <f t="shared" si="17"/>
        <v>6.4083684344509413</v>
      </c>
      <c r="M140" s="32">
        <f t="shared" si="18"/>
        <v>6.3320810777628109</v>
      </c>
      <c r="N140" s="31">
        <f t="shared" si="19"/>
        <v>1.1622285228407265</v>
      </c>
      <c r="O140" s="32">
        <f t="shared" si="20"/>
        <v>1</v>
      </c>
      <c r="P140" s="33">
        <f t="shared" si="21"/>
        <v>507.86132414351613</v>
      </c>
      <c r="Q140" s="33">
        <f t="shared" si="22"/>
        <v>232.95315246877479</v>
      </c>
      <c r="R140" s="32">
        <f t="shared" si="23"/>
        <v>2.9118555067659515</v>
      </c>
      <c r="S140" s="33">
        <f t="shared" si="24"/>
        <v>636.49804584393132</v>
      </c>
      <c r="T140" s="5">
        <f t="shared" si="25"/>
        <v>6035.0854019054495</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7"/>
        <v>0</v>
      </c>
      <c r="I141" s="27">
        <f>IF(Weather_Site!M139&lt;180,Weather_Site!M139+180,Weather_Site!M139-180)</f>
        <v>316</v>
      </c>
      <c r="J141" s="32">
        <f t="shared" si="15"/>
        <v>4.5560766010980718</v>
      </c>
      <c r="K141" s="32">
        <f t="shared" si="16"/>
        <v>5.7957877307593293</v>
      </c>
      <c r="L141" s="32">
        <f t="shared" si="17"/>
        <v>5.7745429203043042</v>
      </c>
      <c r="M141" s="32">
        <f t="shared" si="18"/>
        <v>5.7957877307593293</v>
      </c>
      <c r="N141" s="31">
        <f t="shared" si="19"/>
        <v>1.3266316472530093</v>
      </c>
      <c r="O141" s="32">
        <f t="shared" si="20"/>
        <v>1</v>
      </c>
      <c r="P141" s="33">
        <f t="shared" si="21"/>
        <v>444.64438436998245</v>
      </c>
      <c r="Q141" s="33">
        <f t="shared" si="22"/>
        <v>236.4939669504798</v>
      </c>
      <c r="R141" s="32">
        <f t="shared" si="23"/>
        <v>2.6450223533442627</v>
      </c>
      <c r="S141" s="33">
        <f t="shared" si="24"/>
        <v>513.35338811338124</v>
      </c>
      <c r="T141" s="5">
        <f t="shared" si="25"/>
        <v>5283.857434263291</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7"/>
        <v>0</v>
      </c>
      <c r="I142" s="27">
        <f>IF(Weather_Site!M140&lt;180,Weather_Site!M140+180,Weather_Site!M140-180)</f>
        <v>321</v>
      </c>
      <c r="J142" s="32">
        <f t="shared" si="15"/>
        <v>4.1675705396456966</v>
      </c>
      <c r="K142" s="32">
        <f t="shared" si="16"/>
        <v>5.2654206036827853</v>
      </c>
      <c r="L142" s="32">
        <f t="shared" si="17"/>
        <v>5.1372596277664293</v>
      </c>
      <c r="M142" s="32">
        <f t="shared" si="18"/>
        <v>5.2654206036827853</v>
      </c>
      <c r="N142" s="31">
        <f t="shared" si="19"/>
        <v>1.5313027424348613</v>
      </c>
      <c r="O142" s="32">
        <f t="shared" si="20"/>
        <v>1</v>
      </c>
      <c r="P142" s="33">
        <f t="shared" si="21"/>
        <v>513.24357187158171</v>
      </c>
      <c r="Q142" s="33">
        <f t="shared" si="22"/>
        <v>272.97996464236519</v>
      </c>
      <c r="R142" s="32">
        <f t="shared" si="23"/>
        <v>2.9341342965166195</v>
      </c>
      <c r="S142" s="33">
        <f t="shared" si="24"/>
        <v>736.66574175158576</v>
      </c>
      <c r="T142" s="5">
        <f t="shared" si="25"/>
        <v>6099.0444457406284</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7"/>
        <v>0</v>
      </c>
      <c r="I143" s="27">
        <f>IF(Weather_Site!M141&lt;180,Weather_Site!M141+180,Weather_Site!M141-180)</f>
        <v>325</v>
      </c>
      <c r="J143" s="32">
        <f t="shared" ref="J143:J179" si="28">((1.6779*D143^0.09655)*(196.1*D143^0.3204)+(18.944*317433^(1/D143))*E143^(1.5002*0.0196^(1/D143)))/((196.1*D143^0.3204)+E143^(1.5002*0.0196^(1/D143)))</f>
        <v>3.8612670230247188</v>
      </c>
      <c r="K143" s="32">
        <f t="shared" ref="K143:K179" si="29">((2.143+0.0322*D143-0.0006135*D143^2)*(663.6+17.8*D143)+((193-1.366*D143)*E143^(0.9367+0.00487*D143)))/((663.6+17.8*D143)+E143^(0.9367+0.00487*D143))</f>
        <v>4.832995659415106</v>
      </c>
      <c r="L143" s="32">
        <f t="shared" ref="L143:L179" si="30">(2.943-0.0415*D143)+(0.196*1.2256^(1/D143))*E143</f>
        <v>4.6076716201784871</v>
      </c>
      <c r="M143" s="32">
        <f t="shared" ref="M143:M179" si="31">IF(AND(OR(MONTH(B143)&gt;10,MONTH(B143)&lt;3),AND(HOUR(C143)&gt;=13,HOUR(C143)&lt;=17)),J143,IF(OR(HOUR(C143)&lt;6,HOUR(C143)&gt;=20),L143,K143))</f>
        <v>3.8612670230247188</v>
      </c>
      <c r="N143" s="31">
        <f t="shared" ref="N143:N179" si="32">M143^-1.495/0.0545</f>
        <v>2.4346828296763516</v>
      </c>
      <c r="O143" s="32">
        <f t="shared" ref="O143:O179" si="33">EXP(0.069*H143)</f>
        <v>1</v>
      </c>
      <c r="P143" s="33">
        <f t="shared" ref="P143:P179" si="34">(30+3.102*(IF(G143&lt;5,0,G143-5))^0.904*EXP(0.279*$D$6+0.611*$D$7+0.013*$C$8))*N143*O143</f>
        <v>816.02760659240141</v>
      </c>
      <c r="Q143" s="33">
        <f t="shared" ref="Q143:Q179" si="35">(30+3.102*(IF((0.2*G143+4)&lt;5,0,(0.2*G143+6)-5))^0.904*EXP(0.279*$D$6+0.611*$D$7+0.013*$C$8))*N143</f>
        <v>434.02236170728713</v>
      </c>
      <c r="R143" s="32">
        <f t="shared" ref="R143:R179" si="36">0.0193*P143^0.723*EXP(0.64*$C$10)</f>
        <v>4.1027843599744713</v>
      </c>
      <c r="S143" s="33">
        <f t="shared" ref="S143:S179" si="37">MAX(50,ABS(176.969*(ATAN($D$6)*(P143/G143^0.25)^0.5)+1568800*($D$6^-1*(P143/G143^0.25)^-1.5)-3015.09))</f>
        <v>1625.9234899989615</v>
      </c>
      <c r="T143" s="5">
        <f t="shared" ref="T143:T179" si="38">18600*P143/3600*F$11/10</f>
        <v>9697.1280583397056</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7"/>
        <v>0</v>
      </c>
      <c r="I144" s="27">
        <f>IF(Weather_Site!M142&lt;180,Weather_Site!M142+180,Weather_Site!M142-180)</f>
        <v>330</v>
      </c>
      <c r="J144" s="32">
        <f t="shared" si="28"/>
        <v>3.6185965549074179</v>
      </c>
      <c r="K144" s="32">
        <f t="shared" si="29"/>
        <v>4.475946903654334</v>
      </c>
      <c r="L144" s="32">
        <f t="shared" si="30"/>
        <v>4.1615732498493854</v>
      </c>
      <c r="M144" s="32">
        <f t="shared" si="31"/>
        <v>3.6185965549074179</v>
      </c>
      <c r="N144" s="31">
        <f t="shared" si="32"/>
        <v>2.6827855005407057</v>
      </c>
      <c r="O144" s="32">
        <f t="shared" si="33"/>
        <v>1</v>
      </c>
      <c r="P144" s="33">
        <f t="shared" si="34"/>
        <v>899.18366545430035</v>
      </c>
      <c r="Q144" s="33">
        <f t="shared" si="35"/>
        <v>478.25075394051578</v>
      </c>
      <c r="R144" s="32">
        <f t="shared" si="36"/>
        <v>4.4009707626643131</v>
      </c>
      <c r="S144" s="33">
        <f t="shared" si="37"/>
        <v>1845.7863214235758</v>
      </c>
      <c r="T144" s="5">
        <f t="shared" si="38"/>
        <v>10685.299224481936</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7"/>
        <v>0</v>
      </c>
      <c r="I145" s="27">
        <f>IF(Weather_Site!M143&lt;180,Weather_Site!M143+180,Weather_Site!M143-180)</f>
        <v>334</v>
      </c>
      <c r="J145" s="32">
        <f t="shared" si="28"/>
        <v>3.4600951836474994</v>
      </c>
      <c r="K145" s="32">
        <f t="shared" si="29"/>
        <v>4.2377595468243978</v>
      </c>
      <c r="L145" s="32">
        <f t="shared" si="30"/>
        <v>3.8591679301350728</v>
      </c>
      <c r="M145" s="32">
        <f t="shared" si="31"/>
        <v>3.4600951836474994</v>
      </c>
      <c r="N145" s="31">
        <f t="shared" si="32"/>
        <v>2.8685793584981534</v>
      </c>
      <c r="O145" s="32">
        <f t="shared" si="33"/>
        <v>1</v>
      </c>
      <c r="P145" s="33">
        <f t="shared" si="34"/>
        <v>760.99112887191529</v>
      </c>
      <c r="Q145" s="33">
        <f t="shared" si="35"/>
        <v>468.41345539246839</v>
      </c>
      <c r="R145" s="32">
        <f t="shared" si="36"/>
        <v>3.9007986197186302</v>
      </c>
      <c r="S145" s="33">
        <f t="shared" si="37"/>
        <v>1564.5993582399833</v>
      </c>
      <c r="T145" s="5">
        <f t="shared" si="38"/>
        <v>9043.1112480945922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7"/>
        <v>0</v>
      </c>
      <c r="I146" s="27">
        <f>IF(Weather_Site!M144&lt;180,Weather_Site!M144+180,Weather_Site!M144-180)</f>
        <v>339</v>
      </c>
      <c r="J146" s="32">
        <f t="shared" si="28"/>
        <v>3.3769143910443074</v>
      </c>
      <c r="K146" s="32">
        <f t="shared" si="29"/>
        <v>4.1077917736343235</v>
      </c>
      <c r="L146" s="32">
        <f t="shared" si="30"/>
        <v>3.6918768223869431</v>
      </c>
      <c r="M146" s="32">
        <f t="shared" si="31"/>
        <v>3.3769143910443074</v>
      </c>
      <c r="N146" s="31">
        <f t="shared" si="32"/>
        <v>2.9748565029540504</v>
      </c>
      <c r="O146" s="32">
        <f t="shared" si="33"/>
        <v>1</v>
      </c>
      <c r="P146" s="33">
        <f t="shared" si="34"/>
        <v>893.84600366709026</v>
      </c>
      <c r="Q146" s="33">
        <f t="shared" si="35"/>
        <v>508.10532785893076</v>
      </c>
      <c r="R146" s="32">
        <f t="shared" si="36"/>
        <v>4.3820670443230316</v>
      </c>
      <c r="S146" s="33">
        <f t="shared" si="37"/>
        <v>1878.6542973425594</v>
      </c>
      <c r="T146" s="5">
        <f t="shared" si="38"/>
        <v>10621.870010243922</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27"/>
        <v>0</v>
      </c>
      <c r="I147" s="27">
        <f>IF(Weather_Site!M145&lt;180,Weather_Site!M145+180,Weather_Site!M145-180)</f>
        <v>344</v>
      </c>
      <c r="J147" s="32">
        <f t="shared" si="28"/>
        <v>3.307555326173254</v>
      </c>
      <c r="K147" s="32">
        <f t="shared" si="29"/>
        <v>4.0003616223381613</v>
      </c>
      <c r="L147" s="32">
        <f t="shared" si="30"/>
        <v>3.5526983794608746</v>
      </c>
      <c r="M147" s="32">
        <f t="shared" si="31"/>
        <v>3.307555326173254</v>
      </c>
      <c r="N147" s="31">
        <f t="shared" si="32"/>
        <v>3.0686005399819387</v>
      </c>
      <c r="O147" s="32">
        <f t="shared" si="33"/>
        <v>1</v>
      </c>
      <c r="P147" s="33">
        <f t="shared" si="34"/>
        <v>814.05375174992832</v>
      </c>
      <c r="Q147" s="33">
        <f t="shared" si="35"/>
        <v>501.07513250205926</v>
      </c>
      <c r="R147" s="32">
        <f t="shared" si="36"/>
        <v>4.0956068638276353</v>
      </c>
      <c r="S147" s="33">
        <f t="shared" si="37"/>
        <v>1713.5903577099307</v>
      </c>
      <c r="T147" s="5">
        <f t="shared" si="38"/>
        <v>9673.6720832949813</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27"/>
        <v>0</v>
      </c>
      <c r="I148" s="27">
        <f>IF(Weather_Site!M146&lt;180,Weather_Site!M146+180,Weather_Site!M146-180)</f>
        <v>337</v>
      </c>
      <c r="J148" s="32">
        <f t="shared" si="28"/>
        <v>3.3659133763898241</v>
      </c>
      <c r="K148" s="32">
        <f t="shared" si="29"/>
        <v>4.0953543154970253</v>
      </c>
      <c r="L148" s="32">
        <f t="shared" si="30"/>
        <v>3.6763509259463971</v>
      </c>
      <c r="M148" s="32">
        <f t="shared" si="31"/>
        <v>4.0953543154970253</v>
      </c>
      <c r="N148" s="31">
        <f t="shared" si="32"/>
        <v>2.2296039911556296</v>
      </c>
      <c r="O148" s="32">
        <f t="shared" si="33"/>
        <v>1</v>
      </c>
      <c r="P148" s="33">
        <f t="shared" si="34"/>
        <v>669.92226861217341</v>
      </c>
      <c r="Q148" s="33">
        <f t="shared" si="35"/>
        <v>380.81623963937801</v>
      </c>
      <c r="R148" s="32">
        <f t="shared" si="36"/>
        <v>3.5573920914426647</v>
      </c>
      <c r="S148" s="33">
        <f t="shared" si="37"/>
        <v>1255.117680592848</v>
      </c>
      <c r="T148" s="5">
        <f t="shared" si="38"/>
        <v>7960.9096253413272</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27"/>
        <v>0</v>
      </c>
      <c r="I149" s="27">
        <f>IF(Weather_Site!M147&lt;180,Weather_Site!M147+180,Weather_Site!M147-180)</f>
        <v>334</v>
      </c>
      <c r="J149" s="32">
        <f t="shared" si="28"/>
        <v>3.3905900409529459</v>
      </c>
      <c r="K149" s="32">
        <f t="shared" si="29"/>
        <v>4.1413247073069153</v>
      </c>
      <c r="L149" s="32">
        <f t="shared" si="30"/>
        <v>3.7367034845285731</v>
      </c>
      <c r="M149" s="32">
        <f t="shared" si="31"/>
        <v>4.1413247073069153</v>
      </c>
      <c r="N149" s="31">
        <f t="shared" si="32"/>
        <v>2.1927053136058214</v>
      </c>
      <c r="O149" s="32">
        <f t="shared" si="33"/>
        <v>1</v>
      </c>
      <c r="P149" s="33">
        <f t="shared" si="34"/>
        <v>581.69187020782056</v>
      </c>
      <c r="Q149" s="33">
        <f t="shared" si="35"/>
        <v>358.04924467603502</v>
      </c>
      <c r="R149" s="32">
        <f t="shared" si="36"/>
        <v>3.2121004517212617</v>
      </c>
      <c r="S149" s="33">
        <f t="shared" si="37"/>
        <v>1026.9797583971431</v>
      </c>
      <c r="T149" s="5">
        <f t="shared" si="38"/>
        <v>6912.4383909696016</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27"/>
        <v>0</v>
      </c>
      <c r="I150" s="27">
        <f>IF(Weather_Site!M148&lt;180,Weather_Site!M148+180,Weather_Site!M148-180)</f>
        <v>332</v>
      </c>
      <c r="J150" s="32">
        <f t="shared" si="28"/>
        <v>3.5253297634169813</v>
      </c>
      <c r="K150" s="32">
        <f t="shared" si="29"/>
        <v>4.3584436514860192</v>
      </c>
      <c r="L150" s="32">
        <f t="shared" si="30"/>
        <v>4.016420528908494</v>
      </c>
      <c r="M150" s="32">
        <f t="shared" si="31"/>
        <v>4.016420528908494</v>
      </c>
      <c r="N150" s="31">
        <f t="shared" si="32"/>
        <v>2.2954293286931748</v>
      </c>
      <c r="O150" s="32">
        <f t="shared" si="33"/>
        <v>1</v>
      </c>
      <c r="P150" s="33">
        <f t="shared" si="34"/>
        <v>443.20759253114966</v>
      </c>
      <c r="Q150" s="33">
        <f t="shared" si="35"/>
        <v>340.03206221683104</v>
      </c>
      <c r="R150" s="32">
        <f t="shared" si="36"/>
        <v>2.6388401501871304</v>
      </c>
      <c r="S150" s="33">
        <f t="shared" si="37"/>
        <v>648.55528776028132</v>
      </c>
      <c r="T150" s="5">
        <f t="shared" si="38"/>
        <v>5266.7835579118282</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27"/>
        <v>0</v>
      </c>
      <c r="I151" s="27">
        <f>IF(Weather_Site!M149&lt;180,Weather_Site!M149+180,Weather_Site!M149-180)</f>
        <v>330</v>
      </c>
      <c r="J151" s="32">
        <f t="shared" si="28"/>
        <v>4.0022996019033439</v>
      </c>
      <c r="K151" s="32">
        <f t="shared" si="29"/>
        <v>5.0520524220504228</v>
      </c>
      <c r="L151" s="32">
        <f t="shared" si="30"/>
        <v>4.8807711325336811</v>
      </c>
      <c r="M151" s="32">
        <f t="shared" si="31"/>
        <v>4.8807711325336811</v>
      </c>
      <c r="N151" s="31">
        <f t="shared" si="32"/>
        <v>1.7151941032134543</v>
      </c>
      <c r="O151" s="32">
        <f t="shared" si="33"/>
        <v>1</v>
      </c>
      <c r="P151" s="33">
        <f t="shared" si="34"/>
        <v>267.11921635770631</v>
      </c>
      <c r="Q151" s="33">
        <f t="shared" si="35"/>
        <v>240.94950157025335</v>
      </c>
      <c r="R151" s="32">
        <f t="shared" si="36"/>
        <v>1.8298854087541365</v>
      </c>
      <c r="S151" s="33">
        <f t="shared" si="37"/>
        <v>50</v>
      </c>
      <c r="T151" s="5">
        <f t="shared" si="38"/>
        <v>3174.2666877174097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27"/>
        <v>0</v>
      </c>
      <c r="I152" s="27">
        <f>IF(Weather_Site!M150&lt;180,Weather_Site!M150+180,Weather_Site!M150-180)</f>
        <v>328</v>
      </c>
      <c r="J152" s="32">
        <f t="shared" si="28"/>
        <v>4.4289490108318947</v>
      </c>
      <c r="K152" s="32">
        <f t="shared" si="29"/>
        <v>5.6386738010185127</v>
      </c>
      <c r="L152" s="32">
        <f t="shared" si="30"/>
        <v>5.5898882969731236</v>
      </c>
      <c r="M152" s="32">
        <f t="shared" si="31"/>
        <v>5.5898882969731236</v>
      </c>
      <c r="N152" s="31">
        <f t="shared" si="32"/>
        <v>1.4003474961563498</v>
      </c>
      <c r="O152" s="32">
        <f t="shared" si="33"/>
        <v>1</v>
      </c>
      <c r="P152" s="33">
        <f t="shared" si="34"/>
        <v>270.38281454381445</v>
      </c>
      <c r="Q152" s="33">
        <f t="shared" si="35"/>
        <v>207.43964581532416</v>
      </c>
      <c r="R152" s="32">
        <f t="shared" si="36"/>
        <v>1.846022380050824</v>
      </c>
      <c r="S152" s="33">
        <f t="shared" si="37"/>
        <v>50</v>
      </c>
      <c r="T152" s="5">
        <f t="shared" si="38"/>
        <v>3213.049112828995</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27"/>
        <v>0</v>
      </c>
      <c r="I153" s="27">
        <f>IF(Weather_Site!M151&lt;180,Weather_Site!M151+180,Weather_Site!M151-180)</f>
        <v>325</v>
      </c>
      <c r="J153" s="32">
        <f t="shared" si="28"/>
        <v>4.801904404754584</v>
      </c>
      <c r="K153" s="32">
        <f t="shared" si="29"/>
        <v>6.1360934001134062</v>
      </c>
      <c r="L153" s="32">
        <f t="shared" si="30"/>
        <v>6.1799291244487611</v>
      </c>
      <c r="M153" s="32">
        <f t="shared" si="31"/>
        <v>6.1799291244487611</v>
      </c>
      <c r="N153" s="31">
        <f t="shared" si="32"/>
        <v>1.2052667443190559</v>
      </c>
      <c r="O153" s="32">
        <f t="shared" si="33"/>
        <v>1</v>
      </c>
      <c r="P153" s="33">
        <f t="shared" si="34"/>
        <v>232.71610475223156</v>
      </c>
      <c r="Q153" s="33">
        <f t="shared" si="35"/>
        <v>178.54147434175073</v>
      </c>
      <c r="R153" s="32">
        <f t="shared" si="36"/>
        <v>1.6562717679371097</v>
      </c>
      <c r="S153" s="33">
        <f t="shared" si="37"/>
        <v>117.14254330925451</v>
      </c>
      <c r="T153" s="5">
        <f t="shared" si="38"/>
        <v>2765.4430448056855</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27"/>
        <v>0</v>
      </c>
      <c r="I154" s="27">
        <f>IF(Weather_Site!M152&lt;180,Weather_Site!M152+180,Weather_Site!M152-180)</f>
        <v>311</v>
      </c>
      <c r="J154" s="32">
        <f t="shared" si="28"/>
        <v>5.0030361191003827</v>
      </c>
      <c r="K154" s="32">
        <f t="shared" si="29"/>
        <v>6.3976650298912725</v>
      </c>
      <c r="L154" s="32">
        <f t="shared" si="30"/>
        <v>6.4864258977692764</v>
      </c>
      <c r="M154" s="32">
        <f t="shared" si="31"/>
        <v>6.4864258977692764</v>
      </c>
      <c r="N154" s="31">
        <f t="shared" si="32"/>
        <v>1.1211283469734734</v>
      </c>
      <c r="O154" s="32">
        <f t="shared" si="33"/>
        <v>1</v>
      </c>
      <c r="P154" s="33">
        <f t="shared" si="34"/>
        <v>216.4704394813277</v>
      </c>
      <c r="Q154" s="33">
        <f t="shared" si="35"/>
        <v>166.07768275234662</v>
      </c>
      <c r="R154" s="32">
        <f t="shared" si="36"/>
        <v>1.5718433813774078</v>
      </c>
      <c r="S154" s="33">
        <f t="shared" si="37"/>
        <v>169.69226310861995</v>
      </c>
      <c r="T154" s="5">
        <f t="shared" si="38"/>
        <v>2572.3903891697773</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27"/>
        <v>0</v>
      </c>
      <c r="I155" s="27">
        <f>IF(Weather_Site!M153&lt;180,Weather_Site!M153+180,Weather_Site!M153-180)</f>
        <v>302</v>
      </c>
      <c r="J155" s="32">
        <f t="shared" si="28"/>
        <v>5.2446721372468028</v>
      </c>
      <c r="K155" s="32">
        <f t="shared" si="29"/>
        <v>6.713046439596293</v>
      </c>
      <c r="L155" s="32">
        <f t="shared" si="30"/>
        <v>6.8541592373398679</v>
      </c>
      <c r="M155" s="32">
        <f t="shared" si="31"/>
        <v>6.8541592373398679</v>
      </c>
      <c r="N155" s="31">
        <f t="shared" si="32"/>
        <v>1.0324094803826649</v>
      </c>
      <c r="O155" s="32">
        <f t="shared" si="33"/>
        <v>1</v>
      </c>
      <c r="P155" s="33">
        <f t="shared" si="34"/>
        <v>236.9719013514198</v>
      </c>
      <c r="Q155" s="33">
        <f t="shared" si="35"/>
        <v>160.78437469171038</v>
      </c>
      <c r="R155" s="32">
        <f t="shared" si="36"/>
        <v>1.6781157309196051</v>
      </c>
      <c r="S155" s="33">
        <f t="shared" si="37"/>
        <v>123.48407475553267</v>
      </c>
      <c r="T155" s="5">
        <f t="shared" si="38"/>
        <v>2816.0160943927053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27"/>
        <v>0</v>
      </c>
      <c r="I156" s="27">
        <f>IF(Weather_Site!M154&lt;180,Weather_Site!M154+180,Weather_Site!M154-180)</f>
        <v>303</v>
      </c>
      <c r="J156" s="32">
        <f t="shared" si="28"/>
        <v>5.5000956118876365</v>
      </c>
      <c r="K156" s="32">
        <f t="shared" si="29"/>
        <v>7.0409498102151673</v>
      </c>
      <c r="L156" s="32">
        <f t="shared" si="30"/>
        <v>7.2334224954303572</v>
      </c>
      <c r="M156" s="32">
        <f t="shared" si="31"/>
        <v>7.2334224954303572</v>
      </c>
      <c r="N156" s="31">
        <f t="shared" si="32"/>
        <v>0.95254273320107774</v>
      </c>
      <c r="O156" s="32">
        <f t="shared" si="33"/>
        <v>1</v>
      </c>
      <c r="P156" s="33">
        <f t="shared" si="34"/>
        <v>218.63985840334573</v>
      </c>
      <c r="Q156" s="33">
        <f t="shared" si="35"/>
        <v>148.34616558160732</v>
      </c>
      <c r="R156" s="32">
        <f t="shared" si="36"/>
        <v>1.5832168183925843</v>
      </c>
      <c r="S156" s="33">
        <f t="shared" si="37"/>
        <v>180.53066024569125</v>
      </c>
      <c r="T156" s="5">
        <f t="shared" si="38"/>
        <v>2598.1703173597584</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27"/>
        <v>0</v>
      </c>
      <c r="I157" s="27">
        <f>IF(Weather_Site!M155&lt;180,Weather_Site!M155+180,Weather_Site!M155-180)</f>
        <v>301</v>
      </c>
      <c r="J157" s="32">
        <f t="shared" si="28"/>
        <v>6.3583781194444526</v>
      </c>
      <c r="K157" s="32">
        <f t="shared" si="29"/>
        <v>8.1232747499845068</v>
      </c>
      <c r="L157" s="32">
        <f t="shared" si="30"/>
        <v>8.4766606166514364</v>
      </c>
      <c r="M157" s="32">
        <f t="shared" si="31"/>
        <v>8.4766606166514364</v>
      </c>
      <c r="N157" s="31">
        <f t="shared" si="32"/>
        <v>0.7514626997928826</v>
      </c>
      <c r="O157" s="32">
        <f t="shared" si="33"/>
        <v>1</v>
      </c>
      <c r="P157" s="33">
        <f t="shared" si="34"/>
        <v>172.48538312393885</v>
      </c>
      <c r="Q157" s="33">
        <f t="shared" si="35"/>
        <v>117.03056063138786</v>
      </c>
      <c r="R157" s="32">
        <f t="shared" si="36"/>
        <v>1.3337916521847668</v>
      </c>
      <c r="S157" s="33">
        <f t="shared" si="37"/>
        <v>290.70723865695118</v>
      </c>
      <c r="T157" s="5">
        <f t="shared" si="38"/>
        <v>2049.7013027894732</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27"/>
        <v>0</v>
      </c>
      <c r="I158" s="27">
        <f>IF(Weather_Site!M156&lt;180,Weather_Site!M156+180,Weather_Site!M156-180)</f>
        <v>299</v>
      </c>
      <c r="J158" s="32">
        <f t="shared" si="28"/>
        <v>7.1640610471580084</v>
      </c>
      <c r="K158" s="32">
        <f t="shared" si="29"/>
        <v>9.1413361345214401</v>
      </c>
      <c r="L158" s="32">
        <f t="shared" si="30"/>
        <v>9.6442190815884228</v>
      </c>
      <c r="M158" s="32">
        <f t="shared" si="31"/>
        <v>9.6442190815884228</v>
      </c>
      <c r="N158" s="31">
        <f t="shared" si="32"/>
        <v>0.61961829440995086</v>
      </c>
      <c r="O158" s="32">
        <f t="shared" si="33"/>
        <v>1</v>
      </c>
      <c r="P158" s="33">
        <f t="shared" si="34"/>
        <v>119.63754628422247</v>
      </c>
      <c r="Q158" s="33">
        <f t="shared" si="35"/>
        <v>91.78678855490638</v>
      </c>
      <c r="R158" s="32">
        <f t="shared" si="36"/>
        <v>1.023798017539266</v>
      </c>
      <c r="S158" s="33">
        <f t="shared" si="37"/>
        <v>267.07399232613716</v>
      </c>
      <c r="T158" s="5">
        <f t="shared" si="38"/>
        <v>1421.6928416775104</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ref="H159:H179" si="39">C$4</f>
        <v>0</v>
      </c>
      <c r="I159" s="27">
        <f>IF(Weather_Site!M157&lt;180,Weather_Site!M157+180,Weather_Site!M157-180)</f>
        <v>297</v>
      </c>
      <c r="J159" s="32">
        <f t="shared" si="28"/>
        <v>8.0684500477403045</v>
      </c>
      <c r="K159" s="32">
        <f t="shared" si="29"/>
        <v>10.295598158445893</v>
      </c>
      <c r="L159" s="32">
        <f t="shared" si="30"/>
        <v>10.971262842064206</v>
      </c>
      <c r="M159" s="32">
        <f t="shared" si="31"/>
        <v>10.971262842064206</v>
      </c>
      <c r="N159" s="31">
        <f t="shared" si="32"/>
        <v>0.51099876586177517</v>
      </c>
      <c r="O159" s="32">
        <f t="shared" si="33"/>
        <v>1</v>
      </c>
      <c r="P159" s="33">
        <f t="shared" si="34"/>
        <v>98.664999167246805</v>
      </c>
      <c r="Q159" s="33">
        <f t="shared" si="35"/>
        <v>75.696499114245043</v>
      </c>
      <c r="R159" s="32">
        <f t="shared" si="36"/>
        <v>0.89062732825694357</v>
      </c>
      <c r="S159" s="33">
        <f t="shared" si="37"/>
        <v>130.47455758043861</v>
      </c>
      <c r="T159" s="5">
        <f t="shared" si="38"/>
        <v>1172.4690734374494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9"/>
        <v>0</v>
      </c>
      <c r="I160" s="27">
        <f>IF(Weather_Site!M158&lt;180,Weather_Site!M158+180,Weather_Site!M158-180)</f>
        <v>293</v>
      </c>
      <c r="J160" s="32">
        <f t="shared" si="28"/>
        <v>8.2703747104116001</v>
      </c>
      <c r="K160" s="32">
        <f t="shared" si="29"/>
        <v>10.556087425398633</v>
      </c>
      <c r="L160" s="32">
        <f t="shared" si="30"/>
        <v>11.272754547393664</v>
      </c>
      <c r="M160" s="32">
        <f t="shared" si="31"/>
        <v>10.556087425398633</v>
      </c>
      <c r="N160" s="31">
        <f t="shared" si="32"/>
        <v>0.54133554563104669</v>
      </c>
      <c r="O160" s="32">
        <f t="shared" si="33"/>
        <v>1</v>
      </c>
      <c r="P160" s="33">
        <f t="shared" si="34"/>
        <v>104.52250519394781</v>
      </c>
      <c r="Q160" s="33">
        <f t="shared" si="35"/>
        <v>80.190419993018523</v>
      </c>
      <c r="R160" s="32">
        <f t="shared" si="36"/>
        <v>0.92854889309948141</v>
      </c>
      <c r="S160" s="33">
        <f t="shared" si="37"/>
        <v>182.46434880119068</v>
      </c>
      <c r="T160" s="5">
        <f t="shared" si="38"/>
        <v>1242.0757700547463</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9"/>
        <v>0</v>
      </c>
      <c r="I161" s="27">
        <f>IF(Weather_Site!M159&lt;180,Weather_Site!M159+180,Weather_Site!M159-180)</f>
        <v>291</v>
      </c>
      <c r="J161" s="32">
        <f t="shared" si="28"/>
        <v>7.7174589038810835</v>
      </c>
      <c r="K161" s="32">
        <f t="shared" si="29"/>
        <v>9.8482947995875243</v>
      </c>
      <c r="L161" s="32">
        <f t="shared" si="30"/>
        <v>10.467943931674249</v>
      </c>
      <c r="M161" s="32">
        <f t="shared" si="31"/>
        <v>9.8482947995875243</v>
      </c>
      <c r="N161" s="31">
        <f t="shared" si="32"/>
        <v>0.60052175127583551</v>
      </c>
      <c r="O161" s="32">
        <f t="shared" si="33"/>
        <v>1</v>
      </c>
      <c r="P161" s="33">
        <f t="shared" si="34"/>
        <v>137.83947542788238</v>
      </c>
      <c r="Q161" s="33">
        <f t="shared" si="35"/>
        <v>93.523467289227028</v>
      </c>
      <c r="R161" s="32">
        <f t="shared" si="36"/>
        <v>1.1341831867535954</v>
      </c>
      <c r="S161" s="33">
        <f t="shared" si="37"/>
        <v>302.72532151230644</v>
      </c>
      <c r="T161" s="5">
        <f t="shared" si="38"/>
        <v>1637.9924330013357</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9"/>
        <v>0</v>
      </c>
      <c r="I162" s="27">
        <f>IF(Weather_Site!M160&lt;180,Weather_Site!M160+180,Weather_Site!M160-180)</f>
        <v>278</v>
      </c>
      <c r="J162" s="32">
        <f t="shared" si="28"/>
        <v>6.6762740027793148</v>
      </c>
      <c r="K162" s="32">
        <f t="shared" si="29"/>
        <v>8.5088494765970086</v>
      </c>
      <c r="L162" s="32">
        <f t="shared" si="30"/>
        <v>8.9379945900022175</v>
      </c>
      <c r="M162" s="32">
        <f t="shared" si="31"/>
        <v>8.5088494765970086</v>
      </c>
      <c r="N162" s="31">
        <f t="shared" si="32"/>
        <v>0.74721673586526238</v>
      </c>
      <c r="O162" s="32">
        <f t="shared" si="33"/>
        <v>1</v>
      </c>
      <c r="P162" s="33">
        <f t="shared" si="34"/>
        <v>276.06212016848752</v>
      </c>
      <c r="Q162" s="33">
        <f t="shared" si="35"/>
        <v>138.75313947810602</v>
      </c>
      <c r="R162" s="32">
        <f t="shared" si="36"/>
        <v>1.8739759540142753</v>
      </c>
      <c r="S162" s="33">
        <f t="shared" si="37"/>
        <v>67.712789047915521</v>
      </c>
      <c r="T162" s="5">
        <f t="shared" si="38"/>
        <v>3280.5381946688599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9"/>
        <v>0</v>
      </c>
      <c r="I163" s="27">
        <f>IF(Weather_Site!M161&lt;180,Weather_Site!M161+180,Weather_Site!M161-180)</f>
        <v>259</v>
      </c>
      <c r="J163" s="32">
        <f t="shared" si="28"/>
        <v>6.0819327838205668</v>
      </c>
      <c r="K163" s="32">
        <f t="shared" si="29"/>
        <v>7.7272418348161471</v>
      </c>
      <c r="L163" s="32">
        <f t="shared" si="30"/>
        <v>8.0420061186692529</v>
      </c>
      <c r="M163" s="32">
        <f t="shared" si="31"/>
        <v>7.7272418348161471</v>
      </c>
      <c r="N163" s="31">
        <f t="shared" si="32"/>
        <v>0.86299218676638523</v>
      </c>
      <c r="O163" s="32">
        <f t="shared" si="33"/>
        <v>1</v>
      </c>
      <c r="P163" s="33">
        <f t="shared" si="34"/>
        <v>198.08506531114929</v>
      </c>
      <c r="Q163" s="33">
        <f t="shared" si="35"/>
        <v>134.39983044482977</v>
      </c>
      <c r="R163" s="32">
        <f t="shared" si="36"/>
        <v>1.4741439238478944</v>
      </c>
      <c r="S163" s="33">
        <f t="shared" si="37"/>
        <v>237.35751874379821</v>
      </c>
      <c r="T163" s="5">
        <f t="shared" si="38"/>
        <v>2353.910859447491</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9"/>
        <v>0</v>
      </c>
      <c r="I164" s="27">
        <f>IF(Weather_Site!M162&lt;180,Weather_Site!M162+180,Weather_Site!M162-180)</f>
        <v>241</v>
      </c>
      <c r="J164" s="32">
        <f t="shared" si="28"/>
        <v>5.0832519360920498</v>
      </c>
      <c r="K164" s="32">
        <f t="shared" si="29"/>
        <v>6.4188678025368056</v>
      </c>
      <c r="L164" s="32">
        <f t="shared" si="30"/>
        <v>6.5125664009759801</v>
      </c>
      <c r="M164" s="32">
        <f t="shared" si="31"/>
        <v>6.4188678025368056</v>
      </c>
      <c r="N164" s="31">
        <f t="shared" si="32"/>
        <v>1.1388149053057934</v>
      </c>
      <c r="O164" s="32">
        <f t="shared" si="33"/>
        <v>1</v>
      </c>
      <c r="P164" s="33">
        <f t="shared" si="34"/>
        <v>497.63022882052644</v>
      </c>
      <c r="Q164" s="33">
        <f t="shared" si="35"/>
        <v>228.26020619506824</v>
      </c>
      <c r="R164" s="32">
        <f t="shared" si="36"/>
        <v>2.869324501516604</v>
      </c>
      <c r="S164" s="33">
        <f t="shared" si="37"/>
        <v>604.84371140843268</v>
      </c>
      <c r="T164" s="5">
        <f t="shared" si="38"/>
        <v>5913.505885817257</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9"/>
        <v>0</v>
      </c>
      <c r="I165" s="27">
        <f>IF(Weather_Site!M163&lt;180,Weather_Site!M163+180,Weather_Site!M163-180)</f>
        <v>236</v>
      </c>
      <c r="J165" s="32">
        <f t="shared" si="28"/>
        <v>4.4789243986859919</v>
      </c>
      <c r="K165" s="32">
        <f t="shared" si="29"/>
        <v>5.6007422429547633</v>
      </c>
      <c r="L165" s="32">
        <f t="shared" si="30"/>
        <v>5.5388981655048868</v>
      </c>
      <c r="M165" s="32">
        <f t="shared" si="31"/>
        <v>5.6007422429547633</v>
      </c>
      <c r="N165" s="31">
        <f t="shared" si="32"/>
        <v>1.3962923112874885</v>
      </c>
      <c r="O165" s="32">
        <f t="shared" si="33"/>
        <v>1</v>
      </c>
      <c r="P165" s="33">
        <f t="shared" si="34"/>
        <v>656.64329977196337</v>
      </c>
      <c r="Q165" s="33">
        <f t="shared" si="35"/>
        <v>290.08953167115544</v>
      </c>
      <c r="R165" s="32">
        <f t="shared" si="36"/>
        <v>3.5062697482387253</v>
      </c>
      <c r="S165" s="33">
        <f t="shared" si="37"/>
        <v>1049.8060192480202</v>
      </c>
      <c r="T165" s="5">
        <f t="shared" si="38"/>
        <v>7803.1112122901641</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9"/>
        <v>0</v>
      </c>
      <c r="I166" s="27">
        <f>IF(Weather_Site!M164&lt;180,Weather_Site!M164+180,Weather_Site!M164-180)</f>
        <v>270</v>
      </c>
      <c r="J166" s="32">
        <f t="shared" si="28"/>
        <v>4.2359017099369103</v>
      </c>
      <c r="K166" s="32">
        <f t="shared" si="29"/>
        <v>5.2544186749472122</v>
      </c>
      <c r="L166" s="32">
        <f t="shared" si="30"/>
        <v>5.1207972485536235</v>
      </c>
      <c r="M166" s="32">
        <f t="shared" si="31"/>
        <v>5.2544186749472122</v>
      </c>
      <c r="N166" s="31">
        <f t="shared" si="32"/>
        <v>1.5360986558199516</v>
      </c>
      <c r="O166" s="32">
        <f t="shared" si="33"/>
        <v>1</v>
      </c>
      <c r="P166" s="33">
        <f t="shared" si="34"/>
        <v>722.39092200029404</v>
      </c>
      <c r="Q166" s="33">
        <f t="shared" si="35"/>
        <v>319.1352813914861</v>
      </c>
      <c r="R166" s="32">
        <f t="shared" si="36"/>
        <v>3.7567166699938115</v>
      </c>
      <c r="S166" s="33">
        <f t="shared" si="37"/>
        <v>1232.0676061618015</v>
      </c>
      <c r="T166" s="5">
        <f t="shared" si="38"/>
        <v>8584.4121231034933</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9"/>
        <v>0</v>
      </c>
      <c r="I167" s="27">
        <f>IF(Weather_Site!M165&lt;180,Weather_Site!M165+180,Weather_Site!M165-180)</f>
        <v>297</v>
      </c>
      <c r="J167" s="32">
        <f t="shared" si="28"/>
        <v>4.0273423343804389</v>
      </c>
      <c r="K167" s="32">
        <f t="shared" si="29"/>
        <v>4.9550013010105456</v>
      </c>
      <c r="L167" s="32">
        <f t="shared" si="30"/>
        <v>4.7549622789711838</v>
      </c>
      <c r="M167" s="32">
        <f t="shared" si="31"/>
        <v>4.0273423343804389</v>
      </c>
      <c r="N167" s="31">
        <f t="shared" si="32"/>
        <v>2.2861291931173313</v>
      </c>
      <c r="O167" s="32">
        <f t="shared" si="33"/>
        <v>1</v>
      </c>
      <c r="P167" s="33">
        <f t="shared" si="34"/>
        <v>1150.643282679499</v>
      </c>
      <c r="Q167" s="33">
        <f t="shared" si="35"/>
        <v>491.62188945226791</v>
      </c>
      <c r="R167" s="32">
        <f t="shared" si="36"/>
        <v>5.2598845819925995</v>
      </c>
      <c r="S167" s="33">
        <f t="shared" si="37"/>
        <v>2248.9211855759459</v>
      </c>
      <c r="T167" s="5">
        <f t="shared" si="38"/>
        <v>13673.477675841379</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9"/>
        <v>0</v>
      </c>
      <c r="I168" s="27">
        <f>IF(Weather_Site!M166&lt;180,Weather_Site!M166+180,Weather_Site!M166-180)</f>
        <v>311</v>
      </c>
      <c r="J168" s="32">
        <f t="shared" si="28"/>
        <v>3.7783740864711661</v>
      </c>
      <c r="K168" s="32">
        <f t="shared" si="29"/>
        <v>4.6037033739908786</v>
      </c>
      <c r="L168" s="32">
        <f t="shared" si="30"/>
        <v>4.3188433123433434</v>
      </c>
      <c r="M168" s="32">
        <f t="shared" si="31"/>
        <v>3.7783740864711661</v>
      </c>
      <c r="N168" s="31">
        <f t="shared" si="32"/>
        <v>2.514968740766149</v>
      </c>
      <c r="O168" s="32">
        <f t="shared" si="33"/>
        <v>1</v>
      </c>
      <c r="P168" s="33">
        <f t="shared" si="34"/>
        <v>1348.3009783227376</v>
      </c>
      <c r="Q168" s="33">
        <f t="shared" si="35"/>
        <v>559.08683777334113</v>
      </c>
      <c r="R168" s="32">
        <f t="shared" si="36"/>
        <v>5.8986411475575826</v>
      </c>
      <c r="S168" s="33">
        <f t="shared" si="37"/>
        <v>2634.0371033482179</v>
      </c>
      <c r="T168" s="5">
        <f t="shared" si="38"/>
        <v>16022.309959068531</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9"/>
        <v>0</v>
      </c>
      <c r="I169" s="27">
        <f>IF(Weather_Site!M167&lt;180,Weather_Site!M167+180,Weather_Site!M167-180)</f>
        <v>356</v>
      </c>
      <c r="J169" s="32">
        <f t="shared" si="28"/>
        <v>3.6931053867142438</v>
      </c>
      <c r="K169" s="32">
        <f t="shared" si="29"/>
        <v>4.4804463300189692</v>
      </c>
      <c r="L169" s="32">
        <f t="shared" si="30"/>
        <v>4.1641396330552736</v>
      </c>
      <c r="M169" s="32">
        <f t="shared" si="31"/>
        <v>3.6931053867142438</v>
      </c>
      <c r="N169" s="31">
        <f t="shared" si="32"/>
        <v>2.6022732947688674</v>
      </c>
      <c r="O169" s="32">
        <f t="shared" si="33"/>
        <v>1</v>
      </c>
      <c r="P169" s="33">
        <f t="shared" si="34"/>
        <v>1223.7876763855238</v>
      </c>
      <c r="Q169" s="33">
        <f t="shared" si="35"/>
        <v>540.64054872850147</v>
      </c>
      <c r="R169" s="32">
        <f t="shared" si="36"/>
        <v>5.4995553372978776</v>
      </c>
      <c r="S169" s="33">
        <f t="shared" si="37"/>
        <v>2446.7864844425476</v>
      </c>
      <c r="T169" s="5">
        <f t="shared" si="38"/>
        <v>14542.676887714642</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9"/>
        <v>0</v>
      </c>
      <c r="I170" s="27">
        <f>IF(Weather_Site!M168&lt;180,Weather_Site!M168+180,Weather_Site!M168-180)</f>
        <v>8</v>
      </c>
      <c r="J170" s="32">
        <f t="shared" si="28"/>
        <v>3.5965749046632314</v>
      </c>
      <c r="K170" s="32">
        <f t="shared" si="29"/>
        <v>4.3357127310673871</v>
      </c>
      <c r="L170" s="32">
        <f t="shared" si="30"/>
        <v>3.9813782463014866</v>
      </c>
      <c r="M170" s="32">
        <f t="shared" si="31"/>
        <v>3.5965749046632314</v>
      </c>
      <c r="N170" s="31">
        <f t="shared" si="32"/>
        <v>2.7073803893376227</v>
      </c>
      <c r="O170" s="32">
        <f t="shared" si="33"/>
        <v>1</v>
      </c>
      <c r="P170" s="33">
        <f t="shared" si="34"/>
        <v>1362.6653594330173</v>
      </c>
      <c r="Q170" s="33">
        <f t="shared" si="35"/>
        <v>582.21008089977499</v>
      </c>
      <c r="R170" s="32">
        <f t="shared" si="36"/>
        <v>5.9440093889665553</v>
      </c>
      <c r="S170" s="33">
        <f t="shared" si="37"/>
        <v>2701.0428386156855</v>
      </c>
      <c r="T170" s="5">
        <f t="shared" si="38"/>
        <v>16193.006687929021</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9"/>
        <v>0</v>
      </c>
      <c r="I171" s="27">
        <f>IF(Weather_Site!M169&lt;180,Weather_Site!M169+180,Weather_Site!M169-180)</f>
        <v>15</v>
      </c>
      <c r="J171" s="32">
        <f t="shared" si="28"/>
        <v>3.5618406451324964</v>
      </c>
      <c r="K171" s="32">
        <f t="shared" si="29"/>
        <v>4.2894652893142737</v>
      </c>
      <c r="L171" s="32">
        <f t="shared" si="30"/>
        <v>3.922267539294737</v>
      </c>
      <c r="M171" s="32">
        <f t="shared" si="31"/>
        <v>3.5618406451324964</v>
      </c>
      <c r="N171" s="31">
        <f t="shared" si="32"/>
        <v>2.746946125914993</v>
      </c>
      <c r="O171" s="32">
        <f t="shared" si="33"/>
        <v>1</v>
      </c>
      <c r="P171" s="33">
        <f t="shared" si="34"/>
        <v>1291.8238923434476</v>
      </c>
      <c r="Q171" s="33">
        <f t="shared" si="35"/>
        <v>570.69734521262865</v>
      </c>
      <c r="R171" s="32">
        <f t="shared" si="36"/>
        <v>5.7189470917723657</v>
      </c>
      <c r="S171" s="33">
        <f t="shared" si="37"/>
        <v>2592.8347436399163</v>
      </c>
      <c r="T171" s="5">
        <f t="shared" si="38"/>
        <v>15351.173920681304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9"/>
        <v>0</v>
      </c>
      <c r="I172" s="27">
        <f>IF(Weather_Site!M170&lt;180,Weather_Site!M170+180,Weather_Site!M170-180)</f>
        <v>11</v>
      </c>
      <c r="J172" s="32">
        <f t="shared" si="28"/>
        <v>3.6236309868267367</v>
      </c>
      <c r="K172" s="32">
        <f t="shared" si="29"/>
        <v>4.3940106085298263</v>
      </c>
      <c r="L172" s="32">
        <f t="shared" si="30"/>
        <v>4.0542842905723688</v>
      </c>
      <c r="M172" s="32">
        <f t="shared" si="31"/>
        <v>4.3940106085298263</v>
      </c>
      <c r="N172" s="31">
        <f t="shared" si="32"/>
        <v>2.0069019343915229</v>
      </c>
      <c r="O172" s="32">
        <f t="shared" si="33"/>
        <v>1</v>
      </c>
      <c r="P172" s="33">
        <f t="shared" si="34"/>
        <v>1075.9210632230636</v>
      </c>
      <c r="Q172" s="33">
        <f t="shared" si="35"/>
        <v>446.1417106434281</v>
      </c>
      <c r="R172" s="32">
        <f t="shared" si="36"/>
        <v>5.0106413721322083</v>
      </c>
      <c r="S172" s="33">
        <f t="shared" si="37"/>
        <v>2047.5049187074601</v>
      </c>
      <c r="T172" s="5">
        <f t="shared" si="38"/>
        <v>12785.528634634071</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9"/>
        <v>0</v>
      </c>
      <c r="I173" s="27">
        <f>IF(Weather_Site!M171&lt;180,Weather_Site!M171+180,Weather_Site!M171-180)</f>
        <v>5</v>
      </c>
      <c r="J173" s="32">
        <f t="shared" si="28"/>
        <v>3.7103556929114845</v>
      </c>
      <c r="K173" s="32">
        <f t="shared" si="29"/>
        <v>4.5303297714744417</v>
      </c>
      <c r="L173" s="32">
        <f t="shared" si="30"/>
        <v>4.2257525779503133</v>
      </c>
      <c r="M173" s="32">
        <f t="shared" si="31"/>
        <v>4.5303297714744417</v>
      </c>
      <c r="N173" s="31">
        <f t="shared" si="32"/>
        <v>1.9172971308022666</v>
      </c>
      <c r="O173" s="32">
        <f t="shared" si="33"/>
        <v>1</v>
      </c>
      <c r="P173" s="33">
        <f t="shared" si="34"/>
        <v>837.8051652405054</v>
      </c>
      <c r="Q173" s="33">
        <f t="shared" si="35"/>
        <v>384.29654931204357</v>
      </c>
      <c r="R173" s="32">
        <f t="shared" si="36"/>
        <v>4.1816578667354376</v>
      </c>
      <c r="S173" s="33">
        <f t="shared" si="37"/>
        <v>1570.0012302685154</v>
      </c>
      <c r="T173" s="5">
        <f t="shared" si="38"/>
        <v>9955.9180469413404</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9"/>
        <v>0</v>
      </c>
      <c r="I174" s="27">
        <f>IF(Weather_Site!M172&lt;180,Weather_Site!M172+180,Weather_Site!M172-180)</f>
        <v>355</v>
      </c>
      <c r="J174" s="32">
        <f t="shared" si="28"/>
        <v>3.9627234453309139</v>
      </c>
      <c r="K174" s="32">
        <f t="shared" si="29"/>
        <v>4.9014486989921133</v>
      </c>
      <c r="L174" s="32">
        <f t="shared" si="30"/>
        <v>4.6871121703472465</v>
      </c>
      <c r="M174" s="32">
        <f t="shared" si="31"/>
        <v>4.6871121703472465</v>
      </c>
      <c r="N174" s="31">
        <f t="shared" si="32"/>
        <v>1.8222166220897333</v>
      </c>
      <c r="O174" s="32">
        <f t="shared" si="33"/>
        <v>1</v>
      </c>
      <c r="P174" s="33">
        <f t="shared" si="34"/>
        <v>735.03711455284747</v>
      </c>
      <c r="Q174" s="33">
        <f t="shared" si="35"/>
        <v>351.83842606316517</v>
      </c>
      <c r="R174" s="32">
        <f t="shared" si="36"/>
        <v>3.8041504544302351</v>
      </c>
      <c r="S174" s="33">
        <f t="shared" si="37"/>
        <v>1329.2337461033903</v>
      </c>
      <c r="T174" s="5">
        <f t="shared" si="38"/>
        <v>8734.6910446030051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9"/>
        <v>0</v>
      </c>
      <c r="I175" s="27">
        <f>IF(Weather_Site!M173&lt;180,Weather_Site!M173+180,Weather_Site!M173-180)</f>
        <v>355</v>
      </c>
      <c r="J175" s="32">
        <f t="shared" si="28"/>
        <v>4.4400193958832306</v>
      </c>
      <c r="K175" s="32">
        <f t="shared" si="29"/>
        <v>5.574916396396576</v>
      </c>
      <c r="L175" s="32">
        <f t="shared" si="30"/>
        <v>5.5064660388809408</v>
      </c>
      <c r="M175" s="32">
        <f t="shared" si="31"/>
        <v>5.5064660388809408</v>
      </c>
      <c r="N175" s="31">
        <f t="shared" si="32"/>
        <v>1.4321826722497881</v>
      </c>
      <c r="O175" s="32">
        <f t="shared" si="33"/>
        <v>1</v>
      </c>
      <c r="P175" s="33">
        <f t="shared" si="34"/>
        <v>529.12544111048885</v>
      </c>
      <c r="Q175" s="33">
        <f t="shared" si="35"/>
        <v>265.94672274127771</v>
      </c>
      <c r="R175" s="32">
        <f t="shared" si="36"/>
        <v>2.9995008063134603</v>
      </c>
      <c r="S175" s="33">
        <f t="shared" si="37"/>
        <v>756.35050915218744</v>
      </c>
      <c r="T175" s="5">
        <f t="shared" si="38"/>
        <v>6287.7739918629759</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9"/>
        <v>0</v>
      </c>
      <c r="I176" s="27">
        <f>IF(Weather_Site!M174&lt;180,Weather_Site!M174+180,Weather_Site!M174-180)</f>
        <v>335</v>
      </c>
      <c r="J176" s="32">
        <f t="shared" si="28"/>
        <v>4.9934390040951682</v>
      </c>
      <c r="K176" s="32">
        <f t="shared" si="29"/>
        <v>6.3232162056620451</v>
      </c>
      <c r="L176" s="32">
        <f t="shared" si="30"/>
        <v>6.3972521553963739</v>
      </c>
      <c r="M176" s="32">
        <f t="shared" si="31"/>
        <v>6.3972521553963739</v>
      </c>
      <c r="N176" s="31">
        <f t="shared" si="32"/>
        <v>1.144572378713274</v>
      </c>
      <c r="O176" s="32">
        <f t="shared" si="33"/>
        <v>1</v>
      </c>
      <c r="P176" s="33">
        <f t="shared" si="34"/>
        <v>422.86670304297297</v>
      </c>
      <c r="Q176" s="33">
        <f t="shared" si="35"/>
        <v>212.53941899800751</v>
      </c>
      <c r="R176" s="32">
        <f t="shared" si="36"/>
        <v>2.5507107164429055</v>
      </c>
      <c r="S176" s="33">
        <f t="shared" si="37"/>
        <v>414.91537473170138</v>
      </c>
      <c r="T176" s="5">
        <f t="shared" si="38"/>
        <v>5025.0659878273291</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9"/>
        <v>0</v>
      </c>
      <c r="I177" s="27">
        <f>IF(Weather_Site!M175&lt;180,Weather_Site!M175+180,Weather_Site!M175-180)</f>
        <v>332</v>
      </c>
      <c r="J177" s="32">
        <f t="shared" si="28"/>
        <v>5.5282365923897672</v>
      </c>
      <c r="K177" s="32">
        <f t="shared" si="29"/>
        <v>7.0244060043027012</v>
      </c>
      <c r="L177" s="32">
        <f t="shared" si="30"/>
        <v>7.2197698105444994</v>
      </c>
      <c r="M177" s="32">
        <f t="shared" si="31"/>
        <v>7.2197698105444994</v>
      </c>
      <c r="N177" s="31">
        <f t="shared" si="32"/>
        <v>0.95523689407749957</v>
      </c>
      <c r="O177" s="32">
        <f t="shared" si="33"/>
        <v>1</v>
      </c>
      <c r="P177" s="33">
        <f t="shared" si="34"/>
        <v>385.3189361931818</v>
      </c>
      <c r="Q177" s="33">
        <f t="shared" si="35"/>
        <v>184.43967706993263</v>
      </c>
      <c r="R177" s="32">
        <f t="shared" si="36"/>
        <v>2.3848671893741127</v>
      </c>
      <c r="S177" s="33">
        <f t="shared" si="37"/>
        <v>268.74554010554812</v>
      </c>
      <c r="T177" s="5">
        <f t="shared" si="38"/>
        <v>4578.8733584289776</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9"/>
        <v>0</v>
      </c>
      <c r="I178" s="27">
        <f>IF(Weather_Site!M176&lt;180,Weather_Site!M176+180,Weather_Site!M176-180)</f>
        <v>340</v>
      </c>
      <c r="J178" s="32">
        <f t="shared" si="28"/>
        <v>6.143630239123187</v>
      </c>
      <c r="K178" s="32">
        <f t="shared" si="29"/>
        <v>7.822455114802878</v>
      </c>
      <c r="L178" s="32">
        <f t="shared" si="30"/>
        <v>8.1462616337254374</v>
      </c>
      <c r="M178" s="32">
        <f t="shared" si="31"/>
        <v>8.1462616337254374</v>
      </c>
      <c r="N178" s="31">
        <f t="shared" si="32"/>
        <v>0.79748175908096208</v>
      </c>
      <c r="O178" s="32">
        <f t="shared" si="33"/>
        <v>1</v>
      </c>
      <c r="P178" s="33">
        <f t="shared" si="34"/>
        <v>294.63272788269495</v>
      </c>
      <c r="Q178" s="33">
        <f t="shared" si="35"/>
        <v>148.08701737772503</v>
      </c>
      <c r="R178" s="32">
        <f t="shared" si="36"/>
        <v>1.96429285600829</v>
      </c>
      <c r="S178" s="33">
        <f t="shared" si="37"/>
        <v>50</v>
      </c>
      <c r="T178" s="5">
        <f t="shared" si="38"/>
        <v>3501.2189163393582</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9"/>
        <v>0</v>
      </c>
      <c r="I179" s="27">
        <f>IF(Weather_Site!M177&lt;180,Weather_Site!M177+180,Weather_Site!M177-180)</f>
        <v>10</v>
      </c>
      <c r="J179" s="32">
        <f t="shared" si="28"/>
        <v>6.6445573729010716</v>
      </c>
      <c r="K179" s="32">
        <f t="shared" si="29"/>
        <v>8.4706917847686931</v>
      </c>
      <c r="L179" s="32">
        <f t="shared" si="30"/>
        <v>8.8918378918867216</v>
      </c>
      <c r="M179" s="32">
        <f t="shared" si="31"/>
        <v>8.8918378918867216</v>
      </c>
      <c r="N179" s="31">
        <f t="shared" si="32"/>
        <v>0.6996182837572078</v>
      </c>
      <c r="O179" s="32">
        <f t="shared" si="33"/>
        <v>1</v>
      </c>
      <c r="P179" s="33">
        <f t="shared" si="34"/>
        <v>282.20871127362034</v>
      </c>
      <c r="Q179" s="33">
        <f t="shared" si="35"/>
        <v>135.08415674523866</v>
      </c>
      <c r="R179" s="32">
        <f t="shared" si="36"/>
        <v>1.904050637760768</v>
      </c>
      <c r="S179" s="33">
        <f t="shared" si="37"/>
        <v>63.591594208739934</v>
      </c>
      <c r="T179" s="5">
        <f t="shared" si="38"/>
        <v>3353.5801856348544</v>
      </c>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t0sSPKWUTqrpoVxW+nuVN3LoSFUWIZVJMply6RlhYKbK3VzBgSE1DlPN92S5iMPOndgT92qtUv/F9xt6nqd0aA==" saltValue="s5YFoTRNIHCVkLGp+sb06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topLeftCell="B1" workbookViewId="0">
      <selection activeCell="Y17" sqref="Y17"/>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F7" s="191">
        <f>E7+E6</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(0.19591*(I14)^0.82569*(($E$6+$E$7)/10)^0.46722)*$C$10^0.495*1000*R14*S14</f>
        <v>645.32101810752476</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646.1302218769938</v>
      </c>
      <c r="Z14" s="635">
        <f>0.0193*Y14^0.723*EXP(0.64*$C$10)</f>
        <v>3.4655924080258016</v>
      </c>
      <c r="AA14" s="709">
        <f>(1/(0.2204*G14+1))*Y14</f>
        <v>142.7470444231605</v>
      </c>
      <c r="AB14" s="741">
        <f>18600*Y14/3600*$F$11/10</f>
        <v>7678.1808033049429</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78" si="3">G15/$O$10</f>
        <v>4.333333333333333</v>
      </c>
      <c r="J15" s="27">
        <f>IF(Weather_Site!M13&lt;180,Weather_Site!M13+180,Weather_Site!M13-180)</f>
        <v>132</v>
      </c>
      <c r="K15" s="635">
        <f t="shared" ref="K15:K78" si="4">2.76+0.124*E15-0.0187*D15</f>
        <v>5.3442799999999995</v>
      </c>
      <c r="L15" s="635">
        <f t="shared" ref="L15:L78" si="5">3.6+0.169*E15-0.045*D15</f>
        <v>6.6615999999999991</v>
      </c>
      <c r="M15" s="635">
        <f t="shared" ref="M15:M78" si="6">3.08+0.198*E15-0.0483*D15</f>
        <v>6.7713199999999993</v>
      </c>
      <c r="N15" s="704">
        <f t="shared" ref="N15:N78" si="7">IF(AND(OR(MONTH(B15)&gt;10,MONTH(B15)&lt;3),AND(HOUR(C15)&gt;=13,HOUR(C15)&lt;=17)),K15,IF(OR(HOUR(C15)&lt;6,HOUR(C15)&gt;=20),M15,L15))</f>
        <v>6.7713199999999993</v>
      </c>
      <c r="O15" s="636">
        <f t="shared" ref="O15:O78"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78" si="9">1.008/(1+104.9*EXP(-0.9306*P15))</f>
        <v>0.97678030108050951</v>
      </c>
      <c r="R15" s="636">
        <f t="shared" ref="R15:R78" si="10">O15*Q15</f>
        <v>0.7844630261726433</v>
      </c>
      <c r="S15" s="635">
        <f t="shared" ref="S15:S78" si="11">MIN(IF(H15&gt;0,2^(H15/10),(2^(-H15/10))/(2*(2^(-H15/10))-1)),4)</f>
        <v>1</v>
      </c>
      <c r="T15" s="706">
        <f t="shared" ref="T15:T78" si="12">IF(I15&gt;2,(0.03+0.05024*(I15-1)^0.92628*(($E$6+$E$7)/10)^0.79928)*1000*R15*S15,0.03*R15*S15)</f>
        <v>180.84212285834701</v>
      </c>
      <c r="U15" s="707">
        <f t="shared" ref="U15:U78" si="13">(0.19591*(I15)^0.82569*(($E$6+$E$7)/10)^0.46722)*$C$10^0.495*1000*R15*S15</f>
        <v>540.44338531472795</v>
      </c>
      <c r="V15" s="707">
        <f t="shared" ref="V15:V78" si="14">(0.05235*(G15)^1.19128)*1000*R15*S15</f>
        <v>871.98216395278178</v>
      </c>
      <c r="W15" s="708">
        <f t="shared" ref="W15:W78" si="15">IF((E$6+E$7)&lt;1,0,1/(1+EXP(-(-23.9315+1.7033*I15+12.0822*R15+9.5236*($E$6+$E$7)))))</f>
        <v>1</v>
      </c>
      <c r="X15" s="636">
        <f t="shared" ref="X15:X78" si="16">IF(U15&lt;300,0,1/(1+EXP(-(-32.3074+0.2951*G15+26.8734*R15))))</f>
        <v>6.1706970114504506E-4</v>
      </c>
      <c r="Y15" s="709">
        <f t="shared" ref="Y15:Y78" si="17">IF(W15&lt;0.5,(T15*(1-W15)+U15*W15),(T15*(1-W15)+U15*W15*(1-X15)+V15*X15))</f>
        <v>540.64796784978012</v>
      </c>
      <c r="Z15" s="635">
        <f t="shared" ref="Z15:Z78" si="18">0.0193*Y15^0.723*EXP(0.64*$C$10)</f>
        <v>3.0465851538660154</v>
      </c>
      <c r="AA15" s="709">
        <f t="shared" ref="AA15:AA78" si="19">(1/(0.2204*G15+1))*Y15</f>
        <v>139.87580664642971</v>
      </c>
      <c r="AB15" s="741">
        <f t="shared" ref="AB15:AB78" si="20">18600*Y15/3600*$F$11/10</f>
        <v>6424.7000179482202</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611.49787006343581</v>
      </c>
      <c r="V16" s="707">
        <f t="shared" si="14"/>
        <v>1064.4371388416257</v>
      </c>
      <c r="W16" s="708">
        <f t="shared" si="15"/>
        <v>1</v>
      </c>
      <c r="X16" s="636">
        <f t="shared" si="16"/>
        <v>5.5772710120444483E-4</v>
      </c>
      <c r="Y16" s="709">
        <f t="shared" si="17"/>
        <v>611.75048656883314</v>
      </c>
      <c r="Z16" s="635">
        <f t="shared" si="18"/>
        <v>3.3312660560967053</v>
      </c>
      <c r="AA16" s="709">
        <f t="shared" si="19"/>
        <v>135.15166281566653</v>
      </c>
      <c r="AB16" s="741">
        <f t="shared" si="20"/>
        <v>7269.6349487262996</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869.47820192404947</v>
      </c>
      <c r="V17" s="707">
        <f t="shared" si="14"/>
        <v>1781.7322139430337</v>
      </c>
      <c r="W17" s="708">
        <f t="shared" si="15"/>
        <v>1</v>
      </c>
      <c r="X17" s="636">
        <f t="shared" si="16"/>
        <v>5.6846638923923522E-3</v>
      </c>
      <c r="Y17" s="709">
        <f t="shared" si="17"/>
        <v>874.66405936686385</v>
      </c>
      <c r="Z17" s="635">
        <f t="shared" si="18"/>
        <v>4.3138727498866878</v>
      </c>
      <c r="AA17" s="709">
        <f t="shared" si="19"/>
        <v>134.35699836664574</v>
      </c>
      <c r="AB17" s="741">
        <f t="shared" si="20"/>
        <v>10393.924572142898</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1126.4722905623937</v>
      </c>
      <c r="V18" s="707">
        <f t="shared" si="14"/>
        <v>2526.3827051134617</v>
      </c>
      <c r="W18" s="708">
        <f t="shared" si="15"/>
        <v>1</v>
      </c>
      <c r="X18" s="636">
        <f t="shared" si="16"/>
        <v>0.12148379968747718</v>
      </c>
      <c r="Y18" s="709">
        <f t="shared" si="17"/>
        <v>1296.5387269441289</v>
      </c>
      <c r="Z18" s="635">
        <f t="shared" si="18"/>
        <v>5.7340304580990074</v>
      </c>
      <c r="AA18" s="709">
        <f t="shared" si="19"/>
        <v>161.00470978344535</v>
      </c>
      <c r="AB18" s="741">
        <f t="shared" si="20"/>
        <v>15407.201871852731</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07">
        <f t="shared" si="13"/>
        <v>953.76778638211624</v>
      </c>
      <c r="V19" s="716">
        <f t="shared" si="14"/>
        <v>2010.2301128676545</v>
      </c>
      <c r="W19" s="717">
        <f t="shared" si="15"/>
        <v>1</v>
      </c>
      <c r="X19" s="713">
        <f t="shared" si="16"/>
        <v>1.8112514937782431E-2</v>
      </c>
      <c r="Y19" s="718">
        <f t="shared" si="17"/>
        <v>972.90297605179001</v>
      </c>
      <c r="Z19" s="711">
        <f t="shared" si="18"/>
        <v>4.6589747345144348</v>
      </c>
      <c r="AA19" s="718">
        <f t="shared" si="19"/>
        <v>139.96992807328508</v>
      </c>
      <c r="AB19" s="742">
        <f t="shared" si="20"/>
        <v>11561.330365415441</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07">
        <f t="shared" si="13"/>
        <v>1276.3326901793841</v>
      </c>
      <c r="V20" s="716">
        <f t="shared" si="14"/>
        <v>3161.6838924287608</v>
      </c>
      <c r="W20" s="717">
        <f t="shared" si="15"/>
        <v>1</v>
      </c>
      <c r="X20" s="713">
        <f t="shared" si="16"/>
        <v>0.26736023466595271</v>
      </c>
      <c r="Y20" s="716">
        <f t="shared" si="17"/>
        <v>1780.4006300405135</v>
      </c>
      <c r="Z20" s="711">
        <f t="shared" si="18"/>
        <v>7.2117457828743321</v>
      </c>
      <c r="AA20" s="716">
        <f t="shared" si="19"/>
        <v>173.58246529526883</v>
      </c>
      <c r="AB20" s="716">
        <f t="shared" si="20"/>
        <v>21157.094153648104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07">
        <f t="shared" si="13"/>
        <v>1213.4102497386261</v>
      </c>
      <c r="V21" s="716">
        <f t="shared" si="14"/>
        <v>3031.7838669832208</v>
      </c>
      <c r="W21" s="717">
        <f t="shared" si="15"/>
        <v>1</v>
      </c>
      <c r="X21" s="713">
        <f t="shared" si="16"/>
        <v>0.1201725544664335</v>
      </c>
      <c r="Y21" s="716">
        <f t="shared" si="17"/>
        <v>1431.9288522972779</v>
      </c>
      <c r="Z21" s="711">
        <f t="shared" si="18"/>
        <v>6.1609443332805283</v>
      </c>
      <c r="AA21" s="716">
        <f t="shared" si="19"/>
        <v>136.67094760978867</v>
      </c>
      <c r="AB21" s="716">
        <f t="shared" si="20"/>
        <v>17016.087861465985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07">
        <f t="shared" si="13"/>
        <v>1147.611506261359</v>
      </c>
      <c r="V22" s="716">
        <f t="shared" si="14"/>
        <v>2915.4372788014975</v>
      </c>
      <c r="W22" s="717">
        <f t="shared" si="15"/>
        <v>1</v>
      </c>
      <c r="X22" s="713">
        <f t="shared" si="16"/>
        <v>4.8768634842995637E-2</v>
      </c>
      <c r="Y22" s="716">
        <f t="shared" si="17"/>
        <v>1233.8259558284058</v>
      </c>
      <c r="Z22" s="711">
        <f t="shared" si="18"/>
        <v>5.5321335405917544</v>
      </c>
      <c r="AA22" s="716">
        <f t="shared" si="19"/>
        <v>113.0084224059723</v>
      </c>
      <c r="AB22" s="716">
        <f t="shared" si="20"/>
        <v>14661.965108427557</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07">
        <f t="shared" si="13"/>
        <v>1343.3648780528101</v>
      </c>
      <c r="V23" s="716">
        <f t="shared" si="14"/>
        <v>3268.9023521035847</v>
      </c>
      <c r="W23" s="717">
        <f t="shared" si="15"/>
        <v>1</v>
      </c>
      <c r="X23" s="713">
        <f t="shared" si="16"/>
        <v>0.55295010985513227</v>
      </c>
      <c r="Y23" s="716">
        <f t="shared" si="17"/>
        <v>2408.0910358593601</v>
      </c>
      <c r="Z23" s="711">
        <f t="shared" si="18"/>
        <v>8.9715109428195063</v>
      </c>
      <c r="AA23" s="716">
        <f t="shared" si="19"/>
        <v>245.32304766293399</v>
      </c>
      <c r="AB23" s="716">
        <f t="shared" si="20"/>
        <v>28616.148476128728</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1450.2613121469394</v>
      </c>
      <c r="V24" s="707">
        <f t="shared" si="14"/>
        <v>3592.5334089681069</v>
      </c>
      <c r="W24" s="708">
        <f t="shared" si="15"/>
        <v>1</v>
      </c>
      <c r="X24" s="636">
        <f t="shared" si="16"/>
        <v>0.82752508273691117</v>
      </c>
      <c r="Y24" s="707">
        <f t="shared" si="17"/>
        <v>3223.0452063138523</v>
      </c>
      <c r="Z24" s="635">
        <f t="shared" si="18"/>
        <v>11.07624844871026</v>
      </c>
      <c r="AA24" s="707">
        <f t="shared" si="19"/>
        <v>314.23496668686647</v>
      </c>
      <c r="AB24" s="707">
        <f t="shared" si="20"/>
        <v>38300.520535029609</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1405.577283414297</v>
      </c>
      <c r="V25" s="707">
        <f t="shared" si="14"/>
        <v>3324.1793223952241</v>
      </c>
      <c r="W25" s="708">
        <f t="shared" si="15"/>
        <v>1</v>
      </c>
      <c r="X25" s="636">
        <f t="shared" si="16"/>
        <v>0.84913724228677201</v>
      </c>
      <c r="Y25" s="707">
        <f t="shared" si="17"/>
        <v>3034.7337278403393</v>
      </c>
      <c r="Z25" s="635">
        <f t="shared" si="18"/>
        <v>10.60447741119768</v>
      </c>
      <c r="AA25" s="707">
        <f t="shared" si="19"/>
        <v>331.49099137505345</v>
      </c>
      <c r="AB25" s="707">
        <f t="shared" si="20"/>
        <v>36062.752465836034</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1481.8089932919331</v>
      </c>
      <c r="V26" s="707">
        <f t="shared" si="14"/>
        <v>3504.4667222246485</v>
      </c>
      <c r="W26" s="708">
        <f t="shared" si="15"/>
        <v>1</v>
      </c>
      <c r="X26" s="636">
        <f t="shared" si="16"/>
        <v>0.95173500628232965</v>
      </c>
      <c r="Y26" s="707">
        <f t="shared" si="17"/>
        <v>3406.843159644714</v>
      </c>
      <c r="Z26" s="635">
        <f t="shared" si="18"/>
        <v>11.529399322643824</v>
      </c>
      <c r="AA26" s="707">
        <f t="shared" si="19"/>
        <v>372.13736615160502</v>
      </c>
      <c r="AB26" s="707">
        <f t="shared" si="20"/>
        <v>40484.652880444679</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1415.4123621230087</v>
      </c>
      <c r="V27" s="707">
        <f t="shared" si="14"/>
        <v>3245.5418045535039</v>
      </c>
      <c r="W27" s="708">
        <f t="shared" si="15"/>
        <v>1</v>
      </c>
      <c r="X27" s="636">
        <f t="shared" si="16"/>
        <v>0.93629273373759747</v>
      </c>
      <c r="Y27" s="707">
        <f t="shared" si="17"/>
        <v>3128.949260869922</v>
      </c>
      <c r="Z27" s="635">
        <f t="shared" si="18"/>
        <v>10.841496006921197</v>
      </c>
      <c r="AA27" s="707">
        <f t="shared" si="19"/>
        <v>368.38905303639467</v>
      </c>
      <c r="AB27" s="707">
        <f t="shared" si="20"/>
        <v>37182.347050004239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1407.4913766586958</v>
      </c>
      <c r="V28" s="707">
        <f t="shared" si="14"/>
        <v>3328.7061380027667</v>
      </c>
      <c r="W28" s="708">
        <f t="shared" si="15"/>
        <v>1</v>
      </c>
      <c r="X28" s="636">
        <f t="shared" si="16"/>
        <v>0.85312573367927902</v>
      </c>
      <c r="Y28" s="707">
        <f t="shared" si="17"/>
        <v>3046.5291294858175</v>
      </c>
      <c r="Z28" s="635">
        <f t="shared" si="18"/>
        <v>10.634261632074232</v>
      </c>
      <c r="AA28" s="707">
        <f t="shared" si="19"/>
        <v>332.77943040654276</v>
      </c>
      <c r="AB28" s="707">
        <f t="shared" si="20"/>
        <v>36202.921155389799</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07">
        <f t="shared" si="13"/>
        <v>1399.9182842856792</v>
      </c>
      <c r="V29" s="716">
        <f t="shared" si="14"/>
        <v>3310.7958335534659</v>
      </c>
      <c r="W29" s="717">
        <f t="shared" si="15"/>
        <v>1</v>
      </c>
      <c r="X29" s="713">
        <f t="shared" si="16"/>
        <v>0.83682349122763144</v>
      </c>
      <c r="Y29" s="716">
        <f t="shared" si="17"/>
        <v>2998.985506372449</v>
      </c>
      <c r="Z29" s="711">
        <f t="shared" si="18"/>
        <v>10.514014000762806</v>
      </c>
      <c r="AA29" s="716">
        <f t="shared" si="19"/>
        <v>327.58613037668204</v>
      </c>
      <c r="AB29" s="716">
        <f t="shared" si="20"/>
        <v>35637.944434059274</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07">
        <f t="shared" si="13"/>
        <v>1161.2896431864756</v>
      </c>
      <c r="V30" s="716">
        <f t="shared" si="14"/>
        <v>2633.9341307149075</v>
      </c>
      <c r="W30" s="717">
        <f t="shared" si="15"/>
        <v>1</v>
      </c>
      <c r="X30" s="713">
        <f t="shared" si="16"/>
        <v>0.1710813611171646</v>
      </c>
      <c r="Y30" s="716">
        <f t="shared" si="17"/>
        <v>1413.2316665545291</v>
      </c>
      <c r="Z30" s="711">
        <f t="shared" si="18"/>
        <v>6.102676420462962</v>
      </c>
      <c r="AA30" s="716">
        <f t="shared" si="19"/>
        <v>170.82044028363018</v>
      </c>
      <c r="AB30" s="716">
        <f t="shared" si="20"/>
        <v>16793.902970889652</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ref="H31:H62" si="22">C$4</f>
        <v>0</v>
      </c>
      <c r="I31" s="413">
        <f t="shared" si="3"/>
        <v>11.333333333333334</v>
      </c>
      <c r="J31" s="413">
        <f>IF(Weather_Site!M29&lt;180,Weather_Site!M29+180,Weather_Site!M29-180)</f>
        <v>30</v>
      </c>
      <c r="K31" s="711">
        <f t="shared" si="4"/>
        <v>5.49918</v>
      </c>
      <c r="L31" s="711">
        <f t="shared" si="5"/>
        <v>6.8532000000000002</v>
      </c>
      <c r="M31" s="711">
        <f t="shared" si="6"/>
        <v>7.0002200000000014</v>
      </c>
      <c r="N31" s="711">
        <f t="shared" si="7"/>
        <v>7.0002200000000014</v>
      </c>
      <c r="O31" s="713">
        <f t="shared" si="8"/>
        <v>0.78277665831395427</v>
      </c>
      <c r="P31" s="711">
        <f>IF($O$11,Weather_Site!H29,IF(0.191*(Weather_Site!K29+104)*(Weather_Site!J29+1)^1.5/(3.52*(Weather_Site!J29+1)^1.5+Weather_Site!I29-1)&gt;10, 10,0.191*(Weather_Site!K29+104)*(Weather_Site!J29+1)^1.5/(3.52*(Weather_Site!J29+1)^1.5+Weather_Site!I29-1)))</f>
        <v>8.8000000000000007</v>
      </c>
      <c r="Q31" s="713">
        <f t="shared" si="9"/>
        <v>0.97947601629684489</v>
      </c>
      <c r="R31" s="713">
        <f t="shared" si="10"/>
        <v>0.76671096293550844</v>
      </c>
      <c r="S31" s="711">
        <f t="shared" si="11"/>
        <v>1</v>
      </c>
      <c r="T31" s="716">
        <f t="shared" si="12"/>
        <v>461.48068786216135</v>
      </c>
      <c r="U31" s="707">
        <f t="shared" si="13"/>
        <v>1168.3268036216687</v>
      </c>
      <c r="V31" s="716">
        <f t="shared" si="14"/>
        <v>2678.9743992676536</v>
      </c>
      <c r="W31" s="713">
        <f t="shared" si="15"/>
        <v>1</v>
      </c>
      <c r="X31" s="713">
        <f t="shared" si="16"/>
        <v>0.15844156417109964</v>
      </c>
      <c r="Y31" s="716">
        <f t="shared" si="17"/>
        <v>1407.6761715871294</v>
      </c>
      <c r="Z31" s="711">
        <f t="shared" si="18"/>
        <v>6.0853222114792134</v>
      </c>
      <c r="AA31" s="716">
        <f t="shared" si="19"/>
        <v>165.73374912724043</v>
      </c>
      <c r="AB31" s="716">
        <f t="shared" si="20"/>
        <v>16727.885172360388</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2"/>
        <v>0</v>
      </c>
      <c r="I32" s="413">
        <f t="shared" si="3"/>
        <v>11</v>
      </c>
      <c r="J32" s="413">
        <f>IF(Weather_Site!M30&lt;180,Weather_Site!M30+180,Weather_Site!M30-180)</f>
        <v>30</v>
      </c>
      <c r="K32" s="711">
        <f t="shared" si="4"/>
        <v>5.9340699999999993</v>
      </c>
      <c r="L32" s="711">
        <f t="shared" si="5"/>
        <v>7.4985999999999997</v>
      </c>
      <c r="M32" s="711">
        <f t="shared" si="6"/>
        <v>7.7444299999999995</v>
      </c>
      <c r="N32" s="711">
        <f t="shared" si="7"/>
        <v>7.7444299999999995</v>
      </c>
      <c r="O32" s="713">
        <f t="shared" si="8"/>
        <v>0.71528875402998504</v>
      </c>
      <c r="P32" s="711">
        <f>IF($O$11,Weather_Site!H30,IF(0.191*(Weather_Site!K30+104)*(Weather_Site!J30+1)^1.5/(3.52*(Weather_Site!J30+1)^1.5+Weather_Site!I30-1)&gt;10, 10,0.191*(Weather_Site!K30+104)*(Weather_Site!J30+1)^1.5/(3.52*(Weather_Site!J30+1)^1.5+Weather_Site!I30-1)))</f>
        <v>8.8000000000000007</v>
      </c>
      <c r="Q32" s="713">
        <f t="shared" si="9"/>
        <v>0.97947601629684489</v>
      </c>
      <c r="R32" s="713">
        <f t="shared" si="10"/>
        <v>0.70060817929922348</v>
      </c>
      <c r="S32" s="711">
        <f t="shared" si="11"/>
        <v>1</v>
      </c>
      <c r="T32" s="716">
        <f t="shared" si="12"/>
        <v>409.70706650684872</v>
      </c>
      <c r="U32" s="707">
        <f t="shared" si="13"/>
        <v>1041.6044303045503</v>
      </c>
      <c r="V32" s="716">
        <f t="shared" si="14"/>
        <v>2362.4747501881129</v>
      </c>
      <c r="W32" s="713">
        <f t="shared" si="15"/>
        <v>1</v>
      </c>
      <c r="X32" s="713">
        <f t="shared" si="16"/>
        <v>2.3171768665391071E-2</v>
      </c>
      <c r="Y32" s="716">
        <f t="shared" si="17"/>
        <v>1072.2113317938733</v>
      </c>
      <c r="Z32" s="711">
        <f t="shared" si="18"/>
        <v>4.9981444999958553</v>
      </c>
      <c r="AA32" s="716">
        <f t="shared" si="19"/>
        <v>129.60055743773552</v>
      </c>
      <c r="AB32" s="716">
        <f t="shared" si="20"/>
        <v>12741.444659483863</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2"/>
        <v>0</v>
      </c>
      <c r="I33" s="413">
        <f t="shared" si="3"/>
        <v>9.6666666666666661</v>
      </c>
      <c r="J33" s="413">
        <f>IF(Weather_Site!M31&lt;180,Weather_Site!M31+180,Weather_Site!M31-180)</f>
        <v>25</v>
      </c>
      <c r="K33" s="711">
        <f t="shared" si="4"/>
        <v>6.2976100000000006</v>
      </c>
      <c r="L33" s="711">
        <f t="shared" si="5"/>
        <v>8.0370000000000008</v>
      </c>
      <c r="M33" s="711">
        <f t="shared" si="6"/>
        <v>8.3654899999999994</v>
      </c>
      <c r="N33" s="711">
        <f t="shared" si="7"/>
        <v>8.3654899999999994</v>
      </c>
      <c r="O33" s="713">
        <f t="shared" si="8"/>
        <v>0.65846199504402303</v>
      </c>
      <c r="P33" s="711">
        <f>IF($O$11,Weather_Site!H31,IF(0.191*(Weather_Site!K31+104)*(Weather_Site!J31+1)^1.5/(3.52*(Weather_Site!J31+1)^1.5+Weather_Site!I31-1)&gt;10, 10,0.191*(Weather_Site!K31+104)*(Weather_Site!J31+1)^1.5/(3.52*(Weather_Site!J31+1)^1.5+Weather_Site!I31-1)))</f>
        <v>8.8000000000000007</v>
      </c>
      <c r="Q33" s="713">
        <f t="shared" si="9"/>
        <v>0.97947601629684489</v>
      </c>
      <c r="R33" s="713">
        <f t="shared" si="10"/>
        <v>0.64494773178859255</v>
      </c>
      <c r="S33" s="711">
        <f t="shared" si="11"/>
        <v>1</v>
      </c>
      <c r="T33" s="716">
        <f t="shared" si="12"/>
        <v>332.73833767742468</v>
      </c>
      <c r="U33" s="707">
        <f t="shared" si="13"/>
        <v>861.82237019353465</v>
      </c>
      <c r="V33" s="716">
        <f t="shared" si="14"/>
        <v>1864.5184821106634</v>
      </c>
      <c r="W33" s="713">
        <f t="shared" si="15"/>
        <v>1</v>
      </c>
      <c r="X33" s="713">
        <f t="shared" si="16"/>
        <v>1.6299712120916776E-3</v>
      </c>
      <c r="Y33" s="716">
        <f t="shared" si="17"/>
        <v>863.45673599043585</v>
      </c>
      <c r="Z33" s="711">
        <f t="shared" si="18"/>
        <v>4.2738376874720183</v>
      </c>
      <c r="AA33" s="716">
        <f t="shared" si="19"/>
        <v>116.81594458445204</v>
      </c>
      <c r="AB33" s="716">
        <f t="shared" si="20"/>
        <v>10260.744212686346</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2"/>
        <v>0</v>
      </c>
      <c r="I34" s="27">
        <f t="shared" si="3"/>
        <v>8</v>
      </c>
      <c r="J34" s="739">
        <f>IF(Weather_Site!M32&lt;180,Weather_Site!M32+180,Weather_Site!M32-180)</f>
        <v>23</v>
      </c>
      <c r="K34" s="635">
        <f t="shared" si="4"/>
        <v>6.4241699999999993</v>
      </c>
      <c r="L34" s="635">
        <f t="shared" si="5"/>
        <v>8.2250999999999994</v>
      </c>
      <c r="M34" s="635">
        <f t="shared" si="6"/>
        <v>8.5823300000000007</v>
      </c>
      <c r="N34" s="635">
        <f t="shared" si="7"/>
        <v>8.5823300000000007</v>
      </c>
      <c r="O34" s="636">
        <f t="shared" si="8"/>
        <v>0.63872946964178212</v>
      </c>
      <c r="P34" s="635">
        <f>IF($O$11,Weather_Site!H32,IF(0.191*(Weather_Site!K32+104)*(Weather_Site!J32+1)^1.5/(3.52*(Weather_Site!J32+1)^1.5+Weather_Site!I32-1)&gt;10, 10,0.191*(Weather_Site!K32+104)*(Weather_Site!J32+1)^1.5/(3.52*(Weather_Site!J32+1)^1.5+Weather_Site!I32-1)))</f>
        <v>8.8000000000000007</v>
      </c>
      <c r="Q34" s="636">
        <f t="shared" si="9"/>
        <v>0.97947601629684489</v>
      </c>
      <c r="R34" s="636">
        <f t="shared" si="10"/>
        <v>0.62562019641612931</v>
      </c>
      <c r="S34" s="635">
        <f t="shared" si="11"/>
        <v>1</v>
      </c>
      <c r="T34" s="707">
        <f t="shared" si="12"/>
        <v>268.20224325955246</v>
      </c>
      <c r="U34" s="707">
        <f t="shared" si="13"/>
        <v>715.06121194747038</v>
      </c>
      <c r="V34" s="707">
        <f t="shared" si="14"/>
        <v>1443.5954159515466</v>
      </c>
      <c r="W34" s="636">
        <f t="shared" si="15"/>
        <v>1</v>
      </c>
      <c r="X34" s="636">
        <f t="shared" si="16"/>
        <v>2.2203394725235645E-4</v>
      </c>
      <c r="Y34" s="707">
        <f t="shared" si="17"/>
        <v>715.22297127249374</v>
      </c>
      <c r="Z34" s="635">
        <f t="shared" si="18"/>
        <v>3.7297288110645805</v>
      </c>
      <c r="AA34" s="707">
        <f t="shared" si="19"/>
        <v>113.71517604815786</v>
      </c>
      <c r="AB34" s="707">
        <f t="shared" si="20"/>
        <v>8499.2329752881342</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2"/>
        <v>0</v>
      </c>
      <c r="I35" s="27">
        <f t="shared" si="3"/>
        <v>8</v>
      </c>
      <c r="J35" s="739">
        <f>IF(Weather_Site!M33&lt;180,Weather_Site!M33+180,Weather_Site!M33-180)</f>
        <v>20</v>
      </c>
      <c r="K35" s="635">
        <f t="shared" si="4"/>
        <v>6.7566099999999993</v>
      </c>
      <c r="L35" s="635">
        <f t="shared" si="5"/>
        <v>8.7016000000000009</v>
      </c>
      <c r="M35" s="635">
        <f t="shared" si="6"/>
        <v>9.1352899999999995</v>
      </c>
      <c r="N35" s="635">
        <f t="shared" si="7"/>
        <v>9.1352899999999995</v>
      </c>
      <c r="O35" s="636">
        <f t="shared" si="8"/>
        <v>0.58906622083230475</v>
      </c>
      <c r="P35" s="635">
        <f>IF($O$11,Weather_Site!H33,IF(0.191*(Weather_Site!K33+104)*(Weather_Site!J33+1)^1.5/(3.52*(Weather_Site!J33+1)^1.5+Weather_Site!I33-1)&gt;10, 10,0.191*(Weather_Site!K33+104)*(Weather_Site!J33+1)^1.5/(3.52*(Weather_Site!J33+1)^1.5+Weather_Site!I33-1)))</f>
        <v>8.8000000000000007</v>
      </c>
      <c r="Q35" s="636">
        <f t="shared" si="9"/>
        <v>0.97947601629684489</v>
      </c>
      <c r="R35" s="636">
        <f t="shared" si="10"/>
        <v>0.57697623531586339</v>
      </c>
      <c r="S35" s="635">
        <f t="shared" si="11"/>
        <v>1</v>
      </c>
      <c r="T35" s="707">
        <f t="shared" si="12"/>
        <v>247.34866538137933</v>
      </c>
      <c r="U35" s="707">
        <f t="shared" si="13"/>
        <v>659.46292727325613</v>
      </c>
      <c r="V35" s="707">
        <f t="shared" si="14"/>
        <v>1331.3512785973855</v>
      </c>
      <c r="W35" s="636">
        <f t="shared" si="15"/>
        <v>1</v>
      </c>
      <c r="X35" s="636">
        <f t="shared" si="16"/>
        <v>6.0085204693627647E-5</v>
      </c>
      <c r="Y35" s="707">
        <f t="shared" si="17"/>
        <v>659.50329782237668</v>
      </c>
      <c r="Z35" s="635">
        <f t="shared" si="18"/>
        <v>3.5173043907091164</v>
      </c>
      <c r="AA35" s="707">
        <f t="shared" si="19"/>
        <v>104.85615902797899</v>
      </c>
      <c r="AB35" s="707">
        <f t="shared" si="20"/>
        <v>7837.0975224559106</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2"/>
        <v>0</v>
      </c>
      <c r="I36" s="27">
        <f t="shared" si="3"/>
        <v>7</v>
      </c>
      <c r="J36" s="739">
        <f>IF(Weather_Site!M34&lt;180,Weather_Site!M34+180,Weather_Site!M34-180)</f>
        <v>17</v>
      </c>
      <c r="K36" s="635">
        <f t="shared" si="4"/>
        <v>7.1157199999999996</v>
      </c>
      <c r="L36" s="635">
        <f t="shared" si="5"/>
        <v>9.2164000000000019</v>
      </c>
      <c r="M36" s="635">
        <f t="shared" si="6"/>
        <v>9.7326800000000002</v>
      </c>
      <c r="N36" s="635">
        <f t="shared" si="7"/>
        <v>9.7326800000000002</v>
      </c>
      <c r="O36" s="636">
        <f t="shared" si="8"/>
        <v>0.53704646170044446</v>
      </c>
      <c r="P36" s="635">
        <f>IF($O$11,Weather_Site!H34,IF(0.191*(Weather_Site!K34+104)*(Weather_Site!J34+1)^1.5/(3.52*(Weather_Site!J34+1)^1.5+Weather_Site!I34-1)&gt;10, 10,0.191*(Weather_Site!K34+104)*(Weather_Site!J34+1)^1.5/(3.52*(Weather_Site!J34+1)^1.5+Weather_Site!I34-1)))</f>
        <v>8.8000000000000007</v>
      </c>
      <c r="Q36" s="636">
        <f t="shared" si="9"/>
        <v>0.97947601629684489</v>
      </c>
      <c r="R36" s="636">
        <f t="shared" si="10"/>
        <v>0.52602412887266736</v>
      </c>
      <c r="S36" s="635">
        <f t="shared" si="11"/>
        <v>1</v>
      </c>
      <c r="T36" s="707">
        <f t="shared" si="12"/>
        <v>197.59938403851137</v>
      </c>
      <c r="U36" s="707">
        <f t="shared" si="13"/>
        <v>538.46162250252314</v>
      </c>
      <c r="V36" s="707">
        <f t="shared" si="14"/>
        <v>1035.2750632783182</v>
      </c>
      <c r="W36" s="636">
        <f t="shared" si="15"/>
        <v>1</v>
      </c>
      <c r="X36" s="636">
        <f t="shared" si="16"/>
        <v>6.3044836976955301E-6</v>
      </c>
      <c r="Y36" s="707">
        <f t="shared" si="17"/>
        <v>538.46475465476135</v>
      </c>
      <c r="Z36" s="635">
        <f t="shared" si="18"/>
        <v>3.0376854319860929</v>
      </c>
      <c r="AA36" s="707">
        <f t="shared" si="19"/>
        <v>95.669240753102358</v>
      </c>
      <c r="AB36" s="707">
        <f t="shared" si="20"/>
        <v>6398.756167814081</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2"/>
        <v>0</v>
      </c>
      <c r="I37" s="27">
        <f t="shared" si="3"/>
        <v>6</v>
      </c>
      <c r="J37" s="739">
        <f>IF(Weather_Site!M35&lt;180,Weather_Site!M35+180,Weather_Site!M35-180)</f>
        <v>13</v>
      </c>
      <c r="K37" s="635">
        <f t="shared" si="4"/>
        <v>7.5932199999999996</v>
      </c>
      <c r="L37" s="635">
        <f t="shared" si="5"/>
        <v>9.8867000000000012</v>
      </c>
      <c r="M37" s="635">
        <f t="shared" si="6"/>
        <v>10.513580000000001</v>
      </c>
      <c r="N37" s="635">
        <f t="shared" si="7"/>
        <v>10.513580000000001</v>
      </c>
      <c r="O37" s="636">
        <f t="shared" si="8"/>
        <v>0.47272175467155969</v>
      </c>
      <c r="P37" s="635">
        <f>IF($O$11,Weather_Site!H35,IF(0.191*(Weather_Site!K35+104)*(Weather_Site!J35+1)^1.5/(3.52*(Weather_Site!J35+1)^1.5+Weather_Site!I35-1)&gt;10, 10,0.191*(Weather_Site!K35+104)*(Weather_Site!J35+1)^1.5/(3.52*(Weather_Site!J35+1)^1.5+Weather_Site!I35-1)))</f>
        <v>8.8000000000000007</v>
      </c>
      <c r="Q37" s="636">
        <f t="shared" si="9"/>
        <v>0.97947601629684489</v>
      </c>
      <c r="R37" s="636">
        <f t="shared" si="10"/>
        <v>0.46301962108255373</v>
      </c>
      <c r="S37" s="635">
        <f t="shared" si="11"/>
        <v>1</v>
      </c>
      <c r="T37" s="707">
        <f t="shared" si="12"/>
        <v>149.06303629062694</v>
      </c>
      <c r="U37" s="707">
        <f t="shared" si="13"/>
        <v>417.32191362313876</v>
      </c>
      <c r="V37" s="707">
        <f t="shared" si="14"/>
        <v>758.39788139474399</v>
      </c>
      <c r="W37" s="636">
        <f t="shared" si="15"/>
        <v>1</v>
      </c>
      <c r="X37" s="636">
        <f t="shared" si="16"/>
        <v>4.7846202429760306E-7</v>
      </c>
      <c r="Y37" s="707">
        <f t="shared" si="17"/>
        <v>417.32207681503672</v>
      </c>
      <c r="Z37" s="635">
        <f t="shared" si="18"/>
        <v>2.5264858894112581</v>
      </c>
      <c r="AA37" s="707">
        <f t="shared" si="19"/>
        <v>84.015557419680448</v>
      </c>
      <c r="AB37" s="707">
        <f t="shared" si="20"/>
        <v>4959.1773461520197</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2"/>
        <v>0</v>
      </c>
      <c r="I38" s="27">
        <f t="shared" si="3"/>
        <v>5</v>
      </c>
      <c r="J38" s="739">
        <f>IF(Weather_Site!M36&lt;180,Weather_Site!M36+180,Weather_Site!M36-180)</f>
        <v>10</v>
      </c>
      <c r="K38" s="635">
        <f t="shared" si="4"/>
        <v>8.0316500000000008</v>
      </c>
      <c r="L38" s="635">
        <f t="shared" si="5"/>
        <v>10.501800000000001</v>
      </c>
      <c r="M38" s="635">
        <f t="shared" si="6"/>
        <v>11.230250000000002</v>
      </c>
      <c r="N38" s="635">
        <f t="shared" si="7"/>
        <v>11.230250000000002</v>
      </c>
      <c r="O38" s="636">
        <f t="shared" si="8"/>
        <v>0.41835278490704364</v>
      </c>
      <c r="P38" s="635">
        <f>IF($O$11,Weather_Site!H36,IF(0.191*(Weather_Site!K36+104)*(Weather_Site!J36+1)^1.5/(3.52*(Weather_Site!J36+1)^1.5+Weather_Site!I36-1)&gt;10, 10,0.191*(Weather_Site!K36+104)*(Weather_Site!J36+1)^1.5/(3.52*(Weather_Site!J36+1)^1.5+Weather_Site!I36-1)))</f>
        <v>8.8000000000000007</v>
      </c>
      <c r="Q38" s="636">
        <f t="shared" si="9"/>
        <v>0.97947601629684489</v>
      </c>
      <c r="R38" s="636">
        <f t="shared" si="10"/>
        <v>0.40976651916744194</v>
      </c>
      <c r="S38" s="635">
        <f t="shared" si="11"/>
        <v>1</v>
      </c>
      <c r="T38" s="707">
        <f t="shared" si="12"/>
        <v>109.5810338724425</v>
      </c>
      <c r="U38" s="707">
        <f t="shared" si="13"/>
        <v>317.70869629864399</v>
      </c>
      <c r="V38" s="707">
        <f t="shared" si="14"/>
        <v>540.14100937881983</v>
      </c>
      <c r="W38" s="636">
        <f t="shared" si="15"/>
        <v>1</v>
      </c>
      <c r="X38" s="636">
        <f t="shared" si="16"/>
        <v>4.7190158568684327E-8</v>
      </c>
      <c r="Y38" s="707">
        <f t="shared" si="17"/>
        <v>317.70870679526007</v>
      </c>
      <c r="Z38" s="635">
        <f t="shared" si="18"/>
        <v>2.0743552517085826</v>
      </c>
      <c r="AA38" s="707">
        <f t="shared" si="19"/>
        <v>73.782793031876466</v>
      </c>
      <c r="AB38" s="707">
        <f t="shared" si="20"/>
        <v>3775.438465750341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2"/>
        <v>0</v>
      </c>
      <c r="I39" s="413">
        <f t="shared" si="3"/>
        <v>5</v>
      </c>
      <c r="J39" s="413">
        <f>IF(Weather_Site!M37&lt;180,Weather_Site!M37+180,Weather_Site!M37-180)</f>
        <v>9</v>
      </c>
      <c r="K39" s="711">
        <f t="shared" si="4"/>
        <v>8.4967499999999987</v>
      </c>
      <c r="L39" s="711">
        <f t="shared" si="5"/>
        <v>11.155200000000001</v>
      </c>
      <c r="M39" s="711">
        <f t="shared" si="6"/>
        <v>11.991350000000001</v>
      </c>
      <c r="N39" s="711">
        <f t="shared" si="7"/>
        <v>11.991350000000001</v>
      </c>
      <c r="O39" s="713">
        <f t="shared" si="8"/>
        <v>0.3663807591470567</v>
      </c>
      <c r="P39" s="711">
        <f>IF($O$11,Weather_Site!H37,IF(0.191*(Weather_Site!K37+104)*(Weather_Site!J37+1)^1.5/(3.52*(Weather_Site!J37+1)^1.5+Weather_Site!I37-1)&gt;10, 10,0.191*(Weather_Site!K37+104)*(Weather_Site!J37+1)^1.5/(3.52*(Weather_Site!J37+1)^1.5+Weather_Site!I37-1)))</f>
        <v>8.8000000000000007</v>
      </c>
      <c r="Q39" s="713">
        <f t="shared" si="9"/>
        <v>0.97947601629684489</v>
      </c>
      <c r="R39" s="713">
        <f t="shared" si="10"/>
        <v>0.35886116641717292</v>
      </c>
      <c r="S39" s="711">
        <f t="shared" si="11"/>
        <v>1</v>
      </c>
      <c r="T39" s="716">
        <f t="shared" si="12"/>
        <v>95.967766504113584</v>
      </c>
      <c r="U39" s="707">
        <f t="shared" si="13"/>
        <v>278.23969993024667</v>
      </c>
      <c r="V39" s="716">
        <f t="shared" si="14"/>
        <v>473.03921523228655</v>
      </c>
      <c r="W39" s="713">
        <f t="shared" si="15"/>
        <v>1</v>
      </c>
      <c r="X39" s="713">
        <f t="shared" si="16"/>
        <v>0</v>
      </c>
      <c r="Y39" s="716">
        <f t="shared" si="17"/>
        <v>278.23969993024667</v>
      </c>
      <c r="Z39" s="711">
        <f t="shared" si="18"/>
        <v>1.8846516557126833</v>
      </c>
      <c r="AA39" s="716">
        <f t="shared" si="19"/>
        <v>64.616744061831554</v>
      </c>
      <c r="AB39" s="716">
        <f t="shared" si="20"/>
        <v>3306.4151008377653</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2"/>
        <v>0</v>
      </c>
      <c r="I40" s="413">
        <f t="shared" si="3"/>
        <v>4.666666666666667</v>
      </c>
      <c r="J40" s="413">
        <f>IF(Weather_Site!M38&lt;180,Weather_Site!M38+180,Weather_Site!M38-180)</f>
        <v>5</v>
      </c>
      <c r="K40" s="711">
        <f t="shared" si="4"/>
        <v>9.1106499999999997</v>
      </c>
      <c r="L40" s="711">
        <f t="shared" si="5"/>
        <v>12.0114</v>
      </c>
      <c r="M40" s="711">
        <f t="shared" si="6"/>
        <v>12.990050000000002</v>
      </c>
      <c r="N40" s="711">
        <f t="shared" si="7"/>
        <v>12.0114</v>
      </c>
      <c r="O40" s="713">
        <f t="shared" si="8"/>
        <v>0.36509821350106408</v>
      </c>
      <c r="P40" s="711">
        <f>IF($O$11,Weather_Site!H38,IF(0.191*(Weather_Site!K38+104)*(Weather_Site!J38+1)^1.5/(3.52*(Weather_Site!J38+1)^1.5+Weather_Site!I38-1)&gt;10, 10,0.191*(Weather_Site!K38+104)*(Weather_Site!J38+1)^1.5/(3.52*(Weather_Site!J38+1)^1.5+Weather_Site!I38-1)))</f>
        <v>8.8000000000000007</v>
      </c>
      <c r="Q40" s="713">
        <f t="shared" si="9"/>
        <v>0.97947601629684489</v>
      </c>
      <c r="R40" s="713">
        <f t="shared" si="10"/>
        <v>0.35760494371711721</v>
      </c>
      <c r="S40" s="711">
        <f t="shared" si="11"/>
        <v>1</v>
      </c>
      <c r="T40" s="716">
        <f t="shared" si="12"/>
        <v>89.057350253627462</v>
      </c>
      <c r="U40" s="707">
        <f t="shared" si="13"/>
        <v>261.91225036396946</v>
      </c>
      <c r="V40" s="716">
        <f t="shared" si="14"/>
        <v>434.18978965972121</v>
      </c>
      <c r="W40" s="713">
        <f t="shared" si="15"/>
        <v>1</v>
      </c>
      <c r="X40" s="713">
        <f t="shared" si="16"/>
        <v>0</v>
      </c>
      <c r="Y40" s="716">
        <f t="shared" si="17"/>
        <v>261.91225036396946</v>
      </c>
      <c r="Z40" s="711">
        <f t="shared" si="18"/>
        <v>1.8040257651703264</v>
      </c>
      <c r="AA40" s="716">
        <f t="shared" si="19"/>
        <v>64.106190122373562</v>
      </c>
      <c r="AB40" s="716">
        <f t="shared" si="20"/>
        <v>3112.3905751585035</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2"/>
        <v>0</v>
      </c>
      <c r="I41" s="413">
        <f t="shared" si="3"/>
        <v>5.333333333333333</v>
      </c>
      <c r="J41" s="413">
        <f>IF(Weather_Site!M39&lt;180,Weather_Site!M39+180,Weather_Site!M39-180)</f>
        <v>1</v>
      </c>
      <c r="K41" s="711">
        <f t="shared" si="4"/>
        <v>8.7590199999999996</v>
      </c>
      <c r="L41" s="711">
        <f t="shared" si="5"/>
        <v>11.5146</v>
      </c>
      <c r="M41" s="711">
        <f t="shared" si="6"/>
        <v>12.41198</v>
      </c>
      <c r="N41" s="711">
        <f t="shared" si="7"/>
        <v>11.5146</v>
      </c>
      <c r="O41" s="713">
        <f t="shared" si="8"/>
        <v>0.39820209996028777</v>
      </c>
      <c r="P41" s="711">
        <f>IF($O$11,Weather_Site!H39,IF(0.191*(Weather_Site!K39+104)*(Weather_Site!J39+1)^1.5/(3.52*(Weather_Site!J39+1)^1.5+Weather_Site!I39-1)&gt;10, 10,0.191*(Weather_Site!K39+104)*(Weather_Site!J39+1)^1.5/(3.52*(Weather_Site!J39+1)^1.5+Weather_Site!I39-1)))</f>
        <v>8.8000000000000007</v>
      </c>
      <c r="Q41" s="713">
        <f t="shared" si="9"/>
        <v>0.97947601629684489</v>
      </c>
      <c r="R41" s="713">
        <f t="shared" si="10"/>
        <v>0.39002940655014068</v>
      </c>
      <c r="S41" s="711">
        <f t="shared" si="11"/>
        <v>1</v>
      </c>
      <c r="T41" s="716">
        <f t="shared" si="12"/>
        <v>111.42949354813695</v>
      </c>
      <c r="U41" s="707">
        <f t="shared" si="13"/>
        <v>318.95764852898111</v>
      </c>
      <c r="V41" s="716">
        <f t="shared" si="14"/>
        <v>555.21103740986257</v>
      </c>
      <c r="W41" s="713">
        <f t="shared" si="15"/>
        <v>1</v>
      </c>
      <c r="X41" s="713">
        <f t="shared" si="16"/>
        <v>3.7295849747463027E-8</v>
      </c>
      <c r="Y41" s="716">
        <f t="shared" si="17"/>
        <v>318.95765734025201</v>
      </c>
      <c r="Z41" s="711">
        <f t="shared" si="18"/>
        <v>2.0802477766874374</v>
      </c>
      <c r="AA41" s="716">
        <f t="shared" si="19"/>
        <v>70.46607841557352</v>
      </c>
      <c r="AB41" s="716">
        <f t="shared" si="20"/>
        <v>3790.2801613933284</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2"/>
        <v>0</v>
      </c>
      <c r="I42" s="413">
        <f t="shared" si="3"/>
        <v>7</v>
      </c>
      <c r="J42" s="413">
        <f>IF(Weather_Site!M40&lt;180,Weather_Site!M40+180,Weather_Site!M40-180)</f>
        <v>358</v>
      </c>
      <c r="K42" s="711">
        <f t="shared" si="4"/>
        <v>7.9329400000000003</v>
      </c>
      <c r="L42" s="711">
        <f t="shared" si="5"/>
        <v>10.341900000000001</v>
      </c>
      <c r="M42" s="711">
        <f t="shared" si="6"/>
        <v>11.048660000000002</v>
      </c>
      <c r="N42" s="711">
        <f t="shared" si="7"/>
        <v>10.341900000000001</v>
      </c>
      <c r="O42" s="713">
        <f t="shared" si="8"/>
        <v>0.48644632351610784</v>
      </c>
      <c r="P42" s="711">
        <f>IF($O$11,Weather_Site!H40,IF(0.191*(Weather_Site!K40+104)*(Weather_Site!J40+1)^1.5/(3.52*(Weather_Site!J40+1)^1.5+Weather_Site!I40-1)&gt;10, 10,0.191*(Weather_Site!K40+104)*(Weather_Site!J40+1)^1.5/(3.52*(Weather_Site!J40+1)^1.5+Weather_Site!I40-1)))</f>
        <v>8.8000000000000007</v>
      </c>
      <c r="Q42" s="713">
        <f t="shared" si="9"/>
        <v>0.97947601629684489</v>
      </c>
      <c r="R42" s="713">
        <f t="shared" si="10"/>
        <v>0.47646250709980353</v>
      </c>
      <c r="S42" s="711">
        <f t="shared" si="11"/>
        <v>1</v>
      </c>
      <c r="T42" s="716">
        <f t="shared" si="12"/>
        <v>178.98170968342831</v>
      </c>
      <c r="U42" s="707">
        <f t="shared" si="13"/>
        <v>487.72814886726206</v>
      </c>
      <c r="V42" s="716">
        <f t="shared" si="14"/>
        <v>937.73217826458142</v>
      </c>
      <c r="W42" s="713">
        <f t="shared" si="15"/>
        <v>1</v>
      </c>
      <c r="X42" s="713">
        <f t="shared" si="16"/>
        <v>1.6642530963516144E-6</v>
      </c>
      <c r="Y42" s="716">
        <f t="shared" si="17"/>
        <v>487.72889778786134</v>
      </c>
      <c r="Z42" s="711">
        <f t="shared" si="18"/>
        <v>2.8279330966342004</v>
      </c>
      <c r="AA42" s="716">
        <f t="shared" si="19"/>
        <v>86.654981484589101</v>
      </c>
      <c r="AB42" s="716">
        <f t="shared" si="20"/>
        <v>5795.8450687124196</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2"/>
        <v>0</v>
      </c>
      <c r="I43" s="413">
        <f t="shared" si="3"/>
        <v>4.666666666666667</v>
      </c>
      <c r="J43" s="413">
        <f>IF(Weather_Site!M41&lt;180,Weather_Site!M41+180,Weather_Site!M41-180)</f>
        <v>357</v>
      </c>
      <c r="K43" s="711">
        <f t="shared" si="4"/>
        <v>7.3754299999999997</v>
      </c>
      <c r="L43" s="711">
        <f t="shared" si="5"/>
        <v>9.5566999999999993</v>
      </c>
      <c r="M43" s="711">
        <f t="shared" si="6"/>
        <v>10.13447</v>
      </c>
      <c r="N43" s="711">
        <f t="shared" si="7"/>
        <v>9.5566999999999993</v>
      </c>
      <c r="O43" s="713">
        <f t="shared" si="8"/>
        <v>0.55215300958367042</v>
      </c>
      <c r="P43" s="711">
        <f>IF($O$11,Weather_Site!H41,IF(0.191*(Weather_Site!K41+104)*(Weather_Site!J41+1)^1.5/(3.52*(Weather_Site!J41+1)^1.5+Weather_Site!I41-1)&gt;10, 10,0.191*(Weather_Site!K41+104)*(Weather_Site!J41+1)^1.5/(3.52*(Weather_Site!J41+1)^1.5+Weather_Site!I41-1)))</f>
        <v>8.8000000000000007</v>
      </c>
      <c r="Q43" s="713">
        <f t="shared" si="9"/>
        <v>0.97947601629684489</v>
      </c>
      <c r="R43" s="713">
        <f t="shared" si="10"/>
        <v>0.54082063021332716</v>
      </c>
      <c r="S43" s="711">
        <f t="shared" si="11"/>
        <v>1</v>
      </c>
      <c r="T43" s="716">
        <f t="shared" si="12"/>
        <v>134.68508513516497</v>
      </c>
      <c r="U43" s="707">
        <f t="shared" si="13"/>
        <v>396.10064343652573</v>
      </c>
      <c r="V43" s="716">
        <f t="shared" si="14"/>
        <v>656.64303528676999</v>
      </c>
      <c r="W43" s="713">
        <f t="shared" si="15"/>
        <v>1</v>
      </c>
      <c r="X43" s="713">
        <f t="shared" si="16"/>
        <v>1.1891021099110478E-6</v>
      </c>
      <c r="Y43" s="716">
        <f t="shared" si="17"/>
        <v>396.10095324803359</v>
      </c>
      <c r="Z43" s="711">
        <f t="shared" si="18"/>
        <v>2.4329307104400764</v>
      </c>
      <c r="AA43" s="716">
        <f t="shared" si="19"/>
        <v>96.950497662040718</v>
      </c>
      <c r="AB43" s="716">
        <f t="shared" si="20"/>
        <v>4706.9996610974658</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2"/>
        <v>0</v>
      </c>
      <c r="I44" s="27">
        <f t="shared" si="3"/>
        <v>6</v>
      </c>
      <c r="J44" s="739">
        <f>IF(Weather_Site!M42&lt;180,Weather_Site!M42+180,Weather_Site!M42-180)</f>
        <v>356</v>
      </c>
      <c r="K44" s="635">
        <f t="shared" si="4"/>
        <v>6.5711000000000004</v>
      </c>
      <c r="L44" s="635">
        <f t="shared" si="5"/>
        <v>8.4234000000000009</v>
      </c>
      <c r="M44" s="635">
        <f t="shared" si="6"/>
        <v>8.815100000000001</v>
      </c>
      <c r="N44" s="635">
        <f t="shared" si="7"/>
        <v>8.4234000000000009</v>
      </c>
      <c r="O44" s="636">
        <f t="shared" si="8"/>
        <v>0.65318227377019322</v>
      </c>
      <c r="P44" s="635">
        <f>IF($O$11,Weather_Site!H42,IF(0.191*(Weather_Site!K42+104)*(Weather_Site!J42+1)^1.5/(3.52*(Weather_Site!J42+1)^1.5+Weather_Site!I42-1)&gt;10, 10,0.191*(Weather_Site!K42+104)*(Weather_Site!J42+1)^1.5/(3.52*(Weather_Site!J42+1)^1.5+Weather_Site!I42-1)))</f>
        <v>8.8000000000000007</v>
      </c>
      <c r="Q44" s="636">
        <f t="shared" si="9"/>
        <v>0.97947601629684489</v>
      </c>
      <c r="R44" s="636">
        <f t="shared" si="10"/>
        <v>0.63977637142814403</v>
      </c>
      <c r="S44" s="635">
        <f t="shared" si="11"/>
        <v>1</v>
      </c>
      <c r="T44" s="707">
        <f t="shared" si="12"/>
        <v>205.96753167632104</v>
      </c>
      <c r="U44" s="707">
        <f t="shared" si="13"/>
        <v>576.63366185438133</v>
      </c>
      <c r="V44" s="707">
        <f t="shared" si="14"/>
        <v>1047.9146510532262</v>
      </c>
      <c r="W44" s="636">
        <f t="shared" si="15"/>
        <v>1</v>
      </c>
      <c r="X44" s="636">
        <f t="shared" si="16"/>
        <v>5.5302692354414258E-5</v>
      </c>
      <c r="Y44" s="707">
        <f t="shared" si="17"/>
        <v>576.65972496193945</v>
      </c>
      <c r="Z44" s="635">
        <f t="shared" si="18"/>
        <v>3.1919859374382717</v>
      </c>
      <c r="AA44" s="707">
        <f t="shared" si="19"/>
        <v>116.09351847357453</v>
      </c>
      <c r="AB44" s="707">
        <f t="shared" si="20"/>
        <v>6852.6397316310467</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2"/>
        <v>0</v>
      </c>
      <c r="I45" s="27">
        <f t="shared" si="3"/>
        <v>5.333333333333333</v>
      </c>
      <c r="J45" s="739">
        <f>IF(Weather_Site!M43&lt;180,Weather_Site!M43+180,Weather_Site!M43-180)</f>
        <v>346</v>
      </c>
      <c r="K45" s="635">
        <f t="shared" si="4"/>
        <v>6.084249999999999</v>
      </c>
      <c r="L45" s="635">
        <f t="shared" si="5"/>
        <v>7.7305999999999999</v>
      </c>
      <c r="M45" s="635">
        <f t="shared" si="6"/>
        <v>8.0100499999999997</v>
      </c>
      <c r="N45" s="635">
        <f t="shared" si="7"/>
        <v>7.7305999999999999</v>
      </c>
      <c r="O45" s="636">
        <f t="shared" si="8"/>
        <v>0.71655397428579803</v>
      </c>
      <c r="P45" s="635">
        <f>IF($O$11,Weather_Site!H43,IF(0.191*(Weather_Site!K43+104)*(Weather_Site!J43+1)^1.5/(3.52*(Weather_Site!J43+1)^1.5+Weather_Site!I43-1)&gt;10, 10,0.191*(Weather_Site!K43+104)*(Weather_Site!J43+1)^1.5/(3.52*(Weather_Site!J43+1)^1.5+Weather_Site!I43-1)))</f>
        <v>8.8000000000000007</v>
      </c>
      <c r="Q45" s="636">
        <f t="shared" si="9"/>
        <v>0.97947601629684489</v>
      </c>
      <c r="R45" s="636">
        <f t="shared" si="10"/>
        <v>0.70184743219512524</v>
      </c>
      <c r="S45" s="635">
        <f t="shared" si="11"/>
        <v>1</v>
      </c>
      <c r="T45" s="707">
        <f t="shared" si="12"/>
        <v>200.51437815755892</v>
      </c>
      <c r="U45" s="707">
        <f t="shared" si="13"/>
        <v>573.95571420915962</v>
      </c>
      <c r="V45" s="707">
        <f t="shared" si="14"/>
        <v>999.08733646320263</v>
      </c>
      <c r="W45" s="636">
        <f t="shared" si="15"/>
        <v>1</v>
      </c>
      <c r="X45" s="636">
        <f t="shared" si="16"/>
        <v>1.6248323803196566E-4</v>
      </c>
      <c r="Y45" s="707">
        <f t="shared" si="17"/>
        <v>574.02479097173318</v>
      </c>
      <c r="Z45" s="635">
        <f t="shared" si="18"/>
        <v>3.1814341829590749</v>
      </c>
      <c r="AA45" s="707">
        <f t="shared" si="19"/>
        <v>126.8170711761517</v>
      </c>
      <c r="AB45" s="707">
        <f t="shared" si="20"/>
        <v>6821.3279327140963</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2"/>
        <v>0</v>
      </c>
      <c r="I46" s="27">
        <f t="shared" si="3"/>
        <v>5</v>
      </c>
      <c r="J46" s="739">
        <f>IF(Weather_Site!M44&lt;180,Weather_Site!M44+180,Weather_Site!M44-180)</f>
        <v>349</v>
      </c>
      <c r="K46" s="635">
        <f t="shared" si="4"/>
        <v>5.5297899999999993</v>
      </c>
      <c r="L46" s="635">
        <f t="shared" si="5"/>
        <v>6.9398000000000009</v>
      </c>
      <c r="M46" s="635">
        <f t="shared" si="6"/>
        <v>7.0915100000000013</v>
      </c>
      <c r="N46" s="635">
        <f t="shared" si="7"/>
        <v>6.9398000000000009</v>
      </c>
      <c r="O46" s="636">
        <f t="shared" si="8"/>
        <v>0.78817051453569886</v>
      </c>
      <c r="P46" s="635">
        <f>IF($O$11,Weather_Site!H44,IF(0.191*(Weather_Site!K44+104)*(Weather_Site!J44+1)^1.5/(3.52*(Weather_Site!J44+1)^1.5+Weather_Site!I44-1)&gt;10, 10,0.191*(Weather_Site!K44+104)*(Weather_Site!J44+1)^1.5/(3.52*(Weather_Site!J44+1)^1.5+Weather_Site!I44-1)))</f>
        <v>8.8000000000000007</v>
      </c>
      <c r="Q46" s="636">
        <f t="shared" si="9"/>
        <v>0.97947601629684489</v>
      </c>
      <c r="R46" s="636">
        <f t="shared" si="10"/>
        <v>0.77199411574006083</v>
      </c>
      <c r="S46" s="635">
        <f t="shared" si="11"/>
        <v>1</v>
      </c>
      <c r="T46" s="707">
        <f t="shared" si="12"/>
        <v>206.44906157320693</v>
      </c>
      <c r="U46" s="707">
        <f t="shared" si="13"/>
        <v>598.55852684190472</v>
      </c>
      <c r="V46" s="707">
        <f t="shared" si="14"/>
        <v>1017.6177442646407</v>
      </c>
      <c r="W46" s="636">
        <f t="shared" si="15"/>
        <v>1</v>
      </c>
      <c r="X46" s="636">
        <f t="shared" si="16"/>
        <v>7.9625593040951966E-4</v>
      </c>
      <c r="Y46" s="707">
        <f t="shared" si="17"/>
        <v>598.89220522897028</v>
      </c>
      <c r="Z46" s="635">
        <f t="shared" si="18"/>
        <v>3.2804933776827072</v>
      </c>
      <c r="AA46" s="707">
        <f t="shared" si="19"/>
        <v>139.08318746608691</v>
      </c>
      <c r="AB46" s="707">
        <f t="shared" si="20"/>
        <v>7116.8357054709295</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2"/>
        <v>0</v>
      </c>
      <c r="I47" s="27">
        <f t="shared" si="3"/>
        <v>4.666666666666667</v>
      </c>
      <c r="J47" s="739">
        <f>IF(Weather_Site!M45&lt;180,Weather_Site!M45+180,Weather_Site!M45-180)</f>
        <v>5</v>
      </c>
      <c r="K47" s="635">
        <f t="shared" si="4"/>
        <v>5.0639999999999992</v>
      </c>
      <c r="L47" s="635">
        <f t="shared" si="5"/>
        <v>6.2718000000000007</v>
      </c>
      <c r="M47" s="635">
        <f t="shared" si="6"/>
        <v>6.3163999999999998</v>
      </c>
      <c r="N47" s="635">
        <f t="shared" si="7"/>
        <v>5.0639999999999992</v>
      </c>
      <c r="O47" s="636">
        <f t="shared" si="8"/>
        <v>0.94024683871251657</v>
      </c>
      <c r="P47" s="635">
        <f>IF($O$11,Weather_Site!H45,IF(0.191*(Weather_Site!K45+104)*(Weather_Site!J45+1)^1.5/(3.52*(Weather_Site!J45+1)^1.5+Weather_Site!I45-1)&gt;10, 10,0.191*(Weather_Site!K45+104)*(Weather_Site!J45+1)^1.5/(3.52*(Weather_Site!J45+1)^1.5+Weather_Site!I45-1)))</f>
        <v>8.8000000000000007</v>
      </c>
      <c r="Q47" s="636">
        <f t="shared" si="9"/>
        <v>0.97947601629684489</v>
      </c>
      <c r="R47" s="636">
        <f t="shared" si="10"/>
        <v>0.92094922791783773</v>
      </c>
      <c r="S47" s="635">
        <f t="shared" si="11"/>
        <v>1</v>
      </c>
      <c r="T47" s="707">
        <f t="shared" si="12"/>
        <v>229.35168933616953</v>
      </c>
      <c r="U47" s="707">
        <f t="shared" si="13"/>
        <v>674.50936848828405</v>
      </c>
      <c r="V47" s="707">
        <f t="shared" si="14"/>
        <v>1118.1801554545693</v>
      </c>
      <c r="W47" s="636">
        <f t="shared" si="15"/>
        <v>1</v>
      </c>
      <c r="X47" s="636">
        <f t="shared" si="16"/>
        <v>3.1463347845417211E-2</v>
      </c>
      <c r="Y47" s="707">
        <f t="shared" si="17"/>
        <v>688.4687367874543</v>
      </c>
      <c r="Z47" s="635">
        <f t="shared" si="18"/>
        <v>3.6283266405961747</v>
      </c>
      <c r="AA47" s="707">
        <f t="shared" si="19"/>
        <v>168.5110477744895</v>
      </c>
      <c r="AB47" s="707">
        <f t="shared" si="20"/>
        <v>8181.3034888242491</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2"/>
        <v>0</v>
      </c>
      <c r="I48" s="27">
        <f t="shared" si="3"/>
        <v>4.333333333333333</v>
      </c>
      <c r="J48" s="739">
        <f>IF(Weather_Site!M46&lt;180,Weather_Site!M46+180,Weather_Site!M46-180)</f>
        <v>19</v>
      </c>
      <c r="K48" s="635">
        <f t="shared" si="4"/>
        <v>4.6049999999999995</v>
      </c>
      <c r="L48" s="635">
        <f t="shared" si="5"/>
        <v>5.6072000000000006</v>
      </c>
      <c r="M48" s="635">
        <f t="shared" si="6"/>
        <v>5.5466000000000006</v>
      </c>
      <c r="N48" s="635">
        <f t="shared" si="7"/>
        <v>4.6049999999999995</v>
      </c>
      <c r="O48" s="636">
        <f t="shared" si="8"/>
        <v>0.97026531035988228</v>
      </c>
      <c r="P48" s="635">
        <f>IF($O$11,Weather_Site!H46,IF(0.191*(Weather_Site!K46+104)*(Weather_Site!J46+1)^1.5/(3.52*(Weather_Site!J46+1)^1.5+Weather_Site!I46-1)&gt;10, 10,0.191*(Weather_Site!K46+104)*(Weather_Site!J46+1)^1.5/(3.52*(Weather_Site!J46+1)^1.5+Weather_Site!I46-1)))</f>
        <v>8.8000000000000007</v>
      </c>
      <c r="Q48" s="636">
        <f t="shared" si="9"/>
        <v>0.97947601629684489</v>
      </c>
      <c r="R48" s="636">
        <f t="shared" si="10"/>
        <v>0.9503516009423193</v>
      </c>
      <c r="S48" s="635">
        <f t="shared" si="11"/>
        <v>1</v>
      </c>
      <c r="T48" s="707">
        <f t="shared" si="12"/>
        <v>219.08438669793244</v>
      </c>
      <c r="U48" s="707">
        <f t="shared" si="13"/>
        <v>654.72969319971969</v>
      </c>
      <c r="V48" s="707">
        <f t="shared" si="14"/>
        <v>1056.3782075859081</v>
      </c>
      <c r="W48" s="636">
        <f t="shared" si="15"/>
        <v>1</v>
      </c>
      <c r="X48" s="636">
        <f t="shared" si="16"/>
        <v>5.0597950792526103E-2</v>
      </c>
      <c r="Y48" s="707">
        <f t="shared" si="17"/>
        <v>675.0522849665233</v>
      </c>
      <c r="Z48" s="635">
        <f t="shared" si="18"/>
        <v>3.5770666508347126</v>
      </c>
      <c r="AA48" s="707">
        <f t="shared" si="19"/>
        <v>174.64873356269359</v>
      </c>
      <c r="AB48" s="707">
        <f t="shared" si="20"/>
        <v>8021.8713196855188</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2"/>
        <v>0</v>
      </c>
      <c r="I49" s="413">
        <f t="shared" si="3"/>
        <v>3.6666666666666665</v>
      </c>
      <c r="J49" s="413">
        <f>IF(Weather_Site!M47&lt;180,Weather_Site!M47+180,Weather_Site!M47-180)</f>
        <v>24</v>
      </c>
      <c r="K49" s="711">
        <f t="shared" si="4"/>
        <v>4.3041500000000008</v>
      </c>
      <c r="L49" s="711">
        <f t="shared" si="5"/>
        <v>5.1679000000000004</v>
      </c>
      <c r="M49" s="711">
        <f t="shared" si="6"/>
        <v>5.0385500000000008</v>
      </c>
      <c r="N49" s="711">
        <f t="shared" si="7"/>
        <v>4.3041500000000008</v>
      </c>
      <c r="O49" s="713">
        <f t="shared" si="8"/>
        <v>0.98772666062955183</v>
      </c>
      <c r="P49" s="711">
        <f>IF($O$11,Weather_Site!H47,IF(0.191*(Weather_Site!K47+104)*(Weather_Site!J47+1)^1.5/(3.52*(Weather_Site!J47+1)^1.5+Weather_Site!I47-1)&gt;10, 10,0.191*(Weather_Site!K47+104)*(Weather_Site!J47+1)^1.5/(3.52*(Weather_Site!J47+1)^1.5+Weather_Site!I47-1)))</f>
        <v>8.8000000000000007</v>
      </c>
      <c r="Q49" s="713">
        <f t="shared" si="9"/>
        <v>0.97947601629684489</v>
      </c>
      <c r="R49" s="713">
        <f t="shared" si="10"/>
        <v>0.96745457474361907</v>
      </c>
      <c r="S49" s="711">
        <f t="shared" si="11"/>
        <v>1</v>
      </c>
      <c r="T49" s="716">
        <f t="shared" si="12"/>
        <v>186.80065647642249</v>
      </c>
      <c r="U49" s="707">
        <f t="shared" si="13"/>
        <v>580.6359865985446</v>
      </c>
      <c r="V49" s="716">
        <f t="shared" si="14"/>
        <v>881.32795654878657</v>
      </c>
      <c r="W49" s="713">
        <f t="shared" si="15"/>
        <v>1</v>
      </c>
      <c r="X49" s="713">
        <f t="shared" si="16"/>
        <v>4.4680604302726086E-2</v>
      </c>
      <c r="Y49" s="716">
        <f t="shared" si="17"/>
        <v>594.07108552489854</v>
      </c>
      <c r="Z49" s="711">
        <f t="shared" si="18"/>
        <v>3.2613789049952753</v>
      </c>
      <c r="AA49" s="716">
        <f t="shared" si="19"/>
        <v>173.48180280484129</v>
      </c>
      <c r="AB49" s="716">
        <f t="shared" si="20"/>
        <v>7059.5447329875433</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2"/>
        <v>0</v>
      </c>
      <c r="I50" s="413">
        <f t="shared" si="3"/>
        <v>4</v>
      </c>
      <c r="J50" s="413">
        <f>IF(Weather_Site!M48&lt;180,Weather_Site!M48+180,Weather_Site!M48-180)</f>
        <v>29</v>
      </c>
      <c r="K50" s="711">
        <f t="shared" si="4"/>
        <v>4.2110500000000002</v>
      </c>
      <c r="L50" s="711">
        <f t="shared" si="5"/>
        <v>5.0215000000000005</v>
      </c>
      <c r="M50" s="711">
        <f t="shared" si="6"/>
        <v>4.8714500000000003</v>
      </c>
      <c r="N50" s="711">
        <f t="shared" si="7"/>
        <v>4.2110500000000002</v>
      </c>
      <c r="O50" s="713">
        <f t="shared" si="8"/>
        <v>0.99273670466060748</v>
      </c>
      <c r="P50" s="711">
        <f>IF($O$11,Weather_Site!H48,IF(0.191*(Weather_Site!K48+104)*(Weather_Site!J48+1)^1.5/(3.52*(Weather_Site!J48+1)^1.5+Weather_Site!I48-1)&gt;10, 10,0.191*(Weather_Site!K48+104)*(Weather_Site!J48+1)^1.5/(3.52*(Weather_Site!J48+1)^1.5+Weather_Site!I48-1)))</f>
        <v>8.8000000000000007</v>
      </c>
      <c r="Q50" s="713">
        <f t="shared" si="9"/>
        <v>0.97947601629684489</v>
      </c>
      <c r="R50" s="713">
        <f t="shared" si="10"/>
        <v>0.97236179271262924</v>
      </c>
      <c r="S50" s="711">
        <f t="shared" si="11"/>
        <v>1</v>
      </c>
      <c r="T50" s="716">
        <f t="shared" si="12"/>
        <v>206.02799822198179</v>
      </c>
      <c r="U50" s="707">
        <f t="shared" si="13"/>
        <v>627.05103482467109</v>
      </c>
      <c r="V50" s="716">
        <f t="shared" si="14"/>
        <v>982.5430917061293</v>
      </c>
      <c r="W50" s="713">
        <f t="shared" si="15"/>
        <v>1</v>
      </c>
      <c r="X50" s="713">
        <f t="shared" si="16"/>
        <v>6.6886318458700619E-2</v>
      </c>
      <c r="Y50" s="716">
        <f t="shared" si="17"/>
        <v>650.82858975078284</v>
      </c>
      <c r="Z50" s="711">
        <f t="shared" si="18"/>
        <v>3.4837938791528402</v>
      </c>
      <c r="AA50" s="716">
        <f t="shared" si="19"/>
        <v>178.56359464189606</v>
      </c>
      <c r="AB50" s="716">
        <f t="shared" si="20"/>
        <v>7734.0130748718029</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2"/>
        <v>0</v>
      </c>
      <c r="I51" s="413">
        <f t="shared" si="3"/>
        <v>3.6666666666666665</v>
      </c>
      <c r="J51" s="413">
        <f>IF(Weather_Site!M49&lt;180,Weather_Site!M49+180,Weather_Site!M49-180)</f>
        <v>32</v>
      </c>
      <c r="K51" s="711">
        <f t="shared" si="4"/>
        <v>4.1111599999999999</v>
      </c>
      <c r="L51" s="711">
        <f t="shared" si="5"/>
        <v>4.8717000000000006</v>
      </c>
      <c r="M51" s="711">
        <f t="shared" si="6"/>
        <v>4.699040000000001</v>
      </c>
      <c r="N51" s="711">
        <f t="shared" si="7"/>
        <v>4.1111599999999999</v>
      </c>
      <c r="O51" s="713">
        <f t="shared" si="8"/>
        <v>0.99789336870419154</v>
      </c>
      <c r="P51" s="711">
        <f>IF($O$11,Weather_Site!H49,IF(0.191*(Weather_Site!K49+104)*(Weather_Site!J49+1)^1.5/(3.52*(Weather_Site!J49+1)^1.5+Weather_Site!I49-1)&gt;10, 10,0.191*(Weather_Site!K49+104)*(Weather_Site!J49+1)^1.5/(3.52*(Weather_Site!J49+1)^1.5+Weather_Site!I49-1)))</f>
        <v>8.8000000000000007</v>
      </c>
      <c r="Q51" s="713">
        <f t="shared" si="9"/>
        <v>0.97947601629684489</v>
      </c>
      <c r="R51" s="713">
        <f t="shared" si="10"/>
        <v>0.97741262146742014</v>
      </c>
      <c r="S51" s="711">
        <f t="shared" si="11"/>
        <v>1</v>
      </c>
      <c r="T51" s="716">
        <f t="shared" si="12"/>
        <v>188.72340273634057</v>
      </c>
      <c r="U51" s="707">
        <f t="shared" si="13"/>
        <v>586.61249488638941</v>
      </c>
      <c r="V51" s="716">
        <f t="shared" si="14"/>
        <v>890.3994987166767</v>
      </c>
      <c r="W51" s="713">
        <f t="shared" si="15"/>
        <v>1</v>
      </c>
      <c r="X51" s="713">
        <f t="shared" si="16"/>
        <v>5.7600411837373952E-2</v>
      </c>
      <c r="Y51" s="716">
        <f t="shared" si="17"/>
        <v>604.11075141785579</v>
      </c>
      <c r="Z51" s="711">
        <f t="shared" si="18"/>
        <v>3.3011355704276863</v>
      </c>
      <c r="AA51" s="716">
        <f t="shared" si="19"/>
        <v>176.41360571716382</v>
      </c>
      <c r="AB51" s="716">
        <f t="shared" si="20"/>
        <v>7178.8494293488529</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si="22"/>
        <v>0</v>
      </c>
      <c r="I52" s="413">
        <f t="shared" si="3"/>
        <v>3.6666666666666665</v>
      </c>
      <c r="J52" s="413">
        <f>IF(Weather_Site!M50&lt;180,Weather_Site!M50+180,Weather_Site!M50-180)</f>
        <v>31</v>
      </c>
      <c r="K52" s="711">
        <f t="shared" si="4"/>
        <v>4.18743</v>
      </c>
      <c r="L52" s="711">
        <f t="shared" si="5"/>
        <v>4.9776000000000007</v>
      </c>
      <c r="M52" s="711">
        <f t="shared" si="6"/>
        <v>4.8226700000000005</v>
      </c>
      <c r="N52" s="711">
        <f t="shared" si="7"/>
        <v>4.9776000000000007</v>
      </c>
      <c r="O52" s="713">
        <f t="shared" si="8"/>
        <v>0.94618325330875519</v>
      </c>
      <c r="P52" s="711">
        <f>IF($O$11,Weather_Site!H50,IF(0.191*(Weather_Site!K50+104)*(Weather_Site!J50+1)^1.5/(3.52*(Weather_Site!J50+1)^1.5+Weather_Site!I50-1)&gt;10, 10,0.191*(Weather_Site!K50+104)*(Weather_Site!J50+1)^1.5/(3.52*(Weather_Site!J50+1)^1.5+Weather_Site!I50-1)))</f>
        <v>8.8000000000000007</v>
      </c>
      <c r="Q52" s="713">
        <f t="shared" si="9"/>
        <v>0.97947601629684489</v>
      </c>
      <c r="R52" s="713">
        <f t="shared" si="10"/>
        <v>0.92676380363764799</v>
      </c>
      <c r="S52" s="711">
        <f t="shared" si="11"/>
        <v>1</v>
      </c>
      <c r="T52" s="716">
        <f t="shared" si="12"/>
        <v>178.94389197960717</v>
      </c>
      <c r="U52" s="707">
        <f t="shared" si="13"/>
        <v>556.21465804900288</v>
      </c>
      <c r="V52" s="716">
        <f t="shared" si="14"/>
        <v>844.25963821588346</v>
      </c>
      <c r="W52" s="713">
        <f t="shared" si="15"/>
        <v>1</v>
      </c>
      <c r="X52" s="713">
        <f t="shared" si="16"/>
        <v>1.5428264145371311E-2</v>
      </c>
      <c r="Y52" s="716">
        <f t="shared" si="17"/>
        <v>560.65869208876575</v>
      </c>
      <c r="Z52" s="711">
        <f t="shared" si="18"/>
        <v>3.1277003759219739</v>
      </c>
      <c r="AA52" s="716">
        <f t="shared" si="19"/>
        <v>163.72465018361339</v>
      </c>
      <c r="AB52" s="716">
        <f t="shared" si="20"/>
        <v>6662.4941243214998</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22"/>
        <v>0</v>
      </c>
      <c r="I53" s="413">
        <f t="shared" si="3"/>
        <v>3.3333333333333335</v>
      </c>
      <c r="J53" s="413">
        <f>IF(Weather_Site!M51&lt;180,Weather_Site!M51+180,Weather_Site!M51-180)</f>
        <v>28</v>
      </c>
      <c r="K53" s="711">
        <f t="shared" si="4"/>
        <v>4.2246299999999994</v>
      </c>
      <c r="L53" s="711">
        <f t="shared" si="5"/>
        <v>5.0282999999999998</v>
      </c>
      <c r="M53" s="711">
        <f t="shared" si="6"/>
        <v>4.8820700000000006</v>
      </c>
      <c r="N53" s="711">
        <f t="shared" si="7"/>
        <v>5.0282999999999998</v>
      </c>
      <c r="O53" s="713">
        <f t="shared" si="8"/>
        <v>0.94271490832601745</v>
      </c>
      <c r="P53" s="711">
        <f>IF($O$11,Weather_Site!H51,IF(0.191*(Weather_Site!K51+104)*(Weather_Site!J51+1)^1.5/(3.52*(Weather_Site!J51+1)^1.5+Weather_Site!I51-1)&gt;10, 10,0.191*(Weather_Site!K51+104)*(Weather_Site!J51+1)^1.5/(3.52*(Weather_Site!J51+1)^1.5+Weather_Site!I51-1)))</f>
        <v>8.8000000000000007</v>
      </c>
      <c r="Q53" s="713">
        <f t="shared" si="9"/>
        <v>0.97947601629684489</v>
      </c>
      <c r="R53" s="713">
        <f t="shared" si="10"/>
        <v>0.92336664291081294</v>
      </c>
      <c r="S53" s="711">
        <f t="shared" si="11"/>
        <v>1</v>
      </c>
      <c r="T53" s="716">
        <f t="shared" si="12"/>
        <v>160.76806036842234</v>
      </c>
      <c r="U53" s="707">
        <f t="shared" si="13"/>
        <v>512.23591050833693</v>
      </c>
      <c r="V53" s="716">
        <f t="shared" si="14"/>
        <v>750.88057148559483</v>
      </c>
      <c r="W53" s="713">
        <f t="shared" si="15"/>
        <v>1</v>
      </c>
      <c r="X53" s="713">
        <f t="shared" si="16"/>
        <v>1.0535651389030723E-2</v>
      </c>
      <c r="Y53" s="716">
        <f t="shared" si="17"/>
        <v>514.7501874622468</v>
      </c>
      <c r="Z53" s="711">
        <f t="shared" si="18"/>
        <v>2.9403590311195456</v>
      </c>
      <c r="AA53" s="716">
        <f t="shared" si="19"/>
        <v>160.65861031905331</v>
      </c>
      <c r="AB53" s="716">
        <f t="shared" si="20"/>
        <v>6116.9480610096998</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22"/>
        <v>0</v>
      </c>
      <c r="I54" s="27">
        <f t="shared" si="3"/>
        <v>2.6666666666666665</v>
      </c>
      <c r="J54" s="739">
        <f>IF(Weather_Site!M52&lt;180,Weather_Site!M52+180,Weather_Site!M52-180)</f>
        <v>22</v>
      </c>
      <c r="K54" s="635">
        <f t="shared" si="4"/>
        <v>4.4255899999999997</v>
      </c>
      <c r="L54" s="635">
        <f t="shared" si="5"/>
        <v>5.3178000000000001</v>
      </c>
      <c r="M54" s="635">
        <f t="shared" si="6"/>
        <v>5.2177100000000003</v>
      </c>
      <c r="N54" s="635">
        <f t="shared" si="7"/>
        <v>5.2177100000000003</v>
      </c>
      <c r="O54" s="636">
        <f t="shared" si="8"/>
        <v>0.92938423760054134</v>
      </c>
      <c r="P54" s="635">
        <f>IF($O$11,Weather_Site!H52,IF(0.191*(Weather_Site!K52+104)*(Weather_Site!J52+1)^1.5/(3.52*(Weather_Site!J52+1)^1.5+Weather_Site!I52-1)&gt;10, 10,0.191*(Weather_Site!K52+104)*(Weather_Site!J52+1)^1.5/(3.52*(Weather_Site!J52+1)^1.5+Weather_Site!I52-1)))</f>
        <v>8.8000000000000007</v>
      </c>
      <c r="Q54" s="636">
        <f t="shared" si="9"/>
        <v>0.97947601629684489</v>
      </c>
      <c r="R54" s="636">
        <f t="shared" si="10"/>
        <v>0.9103095706540586</v>
      </c>
      <c r="S54" s="635">
        <f t="shared" si="11"/>
        <v>1</v>
      </c>
      <c r="T54" s="707">
        <f t="shared" si="12"/>
        <v>123.36650758706683</v>
      </c>
      <c r="U54" s="707">
        <f t="shared" si="13"/>
        <v>420.01743684903192</v>
      </c>
      <c r="V54" s="707">
        <f t="shared" si="14"/>
        <v>567.464678732111</v>
      </c>
      <c r="W54" s="636">
        <f t="shared" si="15"/>
        <v>1</v>
      </c>
      <c r="X54" s="636">
        <f t="shared" si="16"/>
        <v>4.1376263787786137E-3</v>
      </c>
      <c r="Y54" s="707">
        <f t="shared" si="17"/>
        <v>420.62751844652553</v>
      </c>
      <c r="Z54" s="635">
        <f t="shared" si="18"/>
        <v>2.5409382312011362</v>
      </c>
      <c r="AA54" s="707">
        <f t="shared" si="19"/>
        <v>152.2247822982504</v>
      </c>
      <c r="AB54" s="707">
        <f t="shared" si="20"/>
        <v>4998.4570108728785</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22"/>
        <v>0</v>
      </c>
      <c r="I55" s="27">
        <f t="shared" si="3"/>
        <v>2</v>
      </c>
      <c r="J55" s="739">
        <f>IF(Weather_Site!M53&lt;180,Weather_Site!M53+180,Weather_Site!M53-180)</f>
        <v>27</v>
      </c>
      <c r="K55" s="635">
        <f t="shared" si="4"/>
        <v>5.5338199999999986</v>
      </c>
      <c r="L55" s="635">
        <f t="shared" si="5"/>
        <v>6.8848000000000011</v>
      </c>
      <c r="M55" s="635">
        <f t="shared" si="6"/>
        <v>7.0407799999999998</v>
      </c>
      <c r="N55" s="635">
        <f t="shared" si="7"/>
        <v>7.0407799999999998</v>
      </c>
      <c r="O55" s="636">
        <f t="shared" si="8"/>
        <v>0.77914610406181672</v>
      </c>
      <c r="P55" s="635">
        <f>IF($O$11,Weather_Site!H53,IF(0.191*(Weather_Site!K53+104)*(Weather_Site!J53+1)^1.5/(3.52*(Weather_Site!J53+1)^1.5+Weather_Site!I53-1)&gt;10, 10,0.191*(Weather_Site!K53+104)*(Weather_Site!J53+1)^1.5/(3.52*(Weather_Site!J53+1)^1.5+Weather_Site!I53-1)))</f>
        <v>8.8000000000000007</v>
      </c>
      <c r="Q55" s="636">
        <f t="shared" si="9"/>
        <v>0.97947601629684489</v>
      </c>
      <c r="R55" s="636">
        <f t="shared" si="10"/>
        <v>0.76315492211967517</v>
      </c>
      <c r="S55" s="635">
        <f t="shared" si="11"/>
        <v>1</v>
      </c>
      <c r="T55" s="707">
        <f t="shared" si="12"/>
        <v>2.2894647663590253E-2</v>
      </c>
      <c r="U55" s="707">
        <f t="shared" si="13"/>
        <v>277.67082828542743</v>
      </c>
      <c r="V55" s="707">
        <f t="shared" si="14"/>
        <v>337.69561179463943</v>
      </c>
      <c r="W55" s="636">
        <f t="shared" si="15"/>
        <v>1</v>
      </c>
      <c r="X55" s="636">
        <f t="shared" si="16"/>
        <v>0</v>
      </c>
      <c r="Y55" s="707">
        <f t="shared" si="17"/>
        <v>277.67082828542743</v>
      </c>
      <c r="Z55" s="635">
        <f t="shared" si="18"/>
        <v>1.8818649722092713</v>
      </c>
      <c r="AA55" s="707">
        <f t="shared" si="19"/>
        <v>119.56201700199253</v>
      </c>
      <c r="AB55" s="707">
        <f t="shared" si="20"/>
        <v>3299.6550094584964</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22"/>
        <v>0</v>
      </c>
      <c r="I56" s="27">
        <f t="shared" si="3"/>
        <v>2</v>
      </c>
      <c r="J56" s="739">
        <f>IF(Weather_Site!M54&lt;180,Weather_Site!M54+180,Weather_Site!M54-180)</f>
        <v>17</v>
      </c>
      <c r="K56" s="635">
        <f t="shared" si="4"/>
        <v>6.1528400000000003</v>
      </c>
      <c r="L56" s="635">
        <f t="shared" si="5"/>
        <v>7.7792000000000012</v>
      </c>
      <c r="M56" s="635">
        <f t="shared" si="6"/>
        <v>8.0771599999999992</v>
      </c>
      <c r="N56" s="635">
        <f t="shared" si="7"/>
        <v>8.0771599999999992</v>
      </c>
      <c r="O56" s="636">
        <f t="shared" si="8"/>
        <v>0.68482166567154035</v>
      </c>
      <c r="P56" s="635">
        <f>IF($O$11,Weather_Site!H54,IF(0.191*(Weather_Site!K54+104)*(Weather_Site!J54+1)^1.5/(3.52*(Weather_Site!J54+1)^1.5+Weather_Site!I54-1)&gt;10, 10,0.191*(Weather_Site!K54+104)*(Weather_Site!J54+1)^1.5/(3.52*(Weather_Site!J54+1)^1.5+Weather_Site!I54-1)))</f>
        <v>8.8000000000000007</v>
      </c>
      <c r="Q56" s="636">
        <f t="shared" si="9"/>
        <v>0.97947601629684489</v>
      </c>
      <c r="R56" s="636">
        <f t="shared" si="10"/>
        <v>0.67076639696573015</v>
      </c>
      <c r="S56" s="635">
        <f t="shared" si="11"/>
        <v>1</v>
      </c>
      <c r="T56" s="707">
        <f t="shared" si="12"/>
        <v>2.0122991908971904E-2</v>
      </c>
      <c r="U56" s="707">
        <f t="shared" si="13"/>
        <v>244.05563750304776</v>
      </c>
      <c r="V56" s="707">
        <f t="shared" si="14"/>
        <v>296.81374283150728</v>
      </c>
      <c r="W56" s="636">
        <f t="shared" si="15"/>
        <v>1</v>
      </c>
      <c r="X56" s="636">
        <f t="shared" si="16"/>
        <v>0</v>
      </c>
      <c r="Y56" s="707">
        <f t="shared" si="17"/>
        <v>244.05563750304776</v>
      </c>
      <c r="Z56" s="635">
        <f t="shared" si="18"/>
        <v>1.7142356314677452</v>
      </c>
      <c r="AA56" s="707">
        <f t="shared" si="19"/>
        <v>105.08768407812943</v>
      </c>
      <c r="AB56" s="707">
        <f t="shared" si="20"/>
        <v>2900.1944923278843</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22"/>
        <v>0</v>
      </c>
      <c r="I57" s="27">
        <f t="shared" si="3"/>
        <v>1.6666666666666667</v>
      </c>
      <c r="J57" s="739">
        <f>IF(Weather_Site!M55&lt;180,Weather_Site!M55+180,Weather_Site!M55-180)</f>
        <v>8</v>
      </c>
      <c r="K57" s="635">
        <f t="shared" si="4"/>
        <v>6.696769999999999</v>
      </c>
      <c r="L57" s="635">
        <f t="shared" si="5"/>
        <v>8.5576000000000008</v>
      </c>
      <c r="M57" s="635">
        <f t="shared" si="6"/>
        <v>8.9807299999999994</v>
      </c>
      <c r="N57" s="635">
        <f t="shared" si="7"/>
        <v>8.9807299999999994</v>
      </c>
      <c r="O57" s="636">
        <f t="shared" si="8"/>
        <v>0.60282869973953668</v>
      </c>
      <c r="P57" s="635">
        <f>IF($O$11,Weather_Site!H55,IF(0.191*(Weather_Site!K55+104)*(Weather_Site!J55+1)^1.5/(3.52*(Weather_Site!J55+1)^1.5+Weather_Site!I55-1)&gt;10, 10,0.191*(Weather_Site!K55+104)*(Weather_Site!J55+1)^1.5/(3.52*(Weather_Site!J55+1)^1.5+Weather_Site!I55-1)))</f>
        <v>8.8000000000000007</v>
      </c>
      <c r="Q57" s="636">
        <f t="shared" si="9"/>
        <v>0.97947601629684489</v>
      </c>
      <c r="R57" s="636">
        <f t="shared" si="10"/>
        <v>0.59045625333028828</v>
      </c>
      <c r="S57" s="635">
        <f t="shared" si="11"/>
        <v>1</v>
      </c>
      <c r="T57" s="707">
        <f t="shared" si="12"/>
        <v>1.7713687599908649E-2</v>
      </c>
      <c r="U57" s="707">
        <f t="shared" si="13"/>
        <v>184.81027340432652</v>
      </c>
      <c r="V57" s="707">
        <f t="shared" si="14"/>
        <v>210.26810426825367</v>
      </c>
      <c r="W57" s="636">
        <f t="shared" si="15"/>
        <v>1</v>
      </c>
      <c r="X57" s="636">
        <f t="shared" si="16"/>
        <v>0</v>
      </c>
      <c r="Y57" s="707">
        <f t="shared" si="17"/>
        <v>184.81027340432652</v>
      </c>
      <c r="Z57" s="635">
        <f t="shared" si="18"/>
        <v>1.4020356635943036</v>
      </c>
      <c r="AA57" s="707">
        <f t="shared" si="19"/>
        <v>87.9211576614303</v>
      </c>
      <c r="AB57" s="707">
        <f t="shared" si="20"/>
        <v>2196.1620822880805</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22"/>
        <v>0</v>
      </c>
      <c r="I58" s="27">
        <f t="shared" si="3"/>
        <v>1.6666666666666667</v>
      </c>
      <c r="J58" s="739">
        <f>IF(Weather_Site!M56&lt;180,Weather_Site!M56+180,Weather_Site!M56-180)</f>
        <v>10</v>
      </c>
      <c r="K58" s="635">
        <f t="shared" si="4"/>
        <v>7.1494699999999991</v>
      </c>
      <c r="L58" s="635">
        <f t="shared" si="5"/>
        <v>9.1941000000000006</v>
      </c>
      <c r="M58" s="635">
        <f t="shared" si="6"/>
        <v>9.7220300000000002</v>
      </c>
      <c r="N58" s="635">
        <f t="shared" si="7"/>
        <v>9.7220300000000002</v>
      </c>
      <c r="O58" s="636">
        <f t="shared" si="8"/>
        <v>0.53795497114184299</v>
      </c>
      <c r="P58" s="635">
        <f>IF($O$11,Weather_Site!H56,IF(0.191*(Weather_Site!K56+104)*(Weather_Site!J56+1)^1.5/(3.52*(Weather_Site!J56+1)^1.5+Weather_Site!I56-1)&gt;10, 10,0.191*(Weather_Site!K56+104)*(Weather_Site!J56+1)^1.5/(3.52*(Weather_Site!J56+1)^1.5+Weather_Site!I56-1)))</f>
        <v>8.8000000000000007</v>
      </c>
      <c r="Q58" s="636">
        <f t="shared" si="9"/>
        <v>0.97947601629684489</v>
      </c>
      <c r="R58" s="636">
        <f t="shared" si="10"/>
        <v>0.52691399208109657</v>
      </c>
      <c r="S58" s="635">
        <f t="shared" si="11"/>
        <v>1</v>
      </c>
      <c r="T58" s="707">
        <f t="shared" si="12"/>
        <v>1.5807419762432898E-2</v>
      </c>
      <c r="U58" s="707">
        <f t="shared" si="13"/>
        <v>164.9218183190294</v>
      </c>
      <c r="V58" s="707">
        <f t="shared" si="14"/>
        <v>187.63999128202053</v>
      </c>
      <c r="W58" s="636">
        <f t="shared" si="15"/>
        <v>1</v>
      </c>
      <c r="X58" s="636">
        <f t="shared" si="16"/>
        <v>0</v>
      </c>
      <c r="Y58" s="707">
        <f t="shared" si="17"/>
        <v>164.9218183190294</v>
      </c>
      <c r="Z58" s="635">
        <f t="shared" si="18"/>
        <v>1.2912435360299597</v>
      </c>
      <c r="AA58" s="707">
        <f t="shared" si="19"/>
        <v>78.459475889167166</v>
      </c>
      <c r="AB58" s="707">
        <f t="shared" si="20"/>
        <v>1959.820941024466</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22"/>
        <v>0</v>
      </c>
      <c r="I59" s="413">
        <f t="shared" si="3"/>
        <v>2</v>
      </c>
      <c r="J59" s="413">
        <f>IF(Weather_Site!M57&lt;180,Weather_Site!M57+180,Weather_Site!M57-180)</f>
        <v>87</v>
      </c>
      <c r="K59" s="711">
        <f t="shared" si="4"/>
        <v>7.6840499999999992</v>
      </c>
      <c r="L59" s="711">
        <f t="shared" si="5"/>
        <v>9.9500000000000011</v>
      </c>
      <c r="M59" s="711">
        <f t="shared" si="6"/>
        <v>10.601450000000002</v>
      </c>
      <c r="N59" s="711">
        <f t="shared" si="7"/>
        <v>10.601450000000002</v>
      </c>
      <c r="O59" s="713">
        <f t="shared" si="8"/>
        <v>0.46579656776879452</v>
      </c>
      <c r="P59" s="711">
        <f>IF($O$11,Weather_Site!H57,IF(0.191*(Weather_Site!K57+104)*(Weather_Site!J57+1)^1.5/(3.52*(Weather_Site!J57+1)^1.5+Weather_Site!I57-1)&gt;10, 10,0.191*(Weather_Site!K57+104)*(Weather_Site!J57+1)^1.5/(3.52*(Weather_Site!J57+1)^1.5+Weather_Site!I57-1)))</f>
        <v>8.8000000000000007</v>
      </c>
      <c r="Q59" s="713">
        <f t="shared" si="9"/>
        <v>0.97947601629684489</v>
      </c>
      <c r="R59" s="713">
        <f t="shared" si="10"/>
        <v>0.45623656660292222</v>
      </c>
      <c r="S59" s="711">
        <f t="shared" si="11"/>
        <v>1</v>
      </c>
      <c r="T59" s="716">
        <f t="shared" si="12"/>
        <v>1.3687096998087666E-2</v>
      </c>
      <c r="U59" s="707">
        <f t="shared" si="13"/>
        <v>165.99982738873945</v>
      </c>
      <c r="V59" s="716">
        <f t="shared" si="14"/>
        <v>201.88441693349785</v>
      </c>
      <c r="W59" s="713">
        <f t="shared" si="15"/>
        <v>1</v>
      </c>
      <c r="X59" s="713">
        <f t="shared" si="16"/>
        <v>0</v>
      </c>
      <c r="Y59" s="716">
        <f t="shared" si="17"/>
        <v>165.99982738873945</v>
      </c>
      <c r="Z59" s="711">
        <f t="shared" si="18"/>
        <v>1.2973402876549145</v>
      </c>
      <c r="AA59" s="716">
        <f t="shared" si="19"/>
        <v>71.477707280717993</v>
      </c>
      <c r="AB59" s="716">
        <f t="shared" si="20"/>
        <v>1972.6312821361869</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22"/>
        <v>0</v>
      </c>
      <c r="I60" s="413">
        <f t="shared" si="3"/>
        <v>2</v>
      </c>
      <c r="J60" s="413">
        <f>IF(Weather_Site!M58&lt;180,Weather_Site!M58+180,Weather_Site!M58-180)</f>
        <v>65</v>
      </c>
      <c r="K60" s="711">
        <f t="shared" si="4"/>
        <v>8.3159599999999987</v>
      </c>
      <c r="L60" s="711">
        <f t="shared" si="5"/>
        <v>10.836600000000001</v>
      </c>
      <c r="M60" s="711">
        <f t="shared" si="6"/>
        <v>11.63444</v>
      </c>
      <c r="N60" s="711">
        <f t="shared" si="7"/>
        <v>11.63444</v>
      </c>
      <c r="O60" s="713">
        <f t="shared" si="8"/>
        <v>0.3899674709307569</v>
      </c>
      <c r="P60" s="711">
        <f>IF($O$11,Weather_Site!H58,IF(0.191*(Weather_Site!K58+104)*(Weather_Site!J58+1)^1.5/(3.52*(Weather_Site!J58+1)^1.5+Weather_Site!I58-1)&gt;10, 10,0.191*(Weather_Site!K58+104)*(Weather_Site!J58+1)^1.5/(3.52*(Weather_Site!J58+1)^1.5+Weather_Site!I58-1)))</f>
        <v>8.8000000000000007</v>
      </c>
      <c r="Q60" s="713">
        <f t="shared" si="9"/>
        <v>0.97947601629684489</v>
      </c>
      <c r="R60" s="713">
        <f t="shared" si="10"/>
        <v>0.3819637849126134</v>
      </c>
      <c r="S60" s="711">
        <f t="shared" si="11"/>
        <v>1</v>
      </c>
      <c r="T60" s="716">
        <f t="shared" si="12"/>
        <v>1.1458913547378402E-2</v>
      </c>
      <c r="U60" s="707">
        <f t="shared" si="13"/>
        <v>138.97597651226343</v>
      </c>
      <c r="V60" s="716">
        <f t="shared" si="14"/>
        <v>169.01875397880707</v>
      </c>
      <c r="W60" s="713">
        <f t="shared" si="15"/>
        <v>1</v>
      </c>
      <c r="X60" s="713">
        <f t="shared" si="16"/>
        <v>0</v>
      </c>
      <c r="Y60" s="716">
        <f t="shared" si="17"/>
        <v>138.97597651226343</v>
      </c>
      <c r="Z60" s="711">
        <f t="shared" si="18"/>
        <v>1.14093659890223</v>
      </c>
      <c r="AA60" s="716">
        <f t="shared" si="19"/>
        <v>59.841533117578123</v>
      </c>
      <c r="AB60" s="716">
        <f t="shared" si="20"/>
        <v>1651.4978542207305</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22"/>
        <v>0</v>
      </c>
      <c r="I61" s="413">
        <f t="shared" si="3"/>
        <v>2</v>
      </c>
      <c r="J61" s="413">
        <f>IF(Weather_Site!M59&lt;180,Weather_Site!M59+180,Weather_Site!M59-180)</f>
        <v>46</v>
      </c>
      <c r="K61" s="711">
        <f t="shared" si="4"/>
        <v>8.6799900000000001</v>
      </c>
      <c r="L61" s="711">
        <f t="shared" si="5"/>
        <v>11.350300000000001</v>
      </c>
      <c r="M61" s="711">
        <f t="shared" si="6"/>
        <v>12.23231</v>
      </c>
      <c r="N61" s="711">
        <f t="shared" si="7"/>
        <v>12.23231</v>
      </c>
      <c r="O61" s="713">
        <f t="shared" si="8"/>
        <v>0.35127249247835024</v>
      </c>
      <c r="P61" s="711">
        <f>IF($O$11,Weather_Site!H59,IF(0.191*(Weather_Site!K59+104)*(Weather_Site!J59+1)^1.5/(3.52*(Weather_Site!J59+1)^1.5+Weather_Site!I59-1)&gt;10, 10,0.191*(Weather_Site!K59+104)*(Weather_Site!J59+1)^1.5/(3.52*(Weather_Site!J59+1)^1.5+Weather_Site!I59-1)))</f>
        <v>8.8000000000000007</v>
      </c>
      <c r="Q61" s="713">
        <f t="shared" si="9"/>
        <v>0.97947601629684489</v>
      </c>
      <c r="R61" s="713">
        <f t="shared" si="10"/>
        <v>0.34406298156735793</v>
      </c>
      <c r="S61" s="711">
        <f t="shared" si="11"/>
        <v>1</v>
      </c>
      <c r="T61" s="716">
        <f t="shared" si="12"/>
        <v>1.0321889447020737E-2</v>
      </c>
      <c r="U61" s="707">
        <f t="shared" si="13"/>
        <v>125.18592268108358</v>
      </c>
      <c r="V61" s="716">
        <f t="shared" si="14"/>
        <v>152.24767041213738</v>
      </c>
      <c r="W61" s="713">
        <f t="shared" si="15"/>
        <v>1</v>
      </c>
      <c r="X61" s="713">
        <f t="shared" si="16"/>
        <v>0</v>
      </c>
      <c r="Y61" s="716">
        <f t="shared" si="17"/>
        <v>125.18592268108358</v>
      </c>
      <c r="Z61" s="711">
        <f t="shared" si="18"/>
        <v>1.0579099610422988</v>
      </c>
      <c r="AA61" s="716">
        <f t="shared" si="19"/>
        <v>53.903686996677401</v>
      </c>
      <c r="AB61" s="716">
        <f t="shared" si="20"/>
        <v>1487.6260478602098</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22"/>
        <v>0</v>
      </c>
      <c r="I62" s="413">
        <f t="shared" si="3"/>
        <v>2</v>
      </c>
      <c r="J62" s="413">
        <f>IF(Weather_Site!M60&lt;180,Weather_Site!M60+180,Weather_Site!M60-180)</f>
        <v>36</v>
      </c>
      <c r="K62" s="711">
        <f t="shared" si="4"/>
        <v>9.2033499999999986</v>
      </c>
      <c r="L62" s="711">
        <f t="shared" si="5"/>
        <v>12.0792</v>
      </c>
      <c r="M62" s="711">
        <f t="shared" si="6"/>
        <v>13.082750000000001</v>
      </c>
      <c r="N62" s="711">
        <f t="shared" si="7"/>
        <v>13.082750000000001</v>
      </c>
      <c r="O62" s="713">
        <f t="shared" si="8"/>
        <v>0.30341561420298202</v>
      </c>
      <c r="P62" s="711">
        <f>IF($O$11,Weather_Site!H60,IF(0.191*(Weather_Site!K60+104)*(Weather_Site!J60+1)^1.5/(3.52*(Weather_Site!J60+1)^1.5+Weather_Site!I60-1)&gt;10, 10,0.191*(Weather_Site!K60+104)*(Weather_Site!J60+1)^1.5/(3.52*(Weather_Site!J60+1)^1.5+Weather_Site!I60-1)))</f>
        <v>8.8000000000000007</v>
      </c>
      <c r="Q62" s="713">
        <f t="shared" si="9"/>
        <v>0.97947601629684489</v>
      </c>
      <c r="R62" s="713">
        <f t="shared" si="10"/>
        <v>0.29718831708179722</v>
      </c>
      <c r="S62" s="711">
        <f t="shared" si="11"/>
        <v>1</v>
      </c>
      <c r="T62" s="716">
        <f t="shared" si="12"/>
        <v>8.9156495124539156E-3</v>
      </c>
      <c r="U62" s="707">
        <f t="shared" si="13"/>
        <v>108.1307658105025</v>
      </c>
      <c r="V62" s="716">
        <f t="shared" si="14"/>
        <v>131.50565847941795</v>
      </c>
      <c r="W62" s="713">
        <f t="shared" si="15"/>
        <v>1</v>
      </c>
      <c r="X62" s="713">
        <f t="shared" si="16"/>
        <v>0</v>
      </c>
      <c r="Y62" s="716">
        <f t="shared" si="17"/>
        <v>108.1307658105025</v>
      </c>
      <c r="Z62" s="711">
        <f t="shared" si="18"/>
        <v>0.95161529196033945</v>
      </c>
      <c r="AA62" s="716">
        <f t="shared" si="19"/>
        <v>46.559923273554297</v>
      </c>
      <c r="AB62" s="716">
        <f t="shared" si="20"/>
        <v>1284.9539337148049</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ref="H63:H94" si="23">C$4</f>
        <v>0</v>
      </c>
      <c r="I63" s="413">
        <f t="shared" si="3"/>
        <v>3</v>
      </c>
      <c r="J63" s="413">
        <f>IF(Weather_Site!M61&lt;180,Weather_Site!M61+180,Weather_Site!M61-180)</f>
        <v>8</v>
      </c>
      <c r="K63" s="711">
        <f t="shared" si="4"/>
        <v>10.226449999999998</v>
      </c>
      <c r="L63" s="711">
        <f t="shared" si="5"/>
        <v>13.4931</v>
      </c>
      <c r="M63" s="711">
        <f t="shared" si="6"/>
        <v>14.73485</v>
      </c>
      <c r="N63" s="711">
        <f t="shared" si="7"/>
        <v>14.73485</v>
      </c>
      <c r="O63" s="713">
        <f t="shared" si="8"/>
        <v>0.23534725054282379</v>
      </c>
      <c r="P63" s="711">
        <f>IF($O$11,Weather_Site!H61,IF(0.191*(Weather_Site!K61+104)*(Weather_Site!J61+1)^1.5/(3.52*(Weather_Site!J61+1)^1.5+Weather_Site!I61-1)&gt;10, 10,0.191*(Weather_Site!K61+104)*(Weather_Site!J61+1)^1.5/(3.52*(Weather_Site!J61+1)^1.5+Weather_Site!I61-1)))</f>
        <v>8.8000000000000007</v>
      </c>
      <c r="Q63" s="713">
        <f t="shared" si="9"/>
        <v>0.97947601629684489</v>
      </c>
      <c r="R63" s="713">
        <f t="shared" si="10"/>
        <v>0.2305169874081005</v>
      </c>
      <c r="S63" s="711">
        <f t="shared" si="11"/>
        <v>1</v>
      </c>
      <c r="T63" s="716">
        <f t="shared" si="12"/>
        <v>35.715201853712017</v>
      </c>
      <c r="U63" s="707">
        <f t="shared" si="13"/>
        <v>117.22419877808684</v>
      </c>
      <c r="V63" s="716">
        <f t="shared" si="14"/>
        <v>165.34445610581042</v>
      </c>
      <c r="W63" s="713">
        <f t="shared" si="15"/>
        <v>1</v>
      </c>
      <c r="X63" s="713">
        <f t="shared" si="16"/>
        <v>0</v>
      </c>
      <c r="Y63" s="716">
        <f t="shared" si="17"/>
        <v>117.22419877808684</v>
      </c>
      <c r="Z63" s="711">
        <f t="shared" si="18"/>
        <v>1.0088243869081801</v>
      </c>
      <c r="AA63" s="716">
        <f t="shared" si="19"/>
        <v>39.289515611371108</v>
      </c>
      <c r="AB63" s="716">
        <f t="shared" si="20"/>
        <v>1393.0142288129318</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23"/>
        <v>0</v>
      </c>
      <c r="I64" s="27">
        <f t="shared" si="3"/>
        <v>3.3333333333333335</v>
      </c>
      <c r="J64" s="739">
        <f>IF(Weather_Site!M62&lt;180,Weather_Site!M62+180,Weather_Site!M62-180)</f>
        <v>9</v>
      </c>
      <c r="K64" s="635">
        <f t="shared" si="4"/>
        <v>10.597269999999998</v>
      </c>
      <c r="L64" s="635">
        <f t="shared" si="5"/>
        <v>14.010199999999999</v>
      </c>
      <c r="M64" s="635">
        <f t="shared" si="6"/>
        <v>15.33803</v>
      </c>
      <c r="N64" s="635">
        <f t="shared" si="7"/>
        <v>14.010199999999999</v>
      </c>
      <c r="O64" s="636">
        <f t="shared" si="8"/>
        <v>0.26118135354576921</v>
      </c>
      <c r="P64" s="635">
        <f>IF($O$11,Weather_Site!H62,IF(0.191*(Weather_Site!K62+104)*(Weather_Site!J62+1)^1.5/(3.52*(Weather_Site!J62+1)^1.5+Weather_Site!I62-1)&gt;10, 10,0.191*(Weather_Site!K62+104)*(Weather_Site!J62+1)^1.5/(3.52*(Weather_Site!J62+1)^1.5+Weather_Site!I62-1)))</f>
        <v>8.8000000000000007</v>
      </c>
      <c r="Q64" s="636">
        <f t="shared" si="9"/>
        <v>0.97947601629684489</v>
      </c>
      <c r="R64" s="636">
        <f t="shared" si="10"/>
        <v>0.25582087170202783</v>
      </c>
      <c r="S64" s="635">
        <f t="shared" si="11"/>
        <v>1</v>
      </c>
      <c r="T64" s="707">
        <f t="shared" si="12"/>
        <v>44.541164293788043</v>
      </c>
      <c r="U64" s="707">
        <f t="shared" si="13"/>
        <v>141.91614798887829</v>
      </c>
      <c r="V64" s="707">
        <f t="shared" si="14"/>
        <v>208.03320524555224</v>
      </c>
      <c r="W64" s="636">
        <f t="shared" si="15"/>
        <v>1</v>
      </c>
      <c r="X64" s="636">
        <f t="shared" si="16"/>
        <v>0</v>
      </c>
      <c r="Y64" s="707">
        <f t="shared" si="17"/>
        <v>141.91614798887829</v>
      </c>
      <c r="Z64" s="635">
        <f t="shared" si="18"/>
        <v>1.1583374181722019</v>
      </c>
      <c r="AA64" s="707">
        <f t="shared" si="19"/>
        <v>44.293429459699837</v>
      </c>
      <c r="AB64" s="707">
        <f t="shared" si="20"/>
        <v>1686.4368919345038</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23"/>
        <v>0</v>
      </c>
      <c r="I65" s="27">
        <f t="shared" si="3"/>
        <v>4</v>
      </c>
      <c r="J65" s="739">
        <f>IF(Weather_Site!M63&lt;180,Weather_Site!M63+180,Weather_Site!M63-180)</f>
        <v>358</v>
      </c>
      <c r="K65" s="635">
        <f t="shared" si="4"/>
        <v>9.7309399999999986</v>
      </c>
      <c r="L65" s="635">
        <f t="shared" si="5"/>
        <v>12.792400000000001</v>
      </c>
      <c r="M65" s="635">
        <f t="shared" si="6"/>
        <v>13.91966</v>
      </c>
      <c r="N65" s="635">
        <f t="shared" si="7"/>
        <v>12.792400000000001</v>
      </c>
      <c r="O65" s="636">
        <f t="shared" si="8"/>
        <v>0.31878170417944363</v>
      </c>
      <c r="P65" s="635">
        <f>IF($O$11,Weather_Site!H63,IF(0.191*(Weather_Site!K63+104)*(Weather_Site!J63+1)^1.5/(3.52*(Weather_Site!J63+1)^1.5+Weather_Site!I63-1)&gt;10, 10,0.191*(Weather_Site!K63+104)*(Weather_Site!J63+1)^1.5/(3.52*(Weather_Site!J63+1)^1.5+Weather_Site!I63-1)))</f>
        <v>8.8000000000000007</v>
      </c>
      <c r="Q65" s="636">
        <f t="shared" si="9"/>
        <v>0.97947601629684489</v>
      </c>
      <c r="R65" s="636">
        <f t="shared" si="10"/>
        <v>0.31223903367800071</v>
      </c>
      <c r="S65" s="635">
        <f t="shared" si="11"/>
        <v>1</v>
      </c>
      <c r="T65" s="707">
        <f t="shared" si="12"/>
        <v>66.158484997627269</v>
      </c>
      <c r="U65" s="707">
        <f t="shared" si="13"/>
        <v>201.3548975780347</v>
      </c>
      <c r="V65" s="707">
        <f t="shared" si="14"/>
        <v>315.50839183577932</v>
      </c>
      <c r="W65" s="636">
        <f t="shared" si="15"/>
        <v>1</v>
      </c>
      <c r="X65" s="636">
        <f t="shared" si="16"/>
        <v>0</v>
      </c>
      <c r="Y65" s="707">
        <f t="shared" si="17"/>
        <v>201.3548975780347</v>
      </c>
      <c r="Z65" s="635">
        <f t="shared" si="18"/>
        <v>1.4916974678294341</v>
      </c>
      <c r="AA65" s="707">
        <f t="shared" si="19"/>
        <v>55.244429756923473</v>
      </c>
      <c r="AB65" s="707">
        <f t="shared" si="20"/>
        <v>2392.7673662189786</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23"/>
        <v>0</v>
      </c>
      <c r="I66" s="27">
        <f t="shared" si="3"/>
        <v>5.333333333333333</v>
      </c>
      <c r="J66" s="739">
        <f>IF(Weather_Site!M64&lt;180,Weather_Site!M64+180,Weather_Site!M64-180)</f>
        <v>3</v>
      </c>
      <c r="K66" s="635">
        <f t="shared" si="4"/>
        <v>8.3796299999999988</v>
      </c>
      <c r="L66" s="635">
        <f t="shared" si="5"/>
        <v>10.8863</v>
      </c>
      <c r="M66" s="635">
        <f t="shared" si="6"/>
        <v>11.701070000000001</v>
      </c>
      <c r="N66" s="635">
        <f t="shared" si="7"/>
        <v>10.8863</v>
      </c>
      <c r="O66" s="636">
        <f t="shared" si="8"/>
        <v>0.443831934564692</v>
      </c>
      <c r="P66" s="635">
        <f>IF($O$11,Weather_Site!H64,IF(0.191*(Weather_Site!K64+104)*(Weather_Site!J64+1)^1.5/(3.52*(Weather_Site!J64+1)^1.5+Weather_Site!I64-1)&gt;10, 10,0.191*(Weather_Site!K64+104)*(Weather_Site!J64+1)^1.5/(3.52*(Weather_Site!J64+1)^1.5+Weather_Site!I64-1)))</f>
        <v>8.8000000000000007</v>
      </c>
      <c r="Q66" s="636">
        <f t="shared" si="9"/>
        <v>0.97947601629684489</v>
      </c>
      <c r="R66" s="636">
        <f t="shared" si="10"/>
        <v>0.43472273517274646</v>
      </c>
      <c r="S66" s="635">
        <f t="shared" si="11"/>
        <v>1</v>
      </c>
      <c r="T66" s="707">
        <f t="shared" si="12"/>
        <v>124.19815890967344</v>
      </c>
      <c r="U66" s="707">
        <f t="shared" si="13"/>
        <v>355.50689010665877</v>
      </c>
      <c r="V66" s="707">
        <f t="shared" si="14"/>
        <v>618.83246936634464</v>
      </c>
      <c r="W66" s="636">
        <f t="shared" si="15"/>
        <v>1</v>
      </c>
      <c r="X66" s="636">
        <f t="shared" si="16"/>
        <v>1.239581073262346E-7</v>
      </c>
      <c r="Y66" s="707">
        <f t="shared" si="17"/>
        <v>355.50692274799917</v>
      </c>
      <c r="Z66" s="635">
        <f t="shared" si="18"/>
        <v>2.2499829787096459</v>
      </c>
      <c r="AA66" s="707">
        <f t="shared" si="19"/>
        <v>78.54076589519245</v>
      </c>
      <c r="AB66" s="707">
        <f t="shared" si="20"/>
        <v>4224.6072653220563</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23"/>
        <v>0</v>
      </c>
      <c r="I67" s="27">
        <f t="shared" si="3"/>
        <v>3.3333333333333335</v>
      </c>
      <c r="J67" s="739">
        <f>IF(Weather_Site!M65&lt;180,Weather_Site!M65+180,Weather_Site!M65-180)</f>
        <v>359</v>
      </c>
      <c r="K67" s="635">
        <f t="shared" si="4"/>
        <v>7.5603400000000001</v>
      </c>
      <c r="L67" s="635">
        <f t="shared" si="5"/>
        <v>9.7170000000000005</v>
      </c>
      <c r="M67" s="635">
        <f t="shared" si="6"/>
        <v>10.343060000000001</v>
      </c>
      <c r="N67" s="635">
        <f t="shared" si="7"/>
        <v>9.7170000000000005</v>
      </c>
      <c r="O67" s="636">
        <f t="shared" si="8"/>
        <v>0.53838432289984517</v>
      </c>
      <c r="P67" s="635">
        <f>IF($O$11,Weather_Site!H65,IF(0.191*(Weather_Site!K65+104)*(Weather_Site!J65+1)^1.5/(3.52*(Weather_Site!J65+1)^1.5+Weather_Site!I65-1)&gt;10, 10,0.191*(Weather_Site!K65+104)*(Weather_Site!J65+1)^1.5/(3.52*(Weather_Site!J65+1)^1.5+Weather_Site!I65-1)))</f>
        <v>8.8000000000000007</v>
      </c>
      <c r="Q67" s="636">
        <f t="shared" si="9"/>
        <v>0.97947601629684489</v>
      </c>
      <c r="R67" s="636">
        <f t="shared" si="10"/>
        <v>0.52733453183061452</v>
      </c>
      <c r="S67" s="635">
        <f t="shared" si="11"/>
        <v>1</v>
      </c>
      <c r="T67" s="707">
        <f t="shared" si="12"/>
        <v>91.814611778093706</v>
      </c>
      <c r="U67" s="707">
        <f t="shared" si="13"/>
        <v>292.53784087675018</v>
      </c>
      <c r="V67" s="707">
        <f t="shared" si="14"/>
        <v>428.82776594227295</v>
      </c>
      <c r="W67" s="636">
        <f t="shared" si="15"/>
        <v>1</v>
      </c>
      <c r="X67" s="636">
        <f t="shared" si="16"/>
        <v>0</v>
      </c>
      <c r="Y67" s="707">
        <f t="shared" si="17"/>
        <v>292.53784087675018</v>
      </c>
      <c r="Z67" s="635">
        <f t="shared" si="18"/>
        <v>1.9541851427422559</v>
      </c>
      <c r="AA67" s="707">
        <f t="shared" si="19"/>
        <v>91.303945342306548</v>
      </c>
      <c r="AB67" s="707">
        <f t="shared" si="20"/>
        <v>3476.3246757520478</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23"/>
        <v>0</v>
      </c>
      <c r="I68" s="27">
        <f t="shared" si="3"/>
        <v>4.666666666666667</v>
      </c>
      <c r="J68" s="739">
        <f>IF(Weather_Site!M66&lt;180,Weather_Site!M66+180,Weather_Site!M66-180)</f>
        <v>338</v>
      </c>
      <c r="K68" s="635">
        <f t="shared" si="4"/>
        <v>6.40625</v>
      </c>
      <c r="L68" s="635">
        <f t="shared" si="5"/>
        <v>8.0914000000000001</v>
      </c>
      <c r="M68" s="635">
        <f t="shared" si="6"/>
        <v>8.45045</v>
      </c>
      <c r="N68" s="635">
        <f t="shared" si="7"/>
        <v>8.0914000000000001</v>
      </c>
      <c r="O68" s="636">
        <f t="shared" si="8"/>
        <v>0.6835179122060423</v>
      </c>
      <c r="P68" s="635">
        <f>IF($O$11,Weather_Site!H66,IF(0.191*(Weather_Site!K66+104)*(Weather_Site!J66+1)^1.5/(3.52*(Weather_Site!J66+1)^1.5+Weather_Site!I66-1)&gt;10, 10,0.191*(Weather_Site!K66+104)*(Weather_Site!J66+1)^1.5/(3.52*(Weather_Site!J66+1)^1.5+Weather_Site!I66-1)))</f>
        <v>8.8000000000000007</v>
      </c>
      <c r="Q68" s="636">
        <f t="shared" si="9"/>
        <v>0.97947601629684489</v>
      </c>
      <c r="R68" s="636">
        <f t="shared" si="10"/>
        <v>0.66948940171511084</v>
      </c>
      <c r="S68" s="635">
        <f t="shared" si="11"/>
        <v>1</v>
      </c>
      <c r="T68" s="707">
        <f t="shared" si="12"/>
        <v>166.72854552815903</v>
      </c>
      <c r="U68" s="707">
        <f t="shared" si="13"/>
        <v>490.33851147410468</v>
      </c>
      <c r="V68" s="707">
        <f t="shared" si="14"/>
        <v>812.86757249095194</v>
      </c>
      <c r="W68" s="636">
        <f t="shared" si="15"/>
        <v>1</v>
      </c>
      <c r="X68" s="636">
        <f t="shared" si="16"/>
        <v>3.7747879329811706E-5</v>
      </c>
      <c r="Y68" s="707">
        <f t="shared" si="17"/>
        <v>490.35068626218032</v>
      </c>
      <c r="Z68" s="635">
        <f t="shared" si="18"/>
        <v>2.8389156639040185</v>
      </c>
      <c r="AA68" s="707">
        <f t="shared" si="19"/>
        <v>120.01925941408368</v>
      </c>
      <c r="AB68" s="707">
        <f t="shared" si="20"/>
        <v>5827.0006550822427</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23"/>
        <v>0</v>
      </c>
      <c r="I69" s="413">
        <f t="shared" si="3"/>
        <v>3.6666666666666665</v>
      </c>
      <c r="J69" s="413">
        <f>IF(Weather_Site!M67&lt;180,Weather_Site!M67+180,Weather_Site!M67-180)</f>
        <v>333</v>
      </c>
      <c r="K69" s="711">
        <f t="shared" si="4"/>
        <v>5.7165699999999999</v>
      </c>
      <c r="L69" s="711">
        <f t="shared" si="5"/>
        <v>7.1046000000000014</v>
      </c>
      <c r="M69" s="711">
        <f t="shared" si="6"/>
        <v>7.3049299999999988</v>
      </c>
      <c r="N69" s="711">
        <f t="shared" si="7"/>
        <v>7.1046000000000014</v>
      </c>
      <c r="O69" s="713">
        <f t="shared" si="8"/>
        <v>0.77341879472556574</v>
      </c>
      <c r="P69" s="711">
        <f>IF($O$11,Weather_Site!H67,IF(0.191*(Weather_Site!K67+104)*(Weather_Site!J67+1)^1.5/(3.52*(Weather_Site!J67+1)^1.5+Weather_Site!I67-1)&gt;10, 10,0.191*(Weather_Site!K67+104)*(Weather_Site!J67+1)^1.5/(3.52*(Weather_Site!J67+1)^1.5+Weather_Site!I67-1)))</f>
        <v>8.8000000000000007</v>
      </c>
      <c r="Q69" s="713">
        <f t="shared" si="9"/>
        <v>0.97947601629684489</v>
      </c>
      <c r="R69" s="713">
        <f t="shared" si="10"/>
        <v>0.7575451599869043</v>
      </c>
      <c r="S69" s="711">
        <f t="shared" si="11"/>
        <v>1</v>
      </c>
      <c r="T69" s="716">
        <f t="shared" si="12"/>
        <v>146.27036440815959</v>
      </c>
      <c r="U69" s="707">
        <f t="shared" si="13"/>
        <v>454.65491904724655</v>
      </c>
      <c r="V69" s="716">
        <f t="shared" si="14"/>
        <v>690.1055049758919</v>
      </c>
      <c r="W69" s="713">
        <f t="shared" si="15"/>
        <v>1</v>
      </c>
      <c r="X69" s="713">
        <f t="shared" si="16"/>
        <v>1.6597856740668864E-4</v>
      </c>
      <c r="Y69" s="716">
        <f t="shared" si="17"/>
        <v>454.69399879819406</v>
      </c>
      <c r="Z69" s="711">
        <f t="shared" si="18"/>
        <v>2.6881102783179314</v>
      </c>
      <c r="AA69" s="716">
        <f t="shared" si="19"/>
        <v>132.78063275265566</v>
      </c>
      <c r="AB69" s="716">
        <f t="shared" si="20"/>
        <v>5403.2803523852053</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23"/>
        <v>0</v>
      </c>
      <c r="I70" s="413">
        <f t="shared" si="3"/>
        <v>3.6666666666666665</v>
      </c>
      <c r="J70" s="413">
        <f>IF(Weather_Site!M68&lt;180,Weather_Site!M68+180,Weather_Site!M68-180)</f>
        <v>342</v>
      </c>
      <c r="K70" s="711">
        <f t="shared" si="4"/>
        <v>5.3363999999999994</v>
      </c>
      <c r="L70" s="711">
        <f t="shared" si="5"/>
        <v>6.5650000000000013</v>
      </c>
      <c r="M70" s="711">
        <f t="shared" si="6"/>
        <v>6.6776000000000009</v>
      </c>
      <c r="N70" s="711">
        <f t="shared" si="7"/>
        <v>6.5650000000000013</v>
      </c>
      <c r="O70" s="713">
        <f t="shared" si="8"/>
        <v>0.82117575057615111</v>
      </c>
      <c r="P70" s="711">
        <f>IF($O$11,Weather_Site!H68,IF(0.191*(Weather_Site!K68+104)*(Weather_Site!J68+1)^1.5/(3.52*(Weather_Site!J68+1)^1.5+Weather_Site!I68-1)&gt;10, 10,0.191*(Weather_Site!K68+104)*(Weather_Site!J68+1)^1.5/(3.52*(Weather_Site!J68+1)^1.5+Weather_Site!I68-1)))</f>
        <v>8.8000000000000007</v>
      </c>
      <c r="Q70" s="713">
        <f t="shared" si="9"/>
        <v>0.97947601629684489</v>
      </c>
      <c r="R70" s="713">
        <f t="shared" si="10"/>
        <v>0.80432195285390007</v>
      </c>
      <c r="S70" s="711">
        <f t="shared" si="11"/>
        <v>1</v>
      </c>
      <c r="T70" s="716">
        <f t="shared" si="12"/>
        <v>155.3022464660144</v>
      </c>
      <c r="U70" s="707">
        <f t="shared" si="13"/>
        <v>482.72888756762023</v>
      </c>
      <c r="V70" s="716">
        <f t="shared" si="14"/>
        <v>732.71804343259441</v>
      </c>
      <c r="W70" s="713">
        <f t="shared" si="15"/>
        <v>1</v>
      </c>
      <c r="X70" s="713">
        <f t="shared" si="16"/>
        <v>5.8317818685728448E-4</v>
      </c>
      <c r="Y70" s="716">
        <f t="shared" si="17"/>
        <v>482.87467579027157</v>
      </c>
      <c r="Z70" s="711">
        <f t="shared" si="18"/>
        <v>2.8075556688913688</v>
      </c>
      <c r="AA70" s="716">
        <f t="shared" si="19"/>
        <v>141.01000928345741</v>
      </c>
      <c r="AB70" s="716">
        <f t="shared" si="20"/>
        <v>5738.1607306410606</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23"/>
        <v>0</v>
      </c>
      <c r="I71" s="413">
        <f t="shared" si="3"/>
        <v>3.6666666666666665</v>
      </c>
      <c r="J71" s="413">
        <f>IF(Weather_Site!M69&lt;180,Weather_Site!M69+180,Weather_Site!M69-180)</f>
        <v>18</v>
      </c>
      <c r="K71" s="711">
        <f t="shared" si="4"/>
        <v>4.9363499999999991</v>
      </c>
      <c r="L71" s="711">
        <f t="shared" si="5"/>
        <v>5.9905000000000008</v>
      </c>
      <c r="M71" s="711">
        <f t="shared" si="6"/>
        <v>6.0111499999999998</v>
      </c>
      <c r="N71" s="711">
        <f t="shared" si="7"/>
        <v>4.9363499999999991</v>
      </c>
      <c r="O71" s="713">
        <f t="shared" si="8"/>
        <v>0.94897276793813146</v>
      </c>
      <c r="P71" s="711">
        <f>IF($O$11,Weather_Site!H69,IF(0.191*(Weather_Site!K69+104)*(Weather_Site!J69+1)^1.5/(3.52*(Weather_Site!J69+1)^1.5+Weather_Site!I69-1)&gt;10, 10,0.191*(Weather_Site!K69+104)*(Weather_Site!J69+1)^1.5/(3.52*(Weather_Site!J69+1)^1.5+Weather_Site!I69-1)))</f>
        <v>8.9000009999999996</v>
      </c>
      <c r="Q71" s="713">
        <f t="shared" si="9"/>
        <v>0.98194519810002745</v>
      </c>
      <c r="R71" s="713">
        <f t="shared" si="10"/>
        <v>0.93183925260453992</v>
      </c>
      <c r="S71" s="711">
        <f t="shared" si="11"/>
        <v>1</v>
      </c>
      <c r="T71" s="716">
        <f t="shared" si="12"/>
        <v>179.92388341659969</v>
      </c>
      <c r="U71" s="707">
        <f t="shared" si="13"/>
        <v>559.26078382612559</v>
      </c>
      <c r="V71" s="716">
        <f t="shared" si="14"/>
        <v>848.88325071752877</v>
      </c>
      <c r="W71" s="713">
        <f t="shared" si="15"/>
        <v>1</v>
      </c>
      <c r="X71" s="713">
        <f t="shared" si="16"/>
        <v>1.7643080642503441E-2</v>
      </c>
      <c r="Y71" s="716">
        <f t="shared" si="17"/>
        <v>564.37061636537135</v>
      </c>
      <c r="Z71" s="711">
        <f t="shared" si="18"/>
        <v>3.1426581405112608</v>
      </c>
      <c r="AA71" s="716">
        <f t="shared" si="19"/>
        <v>164.80861358643014</v>
      </c>
      <c r="AB71" s="716">
        <f t="shared" si="20"/>
        <v>6706.604157808496</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23"/>
        <v>0</v>
      </c>
      <c r="I72" s="413">
        <f t="shared" si="3"/>
        <v>3.6666666666666665</v>
      </c>
      <c r="J72" s="413">
        <f>IF(Weather_Site!M70&lt;180,Weather_Site!M70+180,Weather_Site!M70-180)</f>
        <v>28</v>
      </c>
      <c r="K72" s="711">
        <f t="shared" si="4"/>
        <v>4.4792199999999998</v>
      </c>
      <c r="L72" s="711">
        <f t="shared" si="5"/>
        <v>5.3304000000000009</v>
      </c>
      <c r="M72" s="711">
        <f t="shared" si="6"/>
        <v>5.2461800000000007</v>
      </c>
      <c r="N72" s="711">
        <f t="shared" si="7"/>
        <v>4.4792199999999998</v>
      </c>
      <c r="O72" s="713">
        <f t="shared" si="8"/>
        <v>0.97779449319624634</v>
      </c>
      <c r="P72" s="711">
        <f>IF($O$11,Weather_Site!H70,IF(0.191*(Weather_Site!K70+104)*(Weather_Site!J70+1)^1.5/(3.52*(Weather_Site!J70+1)^1.5+Weather_Site!I70-1)&gt;10, 10,0.191*(Weather_Site!K70+104)*(Weather_Site!J70+1)^1.5/(3.52*(Weather_Site!J70+1)^1.5+Weather_Site!I70-1)))</f>
        <v>8.9000009999999996</v>
      </c>
      <c r="Q72" s="713">
        <f t="shared" si="9"/>
        <v>0.98194519810002745</v>
      </c>
      <c r="R72" s="713">
        <f t="shared" si="10"/>
        <v>0.96014060732270401</v>
      </c>
      <c r="S72" s="711">
        <f t="shared" si="11"/>
        <v>1</v>
      </c>
      <c r="T72" s="716">
        <f t="shared" si="12"/>
        <v>185.38844142122349</v>
      </c>
      <c r="U72" s="707">
        <f t="shared" si="13"/>
        <v>576.24637203651923</v>
      </c>
      <c r="V72" s="716">
        <f t="shared" si="14"/>
        <v>874.6651073260748</v>
      </c>
      <c r="W72" s="713">
        <f t="shared" si="15"/>
        <v>1</v>
      </c>
      <c r="X72" s="713">
        <f t="shared" si="16"/>
        <v>3.7002782738476236E-2</v>
      </c>
      <c r="Y72" s="716">
        <f t="shared" si="17"/>
        <v>587.28869566352955</v>
      </c>
      <c r="Z72" s="711">
        <f t="shared" si="18"/>
        <v>3.2344155816676161</v>
      </c>
      <c r="AA72" s="716">
        <f t="shared" si="19"/>
        <v>171.50119602369162</v>
      </c>
      <c r="AB72" s="716">
        <f t="shared" si="20"/>
        <v>6978.9473334682771</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23"/>
        <v>0</v>
      </c>
      <c r="I73" s="413">
        <f t="shared" si="3"/>
        <v>3</v>
      </c>
      <c r="J73" s="413">
        <f>IF(Weather_Site!M71&lt;180,Weather_Site!M71+180,Weather_Site!M71-180)</f>
        <v>32</v>
      </c>
      <c r="K73" s="711">
        <f t="shared" si="4"/>
        <v>4.2001199999999992</v>
      </c>
      <c r="L73" s="711">
        <f t="shared" si="5"/>
        <v>4.9305000000000003</v>
      </c>
      <c r="M73" s="711">
        <f t="shared" si="6"/>
        <v>4.7820800000000006</v>
      </c>
      <c r="N73" s="711">
        <f t="shared" si="7"/>
        <v>4.2001199999999992</v>
      </c>
      <c r="O73" s="713">
        <f t="shared" si="8"/>
        <v>0.99331211167244549</v>
      </c>
      <c r="P73" s="711">
        <f>IF($O$11,Weather_Site!H71,IF(0.191*(Weather_Site!K71+104)*(Weather_Site!J71+1)^1.5/(3.52*(Weather_Site!J71+1)^1.5+Weather_Site!I71-1)&gt;10, 10,0.191*(Weather_Site!K71+104)*(Weather_Site!J71+1)^1.5/(3.52*(Weather_Site!J71+1)^1.5+Weather_Site!I71-1)))</f>
        <v>8.9000009999999996</v>
      </c>
      <c r="Q73" s="713">
        <f t="shared" si="9"/>
        <v>0.98194519810002745</v>
      </c>
      <c r="R73" s="713">
        <f t="shared" si="10"/>
        <v>0.97537805827135604</v>
      </c>
      <c r="S73" s="711">
        <f t="shared" si="11"/>
        <v>1</v>
      </c>
      <c r="T73" s="716">
        <f t="shared" si="12"/>
        <v>151.12042121724784</v>
      </c>
      <c r="U73" s="707">
        <f t="shared" si="13"/>
        <v>496.00644478389501</v>
      </c>
      <c r="V73" s="716">
        <f t="shared" si="14"/>
        <v>699.61592139370282</v>
      </c>
      <c r="W73" s="713">
        <f t="shared" si="15"/>
        <v>1</v>
      </c>
      <c r="X73" s="713">
        <f t="shared" si="16"/>
        <v>3.1075249404712187E-2</v>
      </c>
      <c r="Y73" s="716">
        <f t="shared" si="17"/>
        <v>502.33366005070769</v>
      </c>
      <c r="Z73" s="711">
        <f t="shared" si="18"/>
        <v>2.8889066076025558</v>
      </c>
      <c r="AA73" s="716">
        <f t="shared" si="19"/>
        <v>168.36494840149743</v>
      </c>
      <c r="AB73" s="716">
        <f t="shared" si="20"/>
        <v>5969.3983269359096</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23"/>
        <v>0</v>
      </c>
      <c r="I74" s="27">
        <f t="shared" si="3"/>
        <v>3.6666666666666665</v>
      </c>
      <c r="J74" s="739">
        <f>IF(Weather_Site!M72&lt;180,Weather_Site!M72+180,Weather_Site!M72-180)</f>
        <v>36</v>
      </c>
      <c r="K74" s="635">
        <f t="shared" si="4"/>
        <v>4.0716900000000003</v>
      </c>
      <c r="L74" s="635">
        <f t="shared" si="5"/>
        <v>4.7378999999999998</v>
      </c>
      <c r="M74" s="635">
        <f t="shared" si="6"/>
        <v>4.5604100000000001</v>
      </c>
      <c r="N74" s="635">
        <f t="shared" si="7"/>
        <v>4.0716900000000003</v>
      </c>
      <c r="O74" s="636">
        <f t="shared" si="8"/>
        <v>1</v>
      </c>
      <c r="P74" s="635">
        <f>IF($O$11,Weather_Site!H72,IF(0.191*(Weather_Site!K72+104)*(Weather_Site!J72+1)^1.5/(3.52*(Weather_Site!J72+1)^1.5+Weather_Site!I72-1)&gt;10, 10,0.191*(Weather_Site!K72+104)*(Weather_Site!J72+1)^1.5/(3.52*(Weather_Site!J72+1)^1.5+Weather_Site!I72-1)))</f>
        <v>8.9000009999999996</v>
      </c>
      <c r="Q74" s="636">
        <f t="shared" si="9"/>
        <v>0.98194519810002745</v>
      </c>
      <c r="R74" s="636">
        <f t="shared" si="10"/>
        <v>0.98194519810002745</v>
      </c>
      <c r="S74" s="635">
        <f t="shared" si="11"/>
        <v>1</v>
      </c>
      <c r="T74" s="707">
        <f t="shared" si="12"/>
        <v>189.59857384266886</v>
      </c>
      <c r="U74" s="707">
        <f t="shared" si="13"/>
        <v>589.33280566232941</v>
      </c>
      <c r="V74" s="707">
        <f t="shared" si="14"/>
        <v>894.52856751825345</v>
      </c>
      <c r="W74" s="636">
        <f t="shared" si="15"/>
        <v>1</v>
      </c>
      <c r="X74" s="636">
        <f t="shared" si="16"/>
        <v>6.4579815605411289E-2</v>
      </c>
      <c r="Y74" s="707">
        <f t="shared" si="17"/>
        <v>609.04229168653796</v>
      </c>
      <c r="Z74" s="635">
        <f t="shared" si="18"/>
        <v>3.3205971496150131</v>
      </c>
      <c r="AA74" s="707">
        <f t="shared" si="19"/>
        <v>177.85372377249678</v>
      </c>
      <c r="AB74" s="707">
        <f t="shared" si="20"/>
        <v>7237.4525662083597</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23"/>
        <v>0</v>
      </c>
      <c r="I75" s="27">
        <f t="shared" si="3"/>
        <v>3.3333333333333335</v>
      </c>
      <c r="J75" s="739">
        <f>IF(Weather_Site!M73&lt;180,Weather_Site!M73+180,Weather_Site!M73-180)</f>
        <v>38</v>
      </c>
      <c r="K75" s="635">
        <f t="shared" si="4"/>
        <v>3.9221999999999997</v>
      </c>
      <c r="L75" s="635">
        <f t="shared" si="5"/>
        <v>4.5205000000000002</v>
      </c>
      <c r="M75" s="635">
        <f t="shared" si="6"/>
        <v>4.3088000000000006</v>
      </c>
      <c r="N75" s="635">
        <f t="shared" si="7"/>
        <v>3.9221999999999997</v>
      </c>
      <c r="O75" s="636">
        <f t="shared" si="8"/>
        <v>1</v>
      </c>
      <c r="P75" s="635">
        <f>IF($O$11,Weather_Site!H73,IF(0.191*(Weather_Site!K73+104)*(Weather_Site!J73+1)^1.5/(3.52*(Weather_Site!J73+1)^1.5+Weather_Site!I73-1)&gt;10, 10,0.191*(Weather_Site!K73+104)*(Weather_Site!J73+1)^1.5/(3.52*(Weather_Site!J73+1)^1.5+Weather_Site!I73-1)))</f>
        <v>8.9000009999999996</v>
      </c>
      <c r="Q75" s="636">
        <f t="shared" si="9"/>
        <v>0.98194519810002745</v>
      </c>
      <c r="R75" s="636">
        <f t="shared" si="10"/>
        <v>0.98194519810002745</v>
      </c>
      <c r="S75" s="635">
        <f t="shared" si="11"/>
        <v>1</v>
      </c>
      <c r="T75" s="707">
        <f t="shared" si="12"/>
        <v>170.96721665077055</v>
      </c>
      <c r="U75" s="707">
        <f t="shared" si="13"/>
        <v>544.73225395325437</v>
      </c>
      <c r="V75" s="707">
        <f t="shared" si="14"/>
        <v>798.51657754556936</v>
      </c>
      <c r="W75" s="636">
        <f t="shared" si="15"/>
        <v>1</v>
      </c>
      <c r="X75" s="636">
        <f t="shared" si="16"/>
        <v>4.8883626838535435E-2</v>
      </c>
      <c r="Y75" s="707">
        <f t="shared" si="17"/>
        <v>557.13815212521126</v>
      </c>
      <c r="Z75" s="635">
        <f t="shared" si="18"/>
        <v>3.1134884575342583</v>
      </c>
      <c r="AA75" s="707">
        <f t="shared" si="19"/>
        <v>173.88831214894233</v>
      </c>
      <c r="AB75" s="707">
        <f t="shared" si="20"/>
        <v>6620.6583744212603</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23"/>
        <v>0</v>
      </c>
      <c r="I76" s="27">
        <f t="shared" si="3"/>
        <v>4</v>
      </c>
      <c r="J76" s="739">
        <f>IF(Weather_Site!M74&lt;180,Weather_Site!M74+180,Weather_Site!M74-180)</f>
        <v>25</v>
      </c>
      <c r="K76" s="635">
        <f t="shared" si="4"/>
        <v>4.0307499999999994</v>
      </c>
      <c r="L76" s="635">
        <f t="shared" si="5"/>
        <v>4.6782000000000004</v>
      </c>
      <c r="M76" s="635">
        <f t="shared" si="6"/>
        <v>4.4913500000000006</v>
      </c>
      <c r="N76" s="635">
        <f t="shared" si="7"/>
        <v>4.6782000000000004</v>
      </c>
      <c r="O76" s="636">
        <f t="shared" si="8"/>
        <v>0.96573883672672778</v>
      </c>
      <c r="P76" s="635">
        <f>IF($O$11,Weather_Site!H74,IF(0.191*(Weather_Site!K74+104)*(Weather_Site!J74+1)^1.5/(3.52*(Weather_Site!J74+1)^1.5+Weather_Site!I74-1)&gt;10, 10,0.191*(Weather_Site!K74+104)*(Weather_Site!J74+1)^1.5/(3.52*(Weather_Site!J74+1)^1.5+Weather_Site!I74-1)))</f>
        <v>8.9000009999999996</v>
      </c>
      <c r="Q76" s="636">
        <f t="shared" si="9"/>
        <v>0.98194519810002745</v>
      </c>
      <c r="R76" s="636">
        <f t="shared" si="10"/>
        <v>0.94830261334251675</v>
      </c>
      <c r="S76" s="635">
        <f t="shared" si="11"/>
        <v>1</v>
      </c>
      <c r="T76" s="707">
        <f t="shared" si="12"/>
        <v>200.93024078062908</v>
      </c>
      <c r="U76" s="707">
        <f t="shared" si="13"/>
        <v>611.5358907351706</v>
      </c>
      <c r="V76" s="707">
        <f t="shared" si="14"/>
        <v>958.23199612484814</v>
      </c>
      <c r="W76" s="636">
        <f t="shared" si="15"/>
        <v>1</v>
      </c>
      <c r="X76" s="636">
        <f t="shared" si="16"/>
        <v>3.6190934509254716E-2</v>
      </c>
      <c r="Y76" s="707">
        <f t="shared" si="17"/>
        <v>624.08314677994213</v>
      </c>
      <c r="Z76" s="635">
        <f t="shared" si="18"/>
        <v>3.3796862007772499</v>
      </c>
      <c r="AA76" s="707">
        <f t="shared" si="19"/>
        <v>171.2256219216259</v>
      </c>
      <c r="AB76" s="707">
        <f t="shared" si="20"/>
        <v>7416.1880609016462</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23"/>
        <v>0</v>
      </c>
      <c r="I77" s="27">
        <f t="shared" si="3"/>
        <v>3.6666666666666665</v>
      </c>
      <c r="J77" s="739">
        <f>IF(Weather_Site!M75&lt;180,Weather_Site!M75+180,Weather_Site!M75-180)</f>
        <v>22</v>
      </c>
      <c r="K77" s="635">
        <f t="shared" si="4"/>
        <v>4.0468900000000003</v>
      </c>
      <c r="L77" s="635">
        <f t="shared" si="5"/>
        <v>4.7041000000000004</v>
      </c>
      <c r="M77" s="635">
        <f t="shared" si="6"/>
        <v>4.5208100000000009</v>
      </c>
      <c r="N77" s="635">
        <f t="shared" si="7"/>
        <v>4.7041000000000004</v>
      </c>
      <c r="O77" s="636">
        <f t="shared" si="8"/>
        <v>0.96411245305149762</v>
      </c>
      <c r="P77" s="635">
        <f>IF($O$11,Weather_Site!H75,IF(0.191*(Weather_Site!K75+104)*(Weather_Site!J75+1)^1.5/(3.52*(Weather_Site!J75+1)^1.5+Weather_Site!I75-1)&gt;10, 10,0.191*(Weather_Site!K75+104)*(Weather_Site!J75+1)^1.5/(3.52*(Weather_Site!J75+1)^1.5+Weather_Site!I75-1)))</f>
        <v>8.9000009999999996</v>
      </c>
      <c r="Q77" s="636">
        <f t="shared" si="9"/>
        <v>0.98194519810002745</v>
      </c>
      <c r="R77" s="636">
        <f t="shared" si="10"/>
        <v>0.9467055937023563</v>
      </c>
      <c r="S77" s="635">
        <f t="shared" si="11"/>
        <v>1</v>
      </c>
      <c r="T77" s="707">
        <f t="shared" si="12"/>
        <v>182.79434612252101</v>
      </c>
      <c r="U77" s="707">
        <f t="shared" si="13"/>
        <v>568.18309693082995</v>
      </c>
      <c r="V77" s="707">
        <f t="shared" si="14"/>
        <v>862.42613155466563</v>
      </c>
      <c r="W77" s="636">
        <f t="shared" si="15"/>
        <v>1</v>
      </c>
      <c r="X77" s="636">
        <f t="shared" si="16"/>
        <v>2.608148668049496E-2</v>
      </c>
      <c r="Y77" s="707">
        <f t="shared" si="17"/>
        <v>575.85739271919988</v>
      </c>
      <c r="Z77" s="635">
        <f t="shared" si="18"/>
        <v>3.188774365740672</v>
      </c>
      <c r="AA77" s="707">
        <f t="shared" si="19"/>
        <v>168.16300453194717</v>
      </c>
      <c r="AB77" s="707">
        <f t="shared" si="20"/>
        <v>6843.1053501464921</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23"/>
        <v>0</v>
      </c>
      <c r="I78" s="27">
        <f t="shared" si="3"/>
        <v>3.6666666666666665</v>
      </c>
      <c r="J78" s="739">
        <f>IF(Weather_Site!M76&lt;180,Weather_Site!M76+180,Weather_Site!M76-180)</f>
        <v>26</v>
      </c>
      <c r="K78" s="635">
        <f t="shared" si="4"/>
        <v>4.3402599999999998</v>
      </c>
      <c r="L78" s="635">
        <f t="shared" si="5"/>
        <v>5.1254000000000008</v>
      </c>
      <c r="M78" s="635">
        <f t="shared" si="6"/>
        <v>5.0095399999999994</v>
      </c>
      <c r="N78" s="635">
        <f t="shared" si="7"/>
        <v>5.0095399999999994</v>
      </c>
      <c r="O78" s="636">
        <f t="shared" si="8"/>
        <v>0.94400332614783655</v>
      </c>
      <c r="P78" s="635">
        <f>IF($O$11,Weather_Site!H76,IF(0.191*(Weather_Site!K76+104)*(Weather_Site!J76+1)^1.5/(3.52*(Weather_Site!J76+1)^1.5+Weather_Site!I76-1)&gt;10, 10,0.191*(Weather_Site!K76+104)*(Weather_Site!J76+1)^1.5/(3.52*(Weather_Site!J76+1)^1.5+Weather_Site!I76-1)))</f>
        <v>8.9000009999999996</v>
      </c>
      <c r="Q78" s="636">
        <f t="shared" si="9"/>
        <v>0.98194519810002745</v>
      </c>
      <c r="R78" s="636">
        <f t="shared" si="10"/>
        <v>0.92695953310132218</v>
      </c>
      <c r="S78" s="635">
        <f t="shared" si="11"/>
        <v>1</v>
      </c>
      <c r="T78" s="707">
        <f t="shared" si="12"/>
        <v>178.9816843403656</v>
      </c>
      <c r="U78" s="707">
        <f t="shared" si="13"/>
        <v>556.33212875327547</v>
      </c>
      <c r="V78" s="707">
        <f t="shared" si="14"/>
        <v>844.43794307149085</v>
      </c>
      <c r="W78" s="636">
        <f t="shared" si="15"/>
        <v>1</v>
      </c>
      <c r="X78" s="636">
        <f t="shared" si="16"/>
        <v>1.5508367479778594E-2</v>
      </c>
      <c r="Y78" s="707">
        <f t="shared" si="17"/>
        <v>560.80017959478323</v>
      </c>
      <c r="Z78" s="635">
        <f t="shared" si="18"/>
        <v>3.1282710232570308</v>
      </c>
      <c r="AA78" s="707">
        <f t="shared" si="19"/>
        <v>163.7659676424434</v>
      </c>
      <c r="AB78" s="707">
        <f t="shared" si="20"/>
        <v>6664.1754675180073</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23"/>
        <v>0</v>
      </c>
      <c r="I79" s="413">
        <f t="shared" ref="I79:I142" si="24">G79/$O$10</f>
        <v>3</v>
      </c>
      <c r="J79" s="413">
        <f>IF(Weather_Site!M77&lt;180,Weather_Site!M77+180,Weather_Site!M77-180)</f>
        <v>19</v>
      </c>
      <c r="K79" s="711">
        <f t="shared" ref="K79:K142" si="25">2.76+0.124*E79-0.0187*D79</f>
        <v>5.1174299999999997</v>
      </c>
      <c r="L79" s="711">
        <f t="shared" ref="L79:L142" si="26">3.6+0.169*E79-0.045*D79</f>
        <v>6.2451000000000008</v>
      </c>
      <c r="M79" s="711">
        <f t="shared" ref="M79:M142" si="27">3.08+0.198*E79-0.0483*D79</f>
        <v>6.3076699999999999</v>
      </c>
      <c r="N79" s="711">
        <f t="shared" ref="N79:N142" si="28">IF(AND(OR(MONTH(B79)&gt;10,MONTH(B79)&lt;3),AND(HOUR(C79)&gt;=13,HOUR(C79)&lt;=17)),K79,IF(OR(HOUR(C79)&lt;6,HOUR(C79)&gt;=20),M79,L79))</f>
        <v>6.3076699999999999</v>
      </c>
      <c r="O79" s="713">
        <f t="shared" ref="O79:O142" si="29">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8.9000009999999996</v>
      </c>
      <c r="Q79" s="713">
        <f t="shared" ref="Q79:Q142" si="30">1.008/(1+104.9*EXP(-0.9306*P79))</f>
        <v>0.98194519810002745</v>
      </c>
      <c r="R79" s="713">
        <f t="shared" ref="R79:R142" si="31">O79*Q79</f>
        <v>0.82805429413446652</v>
      </c>
      <c r="S79" s="711">
        <f t="shared" ref="S79:S142" si="32">MIN(IF(H79&gt;0,2^(H79/10),(2^(-H79/10))/(2*(2^(-H79/10))-1)),4)</f>
        <v>1</v>
      </c>
      <c r="T79" s="716">
        <f t="shared" ref="T79:T142" si="33">IF(I79&gt;2,(0.03+0.05024*(I79-1)^0.92628*(($E$6+$E$7)/10)^0.79928)*1000*R79*S79,0.03*R79*S79)</f>
        <v>128.29478032561795</v>
      </c>
      <c r="U79" s="707">
        <f t="shared" ref="U79:U142" si="34">(0.19591*(I79)^0.82569*(($E$6+$E$7)/10)^0.46722)*$C$10^0.495*1000*R79*S79</f>
        <v>421.08827755422971</v>
      </c>
      <c r="V79" s="716">
        <f t="shared" ref="V79:V142" si="35">(0.05235*(G79)^1.19128)*1000*R79*S79</f>
        <v>593.94402308128065</v>
      </c>
      <c r="W79" s="713">
        <f t="shared" ref="W79:W142" si="36">IF((E$6+E$7)&lt;1,0,1/(1+EXP(-(-23.9315+1.7033*I79+12.0822*R79+9.5236*($E$6+$E$7)))))</f>
        <v>1</v>
      </c>
      <c r="X79" s="713">
        <f t="shared" ref="X79:X142" si="37">IF(U79&lt;300,0,1/(1+EXP(-(-32.3074+0.2951*G79+26.8734*R79))))</f>
        <v>6.1157222945640451E-4</v>
      </c>
      <c r="Y79" s="716">
        <f t="shared" ref="Y79:Y142" si="38">IF(W79&lt;0.5,(T79*(1-W79)+U79*W79),(T79*(1-W79)+U79*W79*(1-X79)+V79*X79))</f>
        <v>421.19399132789601</v>
      </c>
      <c r="Z79" s="711">
        <f t="shared" ref="Z79:Z142" si="39">0.0193*Y79^0.723*EXP(0.64*$C$10)</f>
        <v>2.54341185061153</v>
      </c>
      <c r="AA79" s="716">
        <f t="shared" ref="AA79:AA142" si="40">(1/(0.2204*G79+1))*Y79</f>
        <v>141.169724938965</v>
      </c>
      <c r="AB79" s="716">
        <f t="shared" ref="AB79:AB142" si="41">18600*Y79/3600*$F$11/10</f>
        <v>5005.1885969464984</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23"/>
        <v>0</v>
      </c>
      <c r="I80" s="413">
        <f t="shared" si="24"/>
        <v>2.6666666666666665</v>
      </c>
      <c r="J80" s="413">
        <f>IF(Weather_Site!M78&lt;180,Weather_Site!M78+180,Weather_Site!M78-180)</f>
        <v>12</v>
      </c>
      <c r="K80" s="711">
        <f t="shared" si="25"/>
        <v>5.7345799999999993</v>
      </c>
      <c r="L80" s="711">
        <f t="shared" si="26"/>
        <v>7.1350000000000007</v>
      </c>
      <c r="M80" s="711">
        <f t="shared" si="27"/>
        <v>7.339220000000001</v>
      </c>
      <c r="N80" s="711">
        <f t="shared" si="28"/>
        <v>7.339220000000001</v>
      </c>
      <c r="O80" s="713">
        <f t="shared" si="29"/>
        <v>0.75222926946876079</v>
      </c>
      <c r="P80" s="711">
        <f>IF($O$11,Weather_Site!H78,IF(0.191*(Weather_Site!K78+104)*(Weather_Site!J78+1)^1.5/(3.52*(Weather_Site!J78+1)^1.5+Weather_Site!I78-1)&gt;10, 10,0.191*(Weather_Site!K78+104)*(Weather_Site!J78+1)^1.5/(3.52*(Weather_Site!J78+1)^1.5+Weather_Site!I78-1)))</f>
        <v>8.9000009999999996</v>
      </c>
      <c r="Q80" s="713">
        <f t="shared" si="30"/>
        <v>0.98194519810002745</v>
      </c>
      <c r="R80" s="713">
        <f t="shared" si="31"/>
        <v>0.73864791902514126</v>
      </c>
      <c r="S80" s="711">
        <f t="shared" si="32"/>
        <v>1</v>
      </c>
      <c r="T80" s="716">
        <f t="shared" si="33"/>
        <v>100.1026651198594</v>
      </c>
      <c r="U80" s="707">
        <f t="shared" si="34"/>
        <v>340.8126374634287</v>
      </c>
      <c r="V80" s="716">
        <f t="shared" si="35"/>
        <v>460.45501176548055</v>
      </c>
      <c r="W80" s="713">
        <f t="shared" si="36"/>
        <v>1</v>
      </c>
      <c r="X80" s="713">
        <f t="shared" si="37"/>
        <v>4.1216980819851593E-5</v>
      </c>
      <c r="Y80" s="716">
        <f t="shared" si="38"/>
        <v>340.81756876087559</v>
      </c>
      <c r="Z80" s="711">
        <f t="shared" si="39"/>
        <v>2.1823754673618421</v>
      </c>
      <c r="AA80" s="716">
        <f t="shared" si="40"/>
        <v>123.34162158398797</v>
      </c>
      <c r="AB80" s="716">
        <f t="shared" si="41"/>
        <v>4050.0487754417381</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23"/>
        <v>0</v>
      </c>
      <c r="I81" s="413">
        <f t="shared" si="24"/>
        <v>2.3333333333333335</v>
      </c>
      <c r="J81" s="413">
        <f>IF(Weather_Site!M79&lt;180,Weather_Site!M79+180,Weather_Site!M79-180)</f>
        <v>5</v>
      </c>
      <c r="K81" s="711">
        <f t="shared" si="25"/>
        <v>6.2078500000000005</v>
      </c>
      <c r="L81" s="711">
        <f t="shared" si="26"/>
        <v>7.8210000000000006</v>
      </c>
      <c r="M81" s="711">
        <f t="shared" si="27"/>
        <v>8.1336499999999994</v>
      </c>
      <c r="N81" s="711">
        <f t="shared" si="28"/>
        <v>8.1336499999999994</v>
      </c>
      <c r="O81" s="713">
        <f t="shared" si="29"/>
        <v>0.67965044982292178</v>
      </c>
      <c r="P81" s="711">
        <f>IF($O$11,Weather_Site!H79,IF(0.191*(Weather_Site!K79+104)*(Weather_Site!J79+1)^1.5/(3.52*(Weather_Site!J79+1)^1.5+Weather_Site!I79-1)&gt;10, 10,0.191*(Weather_Site!K79+104)*(Weather_Site!J79+1)^1.5/(3.52*(Weather_Site!J79+1)^1.5+Weather_Site!I79-1)))</f>
        <v>8.9000009999999996</v>
      </c>
      <c r="Q81" s="713">
        <f t="shared" si="30"/>
        <v>0.98194519810002745</v>
      </c>
      <c r="R81" s="713">
        <f t="shared" si="31"/>
        <v>0.66737949559014165</v>
      </c>
      <c r="S81" s="711">
        <f t="shared" si="32"/>
        <v>1</v>
      </c>
      <c r="T81" s="716">
        <f t="shared" si="33"/>
        <v>77.294124681640696</v>
      </c>
      <c r="U81" s="707">
        <f t="shared" si="34"/>
        <v>275.78313248328169</v>
      </c>
      <c r="V81" s="716">
        <f t="shared" si="35"/>
        <v>354.84438587585817</v>
      </c>
      <c r="W81" s="713">
        <f t="shared" si="36"/>
        <v>1</v>
      </c>
      <c r="X81" s="713">
        <f t="shared" si="37"/>
        <v>0</v>
      </c>
      <c r="Y81" s="716">
        <f t="shared" si="38"/>
        <v>275.78313248328169</v>
      </c>
      <c r="Z81" s="711">
        <f t="shared" si="39"/>
        <v>1.8726065192935684</v>
      </c>
      <c r="AA81" s="716">
        <f t="shared" si="40"/>
        <v>108.4564780884386</v>
      </c>
      <c r="AB81" s="716">
        <f t="shared" si="41"/>
        <v>3277.2228910096637</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23"/>
        <v>0</v>
      </c>
      <c r="I82" s="413">
        <f t="shared" si="24"/>
        <v>2.3333333333333335</v>
      </c>
      <c r="J82" s="413">
        <f>IF(Weather_Site!M80&lt;180,Weather_Site!M80+180,Weather_Site!M80-180)</f>
        <v>2</v>
      </c>
      <c r="K82" s="711">
        <f t="shared" si="25"/>
        <v>6.5346799999999998</v>
      </c>
      <c r="L82" s="711">
        <f t="shared" si="26"/>
        <v>8.2840000000000007</v>
      </c>
      <c r="M82" s="711">
        <f t="shared" si="27"/>
        <v>8.6721200000000014</v>
      </c>
      <c r="N82" s="711">
        <f t="shared" si="28"/>
        <v>8.6721200000000014</v>
      </c>
      <c r="O82" s="713">
        <f t="shared" si="29"/>
        <v>0.63059273188450493</v>
      </c>
      <c r="P82" s="711">
        <f>IF($O$11,Weather_Site!H80,IF(0.191*(Weather_Site!K80+104)*(Weather_Site!J80+1)^1.5/(3.52*(Weather_Site!J80+1)^1.5+Weather_Site!I80-1)&gt;10, 10,0.191*(Weather_Site!K80+104)*(Weather_Site!J80+1)^1.5/(3.52*(Weather_Site!J80+1)^1.5+Weather_Site!I80-1)))</f>
        <v>8.9000009999999996</v>
      </c>
      <c r="Q82" s="713">
        <f t="shared" si="30"/>
        <v>0.98194519810002745</v>
      </c>
      <c r="R82" s="713">
        <f t="shared" si="31"/>
        <v>0.61920750503076771</v>
      </c>
      <c r="S82" s="711">
        <f t="shared" si="32"/>
        <v>1</v>
      </c>
      <c r="T82" s="716">
        <f t="shared" si="33"/>
        <v>71.714972386638607</v>
      </c>
      <c r="U82" s="707">
        <f t="shared" si="34"/>
        <v>255.87688342678095</v>
      </c>
      <c r="V82" s="716">
        <f t="shared" si="35"/>
        <v>329.23143174794717</v>
      </c>
      <c r="W82" s="713">
        <f t="shared" si="36"/>
        <v>1</v>
      </c>
      <c r="X82" s="713">
        <f t="shared" si="37"/>
        <v>0</v>
      </c>
      <c r="Y82" s="716">
        <f t="shared" si="38"/>
        <v>255.87688342678095</v>
      </c>
      <c r="Z82" s="711">
        <f t="shared" si="39"/>
        <v>1.7738730457991085</v>
      </c>
      <c r="AA82" s="716">
        <f t="shared" si="40"/>
        <v>100.62800197686839</v>
      </c>
      <c r="AB82" s="716">
        <f t="shared" si="41"/>
        <v>3040.6702980549135</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23"/>
        <v>0</v>
      </c>
      <c r="I83" s="413">
        <f t="shared" si="24"/>
        <v>3</v>
      </c>
      <c r="J83" s="413">
        <f>IF(Weather_Site!M81&lt;180,Weather_Site!M81+180,Weather_Site!M81-180)</f>
        <v>16</v>
      </c>
      <c r="K83" s="711">
        <f t="shared" si="25"/>
        <v>6.7536500000000004</v>
      </c>
      <c r="L83" s="711">
        <f t="shared" si="26"/>
        <v>8.6039000000000012</v>
      </c>
      <c r="M83" s="711">
        <f t="shared" si="27"/>
        <v>9.0420500000000015</v>
      </c>
      <c r="N83" s="711">
        <f t="shared" si="28"/>
        <v>9.0420500000000015</v>
      </c>
      <c r="O83" s="713">
        <f t="shared" si="29"/>
        <v>0.59735591471961325</v>
      </c>
      <c r="P83" s="711">
        <f>IF($O$11,Weather_Site!H81,IF(0.191*(Weather_Site!K81+104)*(Weather_Site!J81+1)^1.5/(3.52*(Weather_Site!J81+1)^1.5+Weather_Site!I81-1)&gt;10, 10,0.191*(Weather_Site!K81+104)*(Weather_Site!J81+1)^1.5/(3.52*(Weather_Site!J81+1)^1.5+Weather_Site!I81-1)))</f>
        <v>8.9000009999999996</v>
      </c>
      <c r="Q83" s="713">
        <f t="shared" si="30"/>
        <v>0.98194519810002745</v>
      </c>
      <c r="R83" s="713">
        <f t="shared" si="31"/>
        <v>0.58657077201557373</v>
      </c>
      <c r="S83" s="711">
        <f t="shared" si="32"/>
        <v>1</v>
      </c>
      <c r="T83" s="716">
        <f t="shared" si="33"/>
        <v>90.880475923171502</v>
      </c>
      <c r="U83" s="707">
        <f t="shared" si="34"/>
        <v>298.28729565356622</v>
      </c>
      <c r="V83" s="716">
        <f t="shared" si="35"/>
        <v>420.73352752428087</v>
      </c>
      <c r="W83" s="713">
        <f t="shared" si="36"/>
        <v>1</v>
      </c>
      <c r="X83" s="713">
        <f t="shared" si="37"/>
        <v>0</v>
      </c>
      <c r="Y83" s="716">
        <f t="shared" si="38"/>
        <v>298.28729565356622</v>
      </c>
      <c r="Z83" s="711">
        <f t="shared" si="39"/>
        <v>1.981878438495227</v>
      </c>
      <c r="AA83" s="716">
        <f t="shared" si="40"/>
        <v>99.97563200615572</v>
      </c>
      <c r="AB83" s="716">
        <f t="shared" si="41"/>
        <v>3544.6473633498781</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23"/>
        <v>0</v>
      </c>
      <c r="I84" s="27">
        <f t="shared" si="24"/>
        <v>3.6666666666666665</v>
      </c>
      <c r="J84" s="739">
        <f>IF(Weather_Site!M82&lt;180,Weather_Site!M82+180,Weather_Site!M82-180)</f>
        <v>359</v>
      </c>
      <c r="K84" s="635">
        <f t="shared" si="25"/>
        <v>6.981279999999999</v>
      </c>
      <c r="L84" s="635">
        <f t="shared" si="26"/>
        <v>8.9317000000000011</v>
      </c>
      <c r="M84" s="635">
        <f t="shared" si="27"/>
        <v>9.4221199999999996</v>
      </c>
      <c r="N84" s="635">
        <f t="shared" si="28"/>
        <v>9.4221199999999996</v>
      </c>
      <c r="O84" s="636">
        <f t="shared" si="29"/>
        <v>0.56383474865886041</v>
      </c>
      <c r="P84" s="635">
        <f>IF($O$11,Weather_Site!H82,IF(0.191*(Weather_Site!K82+104)*(Weather_Site!J82+1)^1.5/(3.52*(Weather_Site!J82+1)^1.5+Weather_Site!I82-1)&gt;10, 10,0.191*(Weather_Site!K82+104)*(Weather_Site!J82+1)^1.5/(3.52*(Weather_Site!J82+1)^1.5+Weather_Site!I82-1)))</f>
        <v>8.9000009999999996</v>
      </c>
      <c r="Q84" s="636">
        <f t="shared" si="30"/>
        <v>0.98194519810002745</v>
      </c>
      <c r="R84" s="636">
        <f t="shared" si="31"/>
        <v>0.55365482396750387</v>
      </c>
      <c r="S84" s="635">
        <f t="shared" si="32"/>
        <v>1</v>
      </c>
      <c r="T84" s="707">
        <f t="shared" si="33"/>
        <v>106.90226422865959</v>
      </c>
      <c r="U84" s="707">
        <f t="shared" si="34"/>
        <v>332.28631435704051</v>
      </c>
      <c r="V84" s="707">
        <f t="shared" si="35"/>
        <v>504.36629003482489</v>
      </c>
      <c r="W84" s="636">
        <f t="shared" si="36"/>
        <v>1</v>
      </c>
      <c r="X84" s="636">
        <f t="shared" si="37"/>
        <v>6.9266930413448203E-7</v>
      </c>
      <c r="Y84" s="707">
        <f t="shared" si="38"/>
        <v>332.28643355155754</v>
      </c>
      <c r="Z84" s="635">
        <f t="shared" si="39"/>
        <v>2.142741105860051</v>
      </c>
      <c r="AA84" s="707">
        <f t="shared" si="40"/>
        <v>97.034935624213745</v>
      </c>
      <c r="AB84" s="707">
        <f t="shared" si="41"/>
        <v>3948.6704520376757</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23"/>
        <v>0</v>
      </c>
      <c r="I85" s="27">
        <f t="shared" si="24"/>
        <v>3.6666666666666665</v>
      </c>
      <c r="J85" s="739">
        <f>IF(Weather_Site!M83&lt;180,Weather_Site!M83+180,Weather_Site!M83-180)</f>
        <v>357</v>
      </c>
      <c r="K85" s="635">
        <f t="shared" si="25"/>
        <v>7.5331799999999998</v>
      </c>
      <c r="L85" s="635">
        <f t="shared" si="26"/>
        <v>9.703400000000002</v>
      </c>
      <c r="M85" s="635">
        <f t="shared" si="27"/>
        <v>10.321820000000001</v>
      </c>
      <c r="N85" s="635">
        <f t="shared" si="28"/>
        <v>10.321820000000001</v>
      </c>
      <c r="O85" s="636">
        <f t="shared" si="29"/>
        <v>0.48806791702150337</v>
      </c>
      <c r="P85" s="635">
        <f>IF($O$11,Weather_Site!H83,IF(0.191*(Weather_Site!K83+104)*(Weather_Site!J83+1)^1.5/(3.52*(Weather_Site!J83+1)^1.5+Weather_Site!I83-1)&gt;10, 10,0.191*(Weather_Site!K83+104)*(Weather_Site!J83+1)^1.5/(3.52*(Weather_Site!J83+1)^1.5+Weather_Site!I83-1)))</f>
        <v>8.9000009999999996</v>
      </c>
      <c r="Q85" s="636">
        <f t="shared" si="30"/>
        <v>0.98194519810002745</v>
      </c>
      <c r="R85" s="636">
        <f t="shared" si="31"/>
        <v>0.47925594746594791</v>
      </c>
      <c r="S85" s="635">
        <f t="shared" si="32"/>
        <v>1</v>
      </c>
      <c r="T85" s="707">
        <f t="shared" si="33"/>
        <v>92.536981005639092</v>
      </c>
      <c r="U85" s="707">
        <f t="shared" si="34"/>
        <v>287.63443489205156</v>
      </c>
      <c r="V85" s="707">
        <f t="shared" si="35"/>
        <v>436.59069466486324</v>
      </c>
      <c r="W85" s="636">
        <f t="shared" si="36"/>
        <v>1</v>
      </c>
      <c r="X85" s="636">
        <f t="shared" si="37"/>
        <v>0</v>
      </c>
      <c r="Y85" s="707">
        <f t="shared" si="38"/>
        <v>287.63443489205156</v>
      </c>
      <c r="Z85" s="635">
        <f t="shared" si="39"/>
        <v>1.9304476912428443</v>
      </c>
      <c r="AA85" s="707">
        <f t="shared" si="40"/>
        <v>83.995571455452506</v>
      </c>
      <c r="AB85" s="707">
        <f t="shared" si="41"/>
        <v>3418.0558679672126</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23"/>
        <v>0</v>
      </c>
      <c r="I86" s="27">
        <f t="shared" si="24"/>
        <v>4</v>
      </c>
      <c r="J86" s="739">
        <f>IF(Weather_Site!M84&lt;180,Weather_Site!M84+180,Weather_Site!M84-180)</f>
        <v>1</v>
      </c>
      <c r="K86" s="635">
        <f t="shared" si="25"/>
        <v>7.9660000000000002</v>
      </c>
      <c r="L86" s="635">
        <f t="shared" si="26"/>
        <v>10.305</v>
      </c>
      <c r="M86" s="635">
        <f t="shared" si="27"/>
        <v>11.024000000000001</v>
      </c>
      <c r="N86" s="635">
        <f t="shared" si="28"/>
        <v>11.024000000000001</v>
      </c>
      <c r="O86" s="636">
        <f t="shared" si="29"/>
        <v>0.43349042969821372</v>
      </c>
      <c r="P86" s="635">
        <f>IF($O$11,Weather_Site!H84,IF(0.191*(Weather_Site!K84+104)*(Weather_Site!J84+1)^1.5/(3.52*(Weather_Site!J84+1)^1.5+Weather_Site!I84-1)&gt;10, 10,0.191*(Weather_Site!K84+104)*(Weather_Site!J84+1)^1.5/(3.52*(Weather_Site!J84+1)^1.5+Weather_Site!I84-1)))</f>
        <v>8.9000009999999996</v>
      </c>
      <c r="Q86" s="636">
        <f t="shared" si="30"/>
        <v>0.98194519810002745</v>
      </c>
      <c r="R86" s="636">
        <f t="shared" si="31"/>
        <v>0.42566384586447847</v>
      </c>
      <c r="S86" s="635">
        <f t="shared" si="32"/>
        <v>1</v>
      </c>
      <c r="T86" s="707">
        <f t="shared" si="33"/>
        <v>90.191398650365386</v>
      </c>
      <c r="U86" s="707">
        <f t="shared" si="34"/>
        <v>274.49963278807445</v>
      </c>
      <c r="V86" s="707">
        <f t="shared" si="35"/>
        <v>430.12084007995378</v>
      </c>
      <c r="W86" s="636">
        <f t="shared" si="36"/>
        <v>1</v>
      </c>
      <c r="X86" s="636">
        <f t="shared" si="37"/>
        <v>0</v>
      </c>
      <c r="Y86" s="707">
        <f t="shared" si="38"/>
        <v>274.49963278807445</v>
      </c>
      <c r="Z86" s="635">
        <f t="shared" si="39"/>
        <v>1.8663014000905604</v>
      </c>
      <c r="AA86" s="707">
        <f t="shared" si="40"/>
        <v>75.312673613936141</v>
      </c>
      <c r="AB86" s="707">
        <f t="shared" si="41"/>
        <v>3261.9706362982847</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23"/>
        <v>0</v>
      </c>
      <c r="I87" s="27">
        <f t="shared" si="24"/>
        <v>5.333333333333333</v>
      </c>
      <c r="J87" s="739">
        <f>IF(Weather_Site!M85&lt;180,Weather_Site!M85+180,Weather_Site!M85-180)</f>
        <v>4</v>
      </c>
      <c r="K87" s="635">
        <f t="shared" si="25"/>
        <v>8.5141600000000004</v>
      </c>
      <c r="L87" s="635">
        <f t="shared" si="26"/>
        <v>11.067699999999999</v>
      </c>
      <c r="M87" s="635">
        <f t="shared" si="27"/>
        <v>11.91404</v>
      </c>
      <c r="N87" s="635">
        <f t="shared" si="28"/>
        <v>11.91404</v>
      </c>
      <c r="O87" s="636">
        <f t="shared" si="29"/>
        <v>0.37136880743611833</v>
      </c>
      <c r="P87" s="635">
        <f>IF($O$11,Weather_Site!H85,IF(0.191*(Weather_Site!K85+104)*(Weather_Site!J85+1)^1.5/(3.52*(Weather_Site!J85+1)^1.5+Weather_Site!I85-1)&gt;10, 10,0.191*(Weather_Site!K85+104)*(Weather_Site!J85+1)^1.5/(3.52*(Weather_Site!J85+1)^1.5+Weather_Site!I85-1)))</f>
        <v>8.9000009999999996</v>
      </c>
      <c r="Q87" s="636">
        <f t="shared" si="30"/>
        <v>0.98194519810002745</v>
      </c>
      <c r="R87" s="636">
        <f t="shared" si="31"/>
        <v>0.36466381718603014</v>
      </c>
      <c r="S87" s="635">
        <f t="shared" si="32"/>
        <v>1</v>
      </c>
      <c r="T87" s="707">
        <f t="shared" si="33"/>
        <v>104.1826687474293</v>
      </c>
      <c r="U87" s="707">
        <f t="shared" si="34"/>
        <v>298.21421585119828</v>
      </c>
      <c r="V87" s="707">
        <f t="shared" si="35"/>
        <v>519.10284928648855</v>
      </c>
      <c r="W87" s="636">
        <f t="shared" si="36"/>
        <v>1</v>
      </c>
      <c r="X87" s="636">
        <f t="shared" si="37"/>
        <v>0</v>
      </c>
      <c r="Y87" s="707">
        <f t="shared" si="38"/>
        <v>298.21421585119828</v>
      </c>
      <c r="Z87" s="635">
        <f t="shared" si="39"/>
        <v>1.9815273693551454</v>
      </c>
      <c r="AA87" s="707">
        <f t="shared" si="40"/>
        <v>65.883310324142414</v>
      </c>
      <c r="AB87" s="707">
        <f t="shared" si="41"/>
        <v>3543.7789316984054</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23"/>
        <v>0</v>
      </c>
      <c r="I88" s="27">
        <f t="shared" si="24"/>
        <v>5.666666666666667</v>
      </c>
      <c r="J88" s="739">
        <f>IF(Weather_Site!M86&lt;180,Weather_Site!M86+180,Weather_Site!M86-180)</f>
        <v>2</v>
      </c>
      <c r="K88" s="635">
        <f t="shared" si="25"/>
        <v>8.8409899999999997</v>
      </c>
      <c r="L88" s="635">
        <f t="shared" si="26"/>
        <v>11.530700000000001</v>
      </c>
      <c r="M88" s="635">
        <f t="shared" si="27"/>
        <v>12.45251</v>
      </c>
      <c r="N88" s="635">
        <f t="shared" si="28"/>
        <v>11.530700000000001</v>
      </c>
      <c r="O88" s="636">
        <f t="shared" si="29"/>
        <v>0.39708678740275694</v>
      </c>
      <c r="P88" s="635">
        <f>IF($O$11,Weather_Site!H86,IF(0.191*(Weather_Site!K86+104)*(Weather_Site!J86+1)^1.5/(3.52*(Weather_Site!J86+1)^1.5+Weather_Site!I86-1)&gt;10, 10,0.191*(Weather_Site!K86+104)*(Weather_Site!J86+1)^1.5/(3.52*(Weather_Site!J86+1)^1.5+Weather_Site!I86-1)))</f>
        <v>8.9000009999999996</v>
      </c>
      <c r="Q88" s="636">
        <f t="shared" si="30"/>
        <v>0.98194519810002745</v>
      </c>
      <c r="R88" s="636">
        <f t="shared" si="31"/>
        <v>0.38991746411910366</v>
      </c>
      <c r="S88" s="635">
        <f t="shared" si="32"/>
        <v>1</v>
      </c>
      <c r="T88" s="707">
        <f t="shared" si="33"/>
        <v>118.48175764057507</v>
      </c>
      <c r="U88" s="707">
        <f t="shared" si="34"/>
        <v>335.23387524364489</v>
      </c>
      <c r="V88" s="707">
        <f t="shared" si="35"/>
        <v>596.62103948430615</v>
      </c>
      <c r="W88" s="636">
        <f t="shared" si="36"/>
        <v>1</v>
      </c>
      <c r="X88" s="636">
        <f t="shared" si="37"/>
        <v>4.9947565604345867E-8</v>
      </c>
      <c r="Y88" s="707">
        <f t="shared" si="38"/>
        <v>335.2338882992974</v>
      </c>
      <c r="Z88" s="635">
        <f t="shared" si="39"/>
        <v>2.1564660526968704</v>
      </c>
      <c r="AA88" s="707">
        <f t="shared" si="40"/>
        <v>70.623133121112616</v>
      </c>
      <c r="AB88" s="707">
        <f t="shared" si="41"/>
        <v>3983.6960392899841</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23"/>
        <v>0</v>
      </c>
      <c r="I89" s="413">
        <f t="shared" si="24"/>
        <v>6</v>
      </c>
      <c r="J89" s="413">
        <f>IF(Weather_Site!M87&lt;180,Weather_Site!M87+180,Weather_Site!M87-180)</f>
        <v>356</v>
      </c>
      <c r="K89" s="711">
        <f t="shared" si="25"/>
        <v>8.4682999999999993</v>
      </c>
      <c r="L89" s="711">
        <f t="shared" si="26"/>
        <v>11.0091</v>
      </c>
      <c r="M89" s="711">
        <f t="shared" si="27"/>
        <v>11.8445</v>
      </c>
      <c r="N89" s="711">
        <f t="shared" si="28"/>
        <v>11.0091</v>
      </c>
      <c r="O89" s="713">
        <f t="shared" si="29"/>
        <v>0.43460049442618187</v>
      </c>
      <c r="P89" s="711">
        <f>IF($O$11,Weather_Site!H87,IF(0.191*(Weather_Site!K87+104)*(Weather_Site!J87+1)^1.5/(3.52*(Weather_Site!J87+1)^1.5+Weather_Site!I87-1)&gt;10, 10,0.191*(Weather_Site!K87+104)*(Weather_Site!J87+1)^1.5/(3.52*(Weather_Site!J87+1)^1.5+Weather_Site!I87-1)))</f>
        <v>8.9000009999999996</v>
      </c>
      <c r="Q89" s="713">
        <f t="shared" si="30"/>
        <v>0.98194519810002745</v>
      </c>
      <c r="R89" s="713">
        <f t="shared" si="31"/>
        <v>0.42675386859368702</v>
      </c>
      <c r="S89" s="711">
        <f t="shared" si="32"/>
        <v>1</v>
      </c>
      <c r="T89" s="716">
        <f t="shared" si="33"/>
        <v>137.38775746180386</v>
      </c>
      <c r="U89" s="707">
        <f t="shared" si="34"/>
        <v>384.635408476225</v>
      </c>
      <c r="V89" s="716">
        <f t="shared" si="35"/>
        <v>698.99679210518468</v>
      </c>
      <c r="W89" s="713">
        <f t="shared" si="36"/>
        <v>1</v>
      </c>
      <c r="X89" s="713">
        <f t="shared" si="37"/>
        <v>1.8054734971537912E-7</v>
      </c>
      <c r="Y89" s="716">
        <f t="shared" si="38"/>
        <v>384.63546523333969</v>
      </c>
      <c r="Z89" s="711">
        <f t="shared" si="39"/>
        <v>2.3818079816311215</v>
      </c>
      <c r="AA89" s="716">
        <f t="shared" si="40"/>
        <v>77.435067086757059</v>
      </c>
      <c r="AB89" s="716">
        <f t="shared" si="41"/>
        <v>4570.7514451895204</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23"/>
        <v>0</v>
      </c>
      <c r="I90" s="413">
        <f t="shared" si="24"/>
        <v>7.333333333333333</v>
      </c>
      <c r="J90" s="413">
        <f>IF(Weather_Site!M88&lt;180,Weather_Site!M88+180,Weather_Site!M88-180)</f>
        <v>359</v>
      </c>
      <c r="K90" s="711">
        <f t="shared" si="25"/>
        <v>7.691819999999999</v>
      </c>
      <c r="L90" s="711">
        <f t="shared" si="26"/>
        <v>9.9040000000000017</v>
      </c>
      <c r="M90" s="711">
        <f t="shared" si="27"/>
        <v>10.560380000000002</v>
      </c>
      <c r="N90" s="711">
        <f t="shared" si="28"/>
        <v>9.9040000000000017</v>
      </c>
      <c r="O90" s="713">
        <f t="shared" si="29"/>
        <v>0.52253842183939181</v>
      </c>
      <c r="P90" s="711">
        <f>IF($O$11,Weather_Site!H88,IF(0.191*(Weather_Site!K88+104)*(Weather_Site!J88+1)^1.5/(3.52*(Weather_Site!J88+1)^1.5+Weather_Site!I88-1)&gt;10, 10,0.191*(Weather_Site!K88+104)*(Weather_Site!J88+1)^1.5/(3.52*(Weather_Site!J88+1)^1.5+Weather_Site!I88-1)))</f>
        <v>8.9000009999999996</v>
      </c>
      <c r="Q90" s="713">
        <f t="shared" si="30"/>
        <v>0.98194519810002745</v>
      </c>
      <c r="R90" s="713">
        <f t="shared" si="31"/>
        <v>0.51310409414795732</v>
      </c>
      <c r="S90" s="711">
        <f t="shared" si="32"/>
        <v>1</v>
      </c>
      <c r="T90" s="716">
        <f t="shared" si="33"/>
        <v>201.85426352057846</v>
      </c>
      <c r="U90" s="707">
        <f t="shared" si="34"/>
        <v>545.80348394867144</v>
      </c>
      <c r="V90" s="716">
        <f t="shared" si="35"/>
        <v>1067.3908048445728</v>
      </c>
      <c r="W90" s="713">
        <f t="shared" si="36"/>
        <v>1</v>
      </c>
      <c r="X90" s="713">
        <f t="shared" si="37"/>
        <v>5.9844003223426603E-6</v>
      </c>
      <c r="Y90" s="716">
        <f t="shared" si="38"/>
        <v>545.8066053360028</v>
      </c>
      <c r="Z90" s="711">
        <f t="shared" si="39"/>
        <v>3.0675745561451118</v>
      </c>
      <c r="AA90" s="716">
        <f t="shared" si="40"/>
        <v>93.319416860895018</v>
      </c>
      <c r="AB90" s="716">
        <f t="shared" si="41"/>
        <v>6486.0018267428331</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23"/>
        <v>0</v>
      </c>
      <c r="I91" s="413">
        <f t="shared" si="24"/>
        <v>5</v>
      </c>
      <c r="J91" s="413">
        <f>IF(Weather_Site!M89&lt;180,Weather_Site!M89+180,Weather_Site!M89-180)</f>
        <v>347</v>
      </c>
      <c r="K91" s="711">
        <f t="shared" si="25"/>
        <v>7.2805499999999999</v>
      </c>
      <c r="L91" s="711">
        <f t="shared" si="26"/>
        <v>9.302500000000002</v>
      </c>
      <c r="M91" s="711">
        <f t="shared" si="27"/>
        <v>9.8649500000000003</v>
      </c>
      <c r="N91" s="711">
        <f t="shared" si="28"/>
        <v>9.302500000000002</v>
      </c>
      <c r="O91" s="713">
        <f t="shared" si="29"/>
        <v>0.57430483988896341</v>
      </c>
      <c r="P91" s="711">
        <f>IF($O$11,Weather_Site!H89,IF(0.191*(Weather_Site!K89+104)*(Weather_Site!J89+1)^1.5/(3.52*(Weather_Site!J89+1)^1.5+Weather_Site!I89-1)&gt;10, 10,0.191*(Weather_Site!K89+104)*(Weather_Site!J89+1)^1.5/(3.52*(Weather_Site!J89+1)^1.5+Weather_Site!I89-1)))</f>
        <v>8.9000009999999996</v>
      </c>
      <c r="Q91" s="713">
        <f t="shared" si="30"/>
        <v>0.98194519810002745</v>
      </c>
      <c r="R91" s="713">
        <f t="shared" si="31"/>
        <v>0.56393587977457271</v>
      </c>
      <c r="S91" s="711">
        <f t="shared" si="32"/>
        <v>1</v>
      </c>
      <c r="T91" s="716">
        <f t="shared" si="33"/>
        <v>150.80948260248488</v>
      </c>
      <c r="U91" s="707">
        <f t="shared" si="34"/>
        <v>437.24248999951993</v>
      </c>
      <c r="V91" s="716">
        <f t="shared" si="35"/>
        <v>743.36208811120684</v>
      </c>
      <c r="W91" s="713">
        <f t="shared" si="36"/>
        <v>1</v>
      </c>
      <c r="X91" s="713">
        <f t="shared" si="37"/>
        <v>2.9727339662911965E-6</v>
      </c>
      <c r="Y91" s="716">
        <f t="shared" si="38"/>
        <v>437.24340001164694</v>
      </c>
      <c r="Z91" s="711">
        <f t="shared" si="39"/>
        <v>2.6131178867649587</v>
      </c>
      <c r="AA91" s="716">
        <f t="shared" si="40"/>
        <v>101.5428239692631</v>
      </c>
      <c r="AB91" s="716">
        <f t="shared" si="41"/>
        <v>5195.9090701384048</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23"/>
        <v>0</v>
      </c>
      <c r="I92" s="413">
        <f t="shared" si="24"/>
        <v>6.666666666666667</v>
      </c>
      <c r="J92" s="413">
        <f>IF(Weather_Site!M90&lt;180,Weather_Site!M90+180,Weather_Site!M90-180)</f>
        <v>344</v>
      </c>
      <c r="K92" s="711">
        <f t="shared" si="25"/>
        <v>6.51647</v>
      </c>
      <c r="L92" s="711">
        <f t="shared" si="26"/>
        <v>8.2143000000000015</v>
      </c>
      <c r="M92" s="711">
        <f t="shared" si="27"/>
        <v>8.6006300000000007</v>
      </c>
      <c r="N92" s="711">
        <f t="shared" si="28"/>
        <v>8.2143000000000015</v>
      </c>
      <c r="O92" s="713">
        <f t="shared" si="29"/>
        <v>0.67227211569021872</v>
      </c>
      <c r="P92" s="711">
        <f>IF($O$11,Weather_Site!H90,IF(0.191*(Weather_Site!K90+104)*(Weather_Site!J90+1)^1.5/(3.52*(Weather_Site!J90+1)^1.5+Weather_Site!I90-1)&gt;10, 10,0.191*(Weather_Site!K90+104)*(Weather_Site!J90+1)^1.5/(3.52*(Weather_Site!J90+1)^1.5+Weather_Site!I90-1)))</f>
        <v>8.9000009999999996</v>
      </c>
      <c r="Q92" s="713">
        <f t="shared" si="30"/>
        <v>0.98194519810002745</v>
      </c>
      <c r="R92" s="713">
        <f t="shared" si="31"/>
        <v>0.66013437581855638</v>
      </c>
      <c r="S92" s="711">
        <f t="shared" si="32"/>
        <v>1</v>
      </c>
      <c r="T92" s="716">
        <f t="shared" si="33"/>
        <v>236.21115205511799</v>
      </c>
      <c r="U92" s="707">
        <f t="shared" si="34"/>
        <v>649.06119660810884</v>
      </c>
      <c r="V92" s="716">
        <f t="shared" si="35"/>
        <v>1225.8576680683252</v>
      </c>
      <c r="W92" s="713">
        <f t="shared" si="36"/>
        <v>1</v>
      </c>
      <c r="X92" s="713">
        <f t="shared" si="37"/>
        <v>1.7243032604487843E-4</v>
      </c>
      <c r="Y92" s="716">
        <f t="shared" si="38"/>
        <v>649.16065381174428</v>
      </c>
      <c r="Z92" s="711">
        <f t="shared" si="39"/>
        <v>3.477336477726249</v>
      </c>
      <c r="AA92" s="716">
        <f t="shared" si="40"/>
        <v>120.03710314566277</v>
      </c>
      <c r="AB92" s="716">
        <f t="shared" si="41"/>
        <v>7714.1924361295605</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23"/>
        <v>0</v>
      </c>
      <c r="I93" s="413">
        <f t="shared" si="24"/>
        <v>6</v>
      </c>
      <c r="J93" s="413">
        <f>IF(Weather_Site!M91&lt;180,Weather_Site!M91+180,Weather_Site!M91-180)</f>
        <v>345</v>
      </c>
      <c r="K93" s="711">
        <f t="shared" si="25"/>
        <v>5.9545299999999992</v>
      </c>
      <c r="L93" s="711">
        <f t="shared" si="26"/>
        <v>7.4055</v>
      </c>
      <c r="M93" s="711">
        <f t="shared" si="27"/>
        <v>7.6627699999999992</v>
      </c>
      <c r="N93" s="711">
        <f t="shared" si="28"/>
        <v>7.4055</v>
      </c>
      <c r="O93" s="713">
        <f t="shared" si="29"/>
        <v>0.74621116844586166</v>
      </c>
      <c r="P93" s="711">
        <f>IF($O$11,Weather_Site!H91,IF(0.191*(Weather_Site!K91+104)*(Weather_Site!J91+1)^1.5/(3.52*(Weather_Site!J91+1)^1.5+Weather_Site!I91-1)&gt;10, 10,0.191*(Weather_Site!K91+104)*(Weather_Site!J91+1)^1.5/(3.52*(Weather_Site!J91+1)^1.5+Weather_Site!I91-1)))</f>
        <v>8.9000009999999996</v>
      </c>
      <c r="Q93" s="713">
        <f t="shared" si="30"/>
        <v>0.98194519810002745</v>
      </c>
      <c r="R93" s="713">
        <f t="shared" si="31"/>
        <v>0.73273847362402456</v>
      </c>
      <c r="S93" s="711">
        <f t="shared" si="32"/>
        <v>1</v>
      </c>
      <c r="T93" s="716">
        <f t="shared" si="33"/>
        <v>235.8954495923673</v>
      </c>
      <c r="U93" s="707">
        <f t="shared" si="34"/>
        <v>660.42087219356847</v>
      </c>
      <c r="V93" s="716">
        <f t="shared" si="35"/>
        <v>1200.1809010028958</v>
      </c>
      <c r="W93" s="713">
        <f t="shared" si="36"/>
        <v>1</v>
      </c>
      <c r="X93" s="713">
        <f t="shared" si="37"/>
        <v>6.7210348594136415E-4</v>
      </c>
      <c r="Y93" s="716">
        <f t="shared" si="38"/>
        <v>660.78364679050298</v>
      </c>
      <c r="Z93" s="711">
        <f t="shared" si="39"/>
        <v>3.5222400246560994</v>
      </c>
      <c r="AA93" s="716">
        <f t="shared" si="40"/>
        <v>133.02940223677382</v>
      </c>
      <c r="AB93" s="716">
        <f t="shared" si="41"/>
        <v>7852.3123360271447</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23"/>
        <v>0</v>
      </c>
      <c r="I94" s="27">
        <f t="shared" si="24"/>
        <v>5.666666666666667</v>
      </c>
      <c r="J94" s="739">
        <f>IF(Weather_Site!M92&lt;180,Weather_Site!M92+180,Weather_Site!M92-180)</f>
        <v>350</v>
      </c>
      <c r="K94" s="635">
        <f t="shared" si="25"/>
        <v>5.4515399999999987</v>
      </c>
      <c r="L94" s="635">
        <f t="shared" si="26"/>
        <v>6.6868000000000007</v>
      </c>
      <c r="M94" s="635">
        <f t="shared" si="27"/>
        <v>6.8282600000000002</v>
      </c>
      <c r="N94" s="635">
        <f t="shared" si="28"/>
        <v>6.6868000000000007</v>
      </c>
      <c r="O94" s="636">
        <f t="shared" si="29"/>
        <v>0.8105445190350743</v>
      </c>
      <c r="P94" s="635">
        <f>IF($O$11,Weather_Site!H92,IF(0.191*(Weather_Site!K92+104)*(Weather_Site!J92+1)^1.5/(3.52*(Weather_Site!J92+1)^1.5+Weather_Site!I92-1)&gt;10, 10,0.191*(Weather_Site!K92+104)*(Weather_Site!J92+1)^1.5/(3.52*(Weather_Site!J92+1)^1.5+Weather_Site!I92-1)))</f>
        <v>8.9000009999999996</v>
      </c>
      <c r="Q94" s="636">
        <f t="shared" si="30"/>
        <v>0.98194519810002745</v>
      </c>
      <c r="R94" s="636">
        <f t="shared" si="31"/>
        <v>0.79591029831278748</v>
      </c>
      <c r="S94" s="635">
        <f t="shared" si="32"/>
        <v>1</v>
      </c>
      <c r="T94" s="707">
        <f t="shared" si="33"/>
        <v>241.84823647583138</v>
      </c>
      <c r="U94" s="707">
        <f t="shared" si="34"/>
        <v>684.28864619467242</v>
      </c>
      <c r="V94" s="707">
        <f t="shared" si="35"/>
        <v>1217.8393460483483</v>
      </c>
      <c r="W94" s="636">
        <f t="shared" si="36"/>
        <v>1</v>
      </c>
      <c r="X94" s="636">
        <f t="shared" si="37"/>
        <v>2.7268321013712558E-3</v>
      </c>
      <c r="Y94" s="707">
        <f t="shared" si="38"/>
        <v>685.74354937074247</v>
      </c>
      <c r="Z94" s="635">
        <f t="shared" si="39"/>
        <v>3.6179371260516215</v>
      </c>
      <c r="AA94" s="707">
        <f t="shared" si="40"/>
        <v>144.46438640152152</v>
      </c>
      <c r="AB94" s="707">
        <f t="shared" si="41"/>
        <v>8148.9191783556571</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ref="H95:H126" si="42">C$4</f>
        <v>0</v>
      </c>
      <c r="I95" s="27">
        <f t="shared" si="24"/>
        <v>6</v>
      </c>
      <c r="J95" s="739">
        <f>IF(Weather_Site!M93&lt;180,Weather_Site!M93+180,Weather_Site!M93-180)</f>
        <v>14</v>
      </c>
      <c r="K95" s="635">
        <f t="shared" si="25"/>
        <v>4.9628199999999998</v>
      </c>
      <c r="L95" s="635">
        <f t="shared" si="26"/>
        <v>5.9894999999999996</v>
      </c>
      <c r="M95" s="635">
        <f t="shared" si="27"/>
        <v>6.0183800000000005</v>
      </c>
      <c r="N95" s="635">
        <f t="shared" si="28"/>
        <v>4.9628199999999998</v>
      </c>
      <c r="O95" s="636">
        <f t="shared" si="29"/>
        <v>0.94718611283086507</v>
      </c>
      <c r="P95" s="635">
        <f>IF($O$11,Weather_Site!H93,IF(0.191*(Weather_Site!K93+104)*(Weather_Site!J93+1)^1.5/(3.52*(Weather_Site!J93+1)^1.5+Weather_Site!I93-1)&gt;10, 10,0.191*(Weather_Site!K93+104)*(Weather_Site!J93+1)^1.5/(3.52*(Weather_Site!J93+1)^1.5+Weather_Site!I93-1)))</f>
        <v>9</v>
      </c>
      <c r="Q95" s="636">
        <f t="shared" si="30"/>
        <v>0.98420578412222115</v>
      </c>
      <c r="R95" s="636">
        <f t="shared" si="31"/>
        <v>0.93222605088838018</v>
      </c>
      <c r="S95" s="635">
        <f t="shared" si="32"/>
        <v>1</v>
      </c>
      <c r="T95" s="707">
        <f t="shared" si="33"/>
        <v>300.11783373185949</v>
      </c>
      <c r="U95" s="707">
        <f t="shared" si="34"/>
        <v>840.22002907025205</v>
      </c>
      <c r="V95" s="707">
        <f t="shared" si="35"/>
        <v>1526.929377899263</v>
      </c>
      <c r="W95" s="636">
        <f t="shared" si="36"/>
        <v>1</v>
      </c>
      <c r="X95" s="636">
        <f t="shared" si="37"/>
        <v>0.12526204658248424</v>
      </c>
      <c r="Y95" s="707">
        <f t="shared" si="38"/>
        <v>926.23864751189899</v>
      </c>
      <c r="Z95" s="635">
        <f t="shared" si="39"/>
        <v>4.4963151023972454</v>
      </c>
      <c r="AA95" s="707">
        <f t="shared" si="40"/>
        <v>186.47097912544271</v>
      </c>
      <c r="AB95" s="707">
        <f t="shared" si="41"/>
        <v>11006.802594599734</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2"/>
        <v>0</v>
      </c>
      <c r="I96" s="27">
        <f t="shared" si="24"/>
        <v>6</v>
      </c>
      <c r="J96" s="739">
        <f>IF(Weather_Site!M94&lt;180,Weather_Site!M94+180,Weather_Site!M94-180)</f>
        <v>18</v>
      </c>
      <c r="K96" s="635">
        <f t="shared" si="25"/>
        <v>4.4722299999999997</v>
      </c>
      <c r="L96" s="635">
        <f t="shared" si="26"/>
        <v>5.287700000000001</v>
      </c>
      <c r="M96" s="635">
        <f t="shared" si="27"/>
        <v>5.2036700000000007</v>
      </c>
      <c r="N96" s="635">
        <f t="shared" si="28"/>
        <v>4.4722299999999997</v>
      </c>
      <c r="O96" s="636">
        <f t="shared" si="29"/>
        <v>0.9782034592419282</v>
      </c>
      <c r="P96" s="635">
        <f>IF($O$11,Weather_Site!H94,IF(0.191*(Weather_Site!K94+104)*(Weather_Site!J94+1)^1.5/(3.52*(Weather_Site!J94+1)^1.5+Weather_Site!I94-1)&gt;10, 10,0.191*(Weather_Site!K94+104)*(Weather_Site!J94+1)^1.5/(3.52*(Weather_Site!J94+1)^1.5+Weather_Site!I94-1)))</f>
        <v>9</v>
      </c>
      <c r="Q96" s="636">
        <f t="shared" si="30"/>
        <v>0.98420578412222115</v>
      </c>
      <c r="R96" s="636">
        <f t="shared" si="31"/>
        <v>0.96275350263427117</v>
      </c>
      <c r="S96" s="635">
        <f t="shared" si="32"/>
        <v>1</v>
      </c>
      <c r="T96" s="707">
        <f t="shared" si="33"/>
        <v>309.94574261576139</v>
      </c>
      <c r="U96" s="707">
        <f t="shared" si="34"/>
        <v>867.73457489197608</v>
      </c>
      <c r="V96" s="707">
        <f t="shared" si="35"/>
        <v>1576.931480778476</v>
      </c>
      <c r="W96" s="636">
        <f t="shared" si="36"/>
        <v>1</v>
      </c>
      <c r="X96" s="636">
        <f t="shared" si="37"/>
        <v>0.24542930627754594</v>
      </c>
      <c r="Y96" s="707">
        <f t="shared" si="38"/>
        <v>1041.7922795178818</v>
      </c>
      <c r="Z96" s="635">
        <f t="shared" si="39"/>
        <v>4.8952158243282176</v>
      </c>
      <c r="AA96" s="707">
        <f t="shared" si="40"/>
        <v>209.7343129968356</v>
      </c>
      <c r="AB96" s="707">
        <f t="shared" si="41"/>
        <v>12379.964921604162</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2"/>
        <v>0</v>
      </c>
      <c r="I97" s="27">
        <f t="shared" si="24"/>
        <v>5.666666666666667</v>
      </c>
      <c r="J97" s="739">
        <f>IF(Weather_Site!M95&lt;180,Weather_Site!M95+180,Weather_Site!M95-180)</f>
        <v>20</v>
      </c>
      <c r="K97" s="635">
        <f t="shared" si="25"/>
        <v>4.1206000000000005</v>
      </c>
      <c r="L97" s="635">
        <f t="shared" si="26"/>
        <v>4.7908999999999997</v>
      </c>
      <c r="M97" s="635">
        <f t="shared" si="27"/>
        <v>4.6256000000000013</v>
      </c>
      <c r="N97" s="635">
        <f t="shared" si="28"/>
        <v>4.1206000000000005</v>
      </c>
      <c r="O97" s="636">
        <f t="shared" si="29"/>
        <v>0.99741593288484331</v>
      </c>
      <c r="P97" s="635">
        <f>IF($O$11,Weather_Site!H95,IF(0.191*(Weather_Site!K95+104)*(Weather_Site!J95+1)^1.5/(3.52*(Weather_Site!J95+1)^1.5+Weather_Site!I95-1)&gt;10, 10,0.191*(Weather_Site!K95+104)*(Weather_Site!J95+1)^1.5/(3.52*(Weather_Site!J95+1)^1.5+Weather_Site!I95-1)))</f>
        <v>9</v>
      </c>
      <c r="Q97" s="636">
        <f t="shared" si="30"/>
        <v>0.98420578412222115</v>
      </c>
      <c r="R97" s="636">
        <f t="shared" si="31"/>
        <v>0.98166253032092388</v>
      </c>
      <c r="S97" s="635">
        <f t="shared" si="32"/>
        <v>1</v>
      </c>
      <c r="T97" s="707">
        <f t="shared" si="33"/>
        <v>298.29159426106071</v>
      </c>
      <c r="U97" s="707">
        <f t="shared" si="34"/>
        <v>843.99024025362212</v>
      </c>
      <c r="V97" s="707">
        <f t="shared" si="35"/>
        <v>1502.0628034346332</v>
      </c>
      <c r="W97" s="636">
        <f t="shared" si="36"/>
        <v>1</v>
      </c>
      <c r="X97" s="636">
        <f t="shared" si="37"/>
        <v>0.28698138855333899</v>
      </c>
      <c r="Y97" s="707">
        <f t="shared" si="38"/>
        <v>1032.8448182041636</v>
      </c>
      <c r="Z97" s="635">
        <f t="shared" si="39"/>
        <v>4.8647826661884048</v>
      </c>
      <c r="AA97" s="707">
        <f t="shared" si="40"/>
        <v>217.58759968908814</v>
      </c>
      <c r="AB97" s="707">
        <f t="shared" si="41"/>
        <v>12273.639256326143</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2"/>
        <v>0</v>
      </c>
      <c r="I98" s="27">
        <f t="shared" si="24"/>
        <v>6.333333333333333</v>
      </c>
      <c r="J98" s="739">
        <f>IF(Weather_Site!M96&lt;180,Weather_Site!M96+180,Weather_Site!M96-180)</f>
        <v>22</v>
      </c>
      <c r="K98" s="635">
        <f t="shared" si="25"/>
        <v>3.9624499999999996</v>
      </c>
      <c r="L98" s="635">
        <f t="shared" si="26"/>
        <v>4.5655999999999999</v>
      </c>
      <c r="M98" s="635">
        <f t="shared" si="27"/>
        <v>4.3638500000000011</v>
      </c>
      <c r="N98" s="635">
        <f t="shared" si="28"/>
        <v>3.9624499999999996</v>
      </c>
      <c r="O98" s="636">
        <f t="shared" si="29"/>
        <v>1</v>
      </c>
      <c r="P98" s="635">
        <f>IF($O$11,Weather_Site!H96,IF(0.191*(Weather_Site!K96+104)*(Weather_Site!J96+1)^1.5/(3.52*(Weather_Site!J96+1)^1.5+Weather_Site!I96-1)&gt;10, 10,0.191*(Weather_Site!K96+104)*(Weather_Site!J96+1)^1.5/(3.52*(Weather_Site!J96+1)^1.5+Weather_Site!I96-1)))</f>
        <v>9</v>
      </c>
      <c r="Q98" s="636">
        <f t="shared" si="30"/>
        <v>0.98420578412222115</v>
      </c>
      <c r="R98" s="636">
        <f t="shared" si="31"/>
        <v>0.98420578412222115</v>
      </c>
      <c r="S98" s="635">
        <f t="shared" si="32"/>
        <v>1</v>
      </c>
      <c r="T98" s="707">
        <f t="shared" si="33"/>
        <v>334.55237175111222</v>
      </c>
      <c r="U98" s="707">
        <f t="shared" si="34"/>
        <v>927.56812051340626</v>
      </c>
      <c r="V98" s="707">
        <f t="shared" si="35"/>
        <v>1719.3179162362478</v>
      </c>
      <c r="W98" s="636">
        <f t="shared" si="36"/>
        <v>1</v>
      </c>
      <c r="X98" s="636">
        <f t="shared" si="37"/>
        <v>0.43744343550266018</v>
      </c>
      <c r="Y98" s="707">
        <f t="shared" si="38"/>
        <v>1273.9138712129354</v>
      </c>
      <c r="Z98" s="635">
        <f t="shared" si="39"/>
        <v>5.6615109527671077</v>
      </c>
      <c r="AA98" s="707">
        <f t="shared" si="40"/>
        <v>245.5690244453958</v>
      </c>
      <c r="AB98" s="707">
        <f t="shared" si="41"/>
        <v>15138.343169580383</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2"/>
        <v>0</v>
      </c>
      <c r="I99" s="413">
        <f t="shared" si="24"/>
        <v>6.333333333333333</v>
      </c>
      <c r="J99" s="413">
        <f>IF(Weather_Site!M97&lt;180,Weather_Site!M97+180,Weather_Site!M97-180)</f>
        <v>23</v>
      </c>
      <c r="K99" s="711">
        <f t="shared" si="25"/>
        <v>3.8099099999999999</v>
      </c>
      <c r="L99" s="711">
        <f t="shared" si="26"/>
        <v>4.3537999999999997</v>
      </c>
      <c r="M99" s="711">
        <f t="shared" si="27"/>
        <v>4.1165900000000004</v>
      </c>
      <c r="N99" s="711">
        <f t="shared" si="28"/>
        <v>3.8099099999999999</v>
      </c>
      <c r="O99" s="713">
        <f t="shared" si="29"/>
        <v>1</v>
      </c>
      <c r="P99" s="711">
        <f>IF($O$11,Weather_Site!H97,IF(0.191*(Weather_Site!K97+104)*(Weather_Site!J97+1)^1.5/(3.52*(Weather_Site!J97+1)^1.5+Weather_Site!I97-1)&gt;10, 10,0.191*(Weather_Site!K97+104)*(Weather_Site!J97+1)^1.5/(3.52*(Weather_Site!J97+1)^1.5+Weather_Site!I97-1)))</f>
        <v>9</v>
      </c>
      <c r="Q99" s="713">
        <f t="shared" si="30"/>
        <v>0.98420578412222115</v>
      </c>
      <c r="R99" s="713">
        <f t="shared" si="31"/>
        <v>0.98420578412222115</v>
      </c>
      <c r="S99" s="711">
        <f t="shared" si="32"/>
        <v>1</v>
      </c>
      <c r="T99" s="716">
        <f t="shared" si="33"/>
        <v>334.55237175111222</v>
      </c>
      <c r="U99" s="707">
        <f t="shared" si="34"/>
        <v>927.56812051340626</v>
      </c>
      <c r="V99" s="716">
        <f t="shared" si="35"/>
        <v>1719.3179162362478</v>
      </c>
      <c r="W99" s="713">
        <f t="shared" si="36"/>
        <v>1</v>
      </c>
      <c r="X99" s="713">
        <f t="shared" si="37"/>
        <v>0.43744343550266018</v>
      </c>
      <c r="Y99" s="716">
        <f t="shared" si="38"/>
        <v>1273.9138712129354</v>
      </c>
      <c r="Z99" s="711">
        <f t="shared" si="39"/>
        <v>5.6615109527671077</v>
      </c>
      <c r="AA99" s="716">
        <f t="shared" si="40"/>
        <v>245.5690244453958</v>
      </c>
      <c r="AB99" s="716">
        <f t="shared" si="41"/>
        <v>15138.343169580383</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2"/>
        <v>0</v>
      </c>
      <c r="I100" s="413">
        <f t="shared" si="24"/>
        <v>7</v>
      </c>
      <c r="J100" s="413">
        <f>IF(Weather_Site!M98&lt;180,Weather_Site!M98+180,Weather_Site!M98-180)</f>
        <v>24</v>
      </c>
      <c r="K100" s="711">
        <f t="shared" si="25"/>
        <v>3.8973999999999998</v>
      </c>
      <c r="L100" s="711">
        <f t="shared" si="26"/>
        <v>4.4866999999999999</v>
      </c>
      <c r="M100" s="711">
        <f t="shared" si="27"/>
        <v>4.2692000000000005</v>
      </c>
      <c r="N100" s="711">
        <f t="shared" si="28"/>
        <v>4.4866999999999999</v>
      </c>
      <c r="O100" s="713">
        <f t="shared" si="29"/>
        <v>0.97735574017324001</v>
      </c>
      <c r="P100" s="711">
        <f>IF($O$11,Weather_Site!H98,IF(0.191*(Weather_Site!K98+104)*(Weather_Site!J98+1)^1.5/(3.52*(Weather_Site!J98+1)^1.5+Weather_Site!I98-1)&gt;10, 10,0.191*(Weather_Site!K98+104)*(Weather_Site!J98+1)^1.5/(3.52*(Weather_Site!J98+1)^1.5+Weather_Site!I98-1)))</f>
        <v>9</v>
      </c>
      <c r="Q100" s="713">
        <f t="shared" si="30"/>
        <v>0.98420578412222115</v>
      </c>
      <c r="R100" s="713">
        <f t="shared" si="31"/>
        <v>0.96191917262355753</v>
      </c>
      <c r="S100" s="711">
        <f t="shared" si="32"/>
        <v>1</v>
      </c>
      <c r="T100" s="716">
        <f t="shared" si="33"/>
        <v>361.34204796384938</v>
      </c>
      <c r="U100" s="707">
        <f t="shared" si="34"/>
        <v>984.66311710302773</v>
      </c>
      <c r="V100" s="716">
        <f t="shared" si="35"/>
        <v>1893.1658789886858</v>
      </c>
      <c r="W100" s="713">
        <f t="shared" si="36"/>
        <v>1</v>
      </c>
      <c r="X100" s="713">
        <f t="shared" si="37"/>
        <v>0.43529947437679078</v>
      </c>
      <c r="Y100" s="716">
        <f t="shared" si="38"/>
        <v>1380.1338918217175</v>
      </c>
      <c r="Z100" s="711">
        <f t="shared" si="39"/>
        <v>5.9990036541729639</v>
      </c>
      <c r="AA100" s="716">
        <f t="shared" si="40"/>
        <v>245.20892115374127</v>
      </c>
      <c r="AB100" s="716">
        <f t="shared" si="41"/>
        <v>16400.591081148079</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2"/>
        <v>0</v>
      </c>
      <c r="I101" s="413">
        <f t="shared" si="24"/>
        <v>6.333333333333333</v>
      </c>
      <c r="J101" s="413">
        <f>IF(Weather_Site!M99&lt;180,Weather_Site!M99+180,Weather_Site!M99-180)</f>
        <v>24</v>
      </c>
      <c r="K101" s="711">
        <f t="shared" si="25"/>
        <v>3.9334199999999999</v>
      </c>
      <c r="L101" s="711">
        <f t="shared" si="26"/>
        <v>4.5475000000000003</v>
      </c>
      <c r="M101" s="711">
        <f t="shared" si="27"/>
        <v>4.3377800000000004</v>
      </c>
      <c r="N101" s="711">
        <f t="shared" si="28"/>
        <v>4.5475000000000003</v>
      </c>
      <c r="O101" s="713">
        <f t="shared" si="29"/>
        <v>0.97374689292690431</v>
      </c>
      <c r="P101" s="711">
        <f>IF($O$11,Weather_Site!H99,IF(0.191*(Weather_Site!K99+104)*(Weather_Site!J99+1)^1.5/(3.52*(Weather_Site!J99+1)^1.5+Weather_Site!I99-1)&gt;10, 10,0.191*(Weather_Site!K99+104)*(Weather_Site!J99+1)^1.5/(3.52*(Weather_Site!J99+1)^1.5+Weather_Site!I99-1)))</f>
        <v>9</v>
      </c>
      <c r="Q101" s="713">
        <f t="shared" si="30"/>
        <v>0.98420578412222115</v>
      </c>
      <c r="R101" s="713">
        <f t="shared" si="31"/>
        <v>0.9583673242897004</v>
      </c>
      <c r="S101" s="711">
        <f t="shared" si="32"/>
        <v>1</v>
      </c>
      <c r="T101" s="716">
        <f t="shared" si="33"/>
        <v>325.76933251397213</v>
      </c>
      <c r="U101" s="707">
        <f t="shared" si="34"/>
        <v>903.21657532797769</v>
      </c>
      <c r="V101" s="716">
        <f t="shared" si="35"/>
        <v>1674.1804788886059</v>
      </c>
      <c r="W101" s="713">
        <f t="shared" si="36"/>
        <v>1</v>
      </c>
      <c r="X101" s="713">
        <f t="shared" si="37"/>
        <v>0.27970778564341547</v>
      </c>
      <c r="Y101" s="716">
        <f t="shared" si="38"/>
        <v>1118.8611816039247</v>
      </c>
      <c r="Z101" s="711">
        <f t="shared" si="39"/>
        <v>5.1544375361122157</v>
      </c>
      <c r="AA101" s="716">
        <f t="shared" si="40"/>
        <v>215.6799255154454</v>
      </c>
      <c r="AB101" s="716">
        <f t="shared" si="41"/>
        <v>13295.800374726638</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2"/>
        <v>0</v>
      </c>
      <c r="I102" s="413">
        <f t="shared" si="24"/>
        <v>5.666666666666667</v>
      </c>
      <c r="J102" s="413">
        <f>IF(Weather_Site!M100&lt;180,Weather_Site!M100+180,Weather_Site!M100-180)</f>
        <v>24</v>
      </c>
      <c r="K102" s="711">
        <f t="shared" si="25"/>
        <v>4.1474700000000002</v>
      </c>
      <c r="L102" s="711">
        <f t="shared" si="26"/>
        <v>4.8685000000000009</v>
      </c>
      <c r="M102" s="711">
        <f t="shared" si="27"/>
        <v>4.70723</v>
      </c>
      <c r="N102" s="711">
        <f t="shared" si="28"/>
        <v>4.70723</v>
      </c>
      <c r="O102" s="713">
        <f t="shared" si="29"/>
        <v>0.96391503864379569</v>
      </c>
      <c r="P102" s="711">
        <f>IF($O$11,Weather_Site!H100,IF(0.191*(Weather_Site!K100+104)*(Weather_Site!J100+1)^1.5/(3.52*(Weather_Site!J100+1)^1.5+Weather_Site!I100-1)&gt;10, 10,0.191*(Weather_Site!K100+104)*(Weather_Site!J100+1)^1.5/(3.52*(Weather_Site!J100+1)^1.5+Weather_Site!I100-1)))</f>
        <v>9</v>
      </c>
      <c r="Q102" s="713">
        <f t="shared" si="30"/>
        <v>0.98420578412222115</v>
      </c>
      <c r="R102" s="713">
        <f t="shared" si="31"/>
        <v>0.94869075643561807</v>
      </c>
      <c r="S102" s="711">
        <f t="shared" si="32"/>
        <v>1</v>
      </c>
      <c r="T102" s="716">
        <f t="shared" si="33"/>
        <v>288.27266953481313</v>
      </c>
      <c r="U102" s="707">
        <f t="shared" si="34"/>
        <v>815.64256016650506</v>
      </c>
      <c r="V102" s="716">
        <f t="shared" si="35"/>
        <v>1451.6119880203132</v>
      </c>
      <c r="W102" s="713">
        <f t="shared" si="36"/>
        <v>1</v>
      </c>
      <c r="X102" s="713">
        <f t="shared" si="37"/>
        <v>0.14231990237088163</v>
      </c>
      <c r="Y102" s="716">
        <f t="shared" si="38"/>
        <v>906.15366704952442</v>
      </c>
      <c r="Z102" s="711">
        <f t="shared" si="39"/>
        <v>4.4256088098381428</v>
      </c>
      <c r="AA102" s="716">
        <f t="shared" si="40"/>
        <v>190.89779789532409</v>
      </c>
      <c r="AB102" s="716">
        <f t="shared" si="41"/>
        <v>10768.126076771845</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2"/>
        <v>0</v>
      </c>
      <c r="I103" s="413">
        <f t="shared" si="24"/>
        <v>5</v>
      </c>
      <c r="J103" s="413">
        <f>IF(Weather_Site!M101&lt;180,Weather_Site!M101+180,Weather_Site!M101-180)</f>
        <v>18</v>
      </c>
      <c r="K103" s="711">
        <f t="shared" si="25"/>
        <v>4.6071600000000004</v>
      </c>
      <c r="L103" s="711">
        <f t="shared" si="26"/>
        <v>5.5477000000000007</v>
      </c>
      <c r="M103" s="711">
        <f t="shared" si="27"/>
        <v>5.4910400000000008</v>
      </c>
      <c r="N103" s="711">
        <f t="shared" si="28"/>
        <v>5.4910400000000008</v>
      </c>
      <c r="O103" s="713">
        <f t="shared" si="29"/>
        <v>0.9091828324730129</v>
      </c>
      <c r="P103" s="711">
        <f>IF($O$11,Weather_Site!H101,IF(0.191*(Weather_Site!K101+104)*(Weather_Site!J101+1)^1.5/(3.52*(Weather_Site!J101+1)^1.5+Weather_Site!I101-1)&gt;10, 10,0.191*(Weather_Site!K101+104)*(Weather_Site!J101+1)^1.5/(3.52*(Weather_Site!J101+1)^1.5+Weather_Site!I101-1)))</f>
        <v>9</v>
      </c>
      <c r="Q103" s="713">
        <f t="shared" si="30"/>
        <v>0.98420578412222115</v>
      </c>
      <c r="R103" s="713">
        <f t="shared" si="31"/>
        <v>0.89482300254456371</v>
      </c>
      <c r="S103" s="711">
        <f t="shared" si="32"/>
        <v>1</v>
      </c>
      <c r="T103" s="716">
        <f t="shared" si="33"/>
        <v>239.2963435639023</v>
      </c>
      <c r="U103" s="707">
        <f t="shared" si="34"/>
        <v>693.79277285536716</v>
      </c>
      <c r="V103" s="716">
        <f t="shared" si="35"/>
        <v>1179.5268212537997</v>
      </c>
      <c r="W103" s="713">
        <f t="shared" si="36"/>
        <v>1</v>
      </c>
      <c r="X103" s="713">
        <f t="shared" si="37"/>
        <v>2.1166050205713154E-2</v>
      </c>
      <c r="Y103" s="716">
        <f t="shared" si="38"/>
        <v>704.07384411039266</v>
      </c>
      <c r="Z103" s="711">
        <f t="shared" si="39"/>
        <v>3.6876020708602026</v>
      </c>
      <c r="AA103" s="716">
        <f t="shared" si="40"/>
        <v>163.50994986307307</v>
      </c>
      <c r="AB103" s="716">
        <f t="shared" si="41"/>
        <v>8366.7441808451658</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2"/>
        <v>0</v>
      </c>
      <c r="I104" s="27">
        <f t="shared" si="24"/>
        <v>4.666666666666667</v>
      </c>
      <c r="J104" s="739">
        <f>IF(Weather_Site!M102&lt;180,Weather_Site!M102+180,Weather_Site!M102-180)</f>
        <v>11</v>
      </c>
      <c r="K104" s="635">
        <f t="shared" si="25"/>
        <v>5.172839999999999</v>
      </c>
      <c r="L104" s="635">
        <f t="shared" si="26"/>
        <v>6.3655000000000008</v>
      </c>
      <c r="M104" s="635">
        <f t="shared" si="27"/>
        <v>6.4385600000000007</v>
      </c>
      <c r="N104" s="635">
        <f t="shared" si="28"/>
        <v>6.4385600000000007</v>
      </c>
      <c r="O104" s="636">
        <f t="shared" si="29"/>
        <v>0.83210100870773951</v>
      </c>
      <c r="P104" s="635">
        <f>IF($O$11,Weather_Site!H102,IF(0.191*(Weather_Site!K102+104)*(Weather_Site!J102+1)^1.5/(3.52*(Weather_Site!J102+1)^1.5+Weather_Site!I102-1)&gt;10, 10,0.191*(Weather_Site!K102+104)*(Weather_Site!J102+1)^1.5/(3.52*(Weather_Site!J102+1)^1.5+Weather_Site!I102-1)))</f>
        <v>9</v>
      </c>
      <c r="Q104" s="636">
        <f t="shared" si="30"/>
        <v>0.98420578412222115</v>
      </c>
      <c r="R104" s="636">
        <f t="shared" si="31"/>
        <v>0.81895862574409195</v>
      </c>
      <c r="S104" s="635">
        <f t="shared" si="32"/>
        <v>1</v>
      </c>
      <c r="T104" s="707">
        <f t="shared" si="33"/>
        <v>203.95211659550083</v>
      </c>
      <c r="U104" s="707">
        <f t="shared" si="34"/>
        <v>599.8107699352588</v>
      </c>
      <c r="V104" s="707">
        <f t="shared" si="35"/>
        <v>994.34719709335263</v>
      </c>
      <c r="W104" s="636">
        <f t="shared" si="36"/>
        <v>1</v>
      </c>
      <c r="X104" s="636">
        <f t="shared" si="37"/>
        <v>2.0914641224353638E-3</v>
      </c>
      <c r="Y104" s="707">
        <f t="shared" si="38"/>
        <v>600.63592871765377</v>
      </c>
      <c r="Z104" s="635">
        <f t="shared" si="39"/>
        <v>3.2873962759065756</v>
      </c>
      <c r="AA104" s="707">
        <f t="shared" si="40"/>
        <v>147.01290599120171</v>
      </c>
      <c r="AB104" s="707">
        <f t="shared" si="41"/>
        <v>7137.5569529281183</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2"/>
        <v>0</v>
      </c>
      <c r="I105" s="27">
        <f t="shared" si="24"/>
        <v>4</v>
      </c>
      <c r="J105" s="739">
        <f>IF(Weather_Site!M103&lt;180,Weather_Site!M103+180,Weather_Site!M103-180)</f>
        <v>5</v>
      </c>
      <c r="K105" s="635">
        <f t="shared" si="25"/>
        <v>5.6175699999999997</v>
      </c>
      <c r="L105" s="635">
        <f t="shared" si="26"/>
        <v>7.008700000000001</v>
      </c>
      <c r="M105" s="635">
        <f t="shared" si="27"/>
        <v>7.1837300000000006</v>
      </c>
      <c r="N105" s="635">
        <f t="shared" si="28"/>
        <v>7.1837300000000006</v>
      </c>
      <c r="O105" s="636">
        <f t="shared" si="29"/>
        <v>0.76629432644384865</v>
      </c>
      <c r="P105" s="635">
        <f>IF($O$11,Weather_Site!H103,IF(0.191*(Weather_Site!K103+104)*(Weather_Site!J103+1)^1.5/(3.52*(Weather_Site!J103+1)^1.5+Weather_Site!I103-1)&gt;10, 10,0.191*(Weather_Site!K103+104)*(Weather_Site!J103+1)^1.5/(3.52*(Weather_Site!J103+1)^1.5+Weather_Site!I103-1)))</f>
        <v>9</v>
      </c>
      <c r="Q105" s="636">
        <f t="shared" si="30"/>
        <v>0.98420578412222115</v>
      </c>
      <c r="R105" s="636">
        <f t="shared" si="31"/>
        <v>0.7541913084260774</v>
      </c>
      <c r="S105" s="635">
        <f t="shared" si="32"/>
        <v>1</v>
      </c>
      <c r="T105" s="707">
        <f t="shared" si="33"/>
        <v>159.80114265695357</v>
      </c>
      <c r="U105" s="707">
        <f t="shared" si="34"/>
        <v>486.35851793912445</v>
      </c>
      <c r="V105" s="707">
        <f t="shared" si="35"/>
        <v>762.08821189033586</v>
      </c>
      <c r="W105" s="636">
        <f t="shared" si="36"/>
        <v>1</v>
      </c>
      <c r="X105" s="636">
        <f t="shared" si="37"/>
        <v>2.0372917043386286E-4</v>
      </c>
      <c r="Y105" s="707">
        <f t="shared" si="38"/>
        <v>486.4146921209371</v>
      </c>
      <c r="Z105" s="635">
        <f t="shared" si="39"/>
        <v>2.8224217908544871</v>
      </c>
      <c r="AA105" s="707">
        <f t="shared" si="40"/>
        <v>133.45442606478738</v>
      </c>
      <c r="AB105" s="707">
        <f t="shared" si="41"/>
        <v>5780.2279247038032</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42"/>
        <v>0</v>
      </c>
      <c r="I106" s="27">
        <f t="shared" si="24"/>
        <v>4</v>
      </c>
      <c r="J106" s="739">
        <f>IF(Weather_Site!M104&lt;180,Weather_Site!M104+180,Weather_Site!M104-180)</f>
        <v>355</v>
      </c>
      <c r="K106" s="635">
        <f t="shared" si="25"/>
        <v>5.6945300000000003</v>
      </c>
      <c r="L106" s="635">
        <f t="shared" si="26"/>
        <v>7.1292000000000009</v>
      </c>
      <c r="M106" s="635">
        <f t="shared" si="27"/>
        <v>7.3213699999999999</v>
      </c>
      <c r="N106" s="635">
        <f t="shared" si="28"/>
        <v>7.3213699999999999</v>
      </c>
      <c r="O106" s="636">
        <f t="shared" si="29"/>
        <v>0.75384787524107388</v>
      </c>
      <c r="P106" s="635">
        <f>IF($O$11,Weather_Site!H104,IF(0.191*(Weather_Site!K104+104)*(Weather_Site!J104+1)^1.5/(3.52*(Weather_Site!J104+1)^1.5+Weather_Site!I104-1)&gt;10, 10,0.191*(Weather_Site!K104+104)*(Weather_Site!J104+1)^1.5/(3.52*(Weather_Site!J104+1)^1.5+Weather_Site!I104-1)))</f>
        <v>9</v>
      </c>
      <c r="Q106" s="636">
        <f t="shared" si="30"/>
        <v>0.98420578412222115</v>
      </c>
      <c r="R106" s="636">
        <f t="shared" si="31"/>
        <v>0.74194143916051147</v>
      </c>
      <c r="S106" s="635">
        <f t="shared" si="32"/>
        <v>1</v>
      </c>
      <c r="T106" s="707">
        <f t="shared" si="33"/>
        <v>157.20559019676821</v>
      </c>
      <c r="U106" s="707">
        <f t="shared" si="34"/>
        <v>478.45889327574554</v>
      </c>
      <c r="V106" s="707">
        <f t="shared" si="35"/>
        <v>749.71007803996338</v>
      </c>
      <c r="W106" s="636">
        <f t="shared" si="36"/>
        <v>1</v>
      </c>
      <c r="X106" s="636">
        <f t="shared" si="37"/>
        <v>1.4659197195379016E-4</v>
      </c>
      <c r="Y106" s="707">
        <f t="shared" si="38"/>
        <v>478.49865652181489</v>
      </c>
      <c r="Z106" s="635">
        <f t="shared" si="39"/>
        <v>2.7891369956935566</v>
      </c>
      <c r="AA106" s="707">
        <f t="shared" si="40"/>
        <v>131.28255501586227</v>
      </c>
      <c r="AB106" s="707">
        <f t="shared" si="41"/>
        <v>5686.159035000901</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42"/>
        <v>0</v>
      </c>
      <c r="I107" s="27">
        <f t="shared" si="24"/>
        <v>4.666666666666667</v>
      </c>
      <c r="J107" s="739">
        <f>IF(Weather_Site!M105&lt;180,Weather_Site!M105+180,Weather_Site!M105-180)</f>
        <v>357</v>
      </c>
      <c r="K107" s="635">
        <f t="shared" si="25"/>
        <v>5.8266999999999998</v>
      </c>
      <c r="L107" s="635">
        <f t="shared" si="26"/>
        <v>7.3308</v>
      </c>
      <c r="M107" s="635">
        <f t="shared" si="27"/>
        <v>7.5527000000000006</v>
      </c>
      <c r="N107" s="635">
        <f t="shared" si="28"/>
        <v>7.5527000000000006</v>
      </c>
      <c r="O107" s="636">
        <f t="shared" si="29"/>
        <v>0.73280688314218367</v>
      </c>
      <c r="P107" s="635">
        <f>IF($O$11,Weather_Site!H105,IF(0.191*(Weather_Site!K105+104)*(Weather_Site!J105+1)^1.5/(3.52*(Weather_Site!J105+1)^1.5+Weather_Site!I105-1)&gt;10, 10,0.191*(Weather_Site!K105+104)*(Weather_Site!J105+1)^1.5/(3.52*(Weather_Site!J105+1)^1.5+Weather_Site!I105-1)))</f>
        <v>9</v>
      </c>
      <c r="Q107" s="636">
        <f t="shared" si="30"/>
        <v>0.98420578412222115</v>
      </c>
      <c r="R107" s="636">
        <f t="shared" si="31"/>
        <v>0.72123277303311373</v>
      </c>
      <c r="S107" s="635">
        <f t="shared" si="32"/>
        <v>1</v>
      </c>
      <c r="T107" s="707">
        <f t="shared" si="33"/>
        <v>179.61463008524538</v>
      </c>
      <c r="U107" s="707">
        <f t="shared" si="34"/>
        <v>528.23570238664718</v>
      </c>
      <c r="V107" s="707">
        <f t="shared" si="35"/>
        <v>875.69232898151256</v>
      </c>
      <c r="W107" s="636">
        <f t="shared" si="36"/>
        <v>1</v>
      </c>
      <c r="X107" s="636">
        <f t="shared" si="37"/>
        <v>1.516136843982069E-4</v>
      </c>
      <c r="Y107" s="707">
        <f t="shared" si="38"/>
        <v>528.28838156597374</v>
      </c>
      <c r="Z107" s="635">
        <f t="shared" si="39"/>
        <v>2.9960693363773396</v>
      </c>
      <c r="AA107" s="707">
        <f t="shared" si="40"/>
        <v>129.30496905374332</v>
      </c>
      <c r="AB107" s="707">
        <f t="shared" si="41"/>
        <v>6277.8269342756557</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42"/>
        <v>0</v>
      </c>
      <c r="I108" s="27">
        <f t="shared" si="24"/>
        <v>4.666666666666667</v>
      </c>
      <c r="J108" s="739">
        <f>IF(Weather_Site!M106&lt;180,Weather_Site!M106+180,Weather_Site!M106-180)</f>
        <v>0</v>
      </c>
      <c r="K108" s="635">
        <f t="shared" si="25"/>
        <v>6.08474</v>
      </c>
      <c r="L108" s="635">
        <f t="shared" si="26"/>
        <v>7.7059000000000015</v>
      </c>
      <c r="M108" s="635">
        <f t="shared" si="27"/>
        <v>7.9868600000000001</v>
      </c>
      <c r="N108" s="635">
        <f t="shared" si="28"/>
        <v>7.9868600000000001</v>
      </c>
      <c r="O108" s="636">
        <f t="shared" si="29"/>
        <v>0.69309116377937263</v>
      </c>
      <c r="P108" s="635">
        <f>IF($O$11,Weather_Site!H106,IF(0.191*(Weather_Site!K106+104)*(Weather_Site!J106+1)^1.5/(3.52*(Weather_Site!J106+1)^1.5+Weather_Site!I106-1)&gt;10, 10,0.191*(Weather_Site!K106+104)*(Weather_Site!J106+1)^1.5/(3.52*(Weather_Site!J106+1)^1.5+Weather_Site!I106-1)))</f>
        <v>9</v>
      </c>
      <c r="Q108" s="636">
        <f t="shared" si="30"/>
        <v>0.98420578412222115</v>
      </c>
      <c r="R108" s="636">
        <f t="shared" si="31"/>
        <v>0.6821443323156603</v>
      </c>
      <c r="S108" s="635">
        <f t="shared" si="32"/>
        <v>1</v>
      </c>
      <c r="T108" s="707">
        <f t="shared" si="33"/>
        <v>169.880108745417</v>
      </c>
      <c r="U108" s="707">
        <f t="shared" si="34"/>
        <v>499.60706720864647</v>
      </c>
      <c r="V108" s="707">
        <f t="shared" si="35"/>
        <v>828.23268908720763</v>
      </c>
      <c r="W108" s="636">
        <f t="shared" si="36"/>
        <v>1</v>
      </c>
      <c r="X108" s="636">
        <f t="shared" si="37"/>
        <v>5.3037277709868713E-5</v>
      </c>
      <c r="Y108" s="707">
        <f t="shared" si="38"/>
        <v>499.62449661701663</v>
      </c>
      <c r="Z108" s="635">
        <f t="shared" si="39"/>
        <v>2.877633601369388</v>
      </c>
      <c r="AA108" s="707">
        <f t="shared" si="40"/>
        <v>122.28913663036435</v>
      </c>
      <c r="AB108" s="707">
        <f t="shared" si="41"/>
        <v>5937.2044347988813</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42"/>
        <v>0</v>
      </c>
      <c r="I109" s="27">
        <f t="shared" si="24"/>
        <v>4.666666666666667</v>
      </c>
      <c r="J109" s="739">
        <f>IF(Weather_Site!M107&lt;180,Weather_Site!M107+180,Weather_Site!M107-180)</f>
        <v>353</v>
      </c>
      <c r="K109" s="635">
        <f t="shared" si="25"/>
        <v>6.8673200000000003</v>
      </c>
      <c r="L109" s="635">
        <f t="shared" si="26"/>
        <v>8.7998000000000012</v>
      </c>
      <c r="M109" s="635">
        <f t="shared" si="27"/>
        <v>9.2622800000000023</v>
      </c>
      <c r="N109" s="635">
        <f t="shared" si="28"/>
        <v>9.2622800000000023</v>
      </c>
      <c r="O109" s="636">
        <f t="shared" si="29"/>
        <v>0.5778425425953605</v>
      </c>
      <c r="P109" s="635">
        <f>IF($O$11,Weather_Site!H107,IF(0.191*(Weather_Site!K107+104)*(Weather_Site!J107+1)^1.5/(3.52*(Weather_Site!J107+1)^1.5+Weather_Site!I107-1)&gt;10, 10,0.191*(Weather_Site!K107+104)*(Weather_Site!J107+1)^1.5/(3.52*(Weather_Site!J107+1)^1.5+Weather_Site!I107-1)))</f>
        <v>9</v>
      </c>
      <c r="Q109" s="636">
        <f t="shared" si="30"/>
        <v>0.98420578412222115</v>
      </c>
      <c r="R109" s="636">
        <f t="shared" si="31"/>
        <v>0.56871597273424479</v>
      </c>
      <c r="S109" s="635">
        <f t="shared" si="32"/>
        <v>1</v>
      </c>
      <c r="T109" s="707">
        <f t="shared" si="33"/>
        <v>141.63209560853096</v>
      </c>
      <c r="U109" s="707">
        <f t="shared" si="34"/>
        <v>416.53137870093178</v>
      </c>
      <c r="V109" s="707">
        <f t="shared" si="35"/>
        <v>690.51245771629931</v>
      </c>
      <c r="W109" s="636">
        <f t="shared" si="36"/>
        <v>1</v>
      </c>
      <c r="X109" s="636">
        <f t="shared" si="37"/>
        <v>2.5164265594770723E-6</v>
      </c>
      <c r="Y109" s="707">
        <f t="shared" si="38"/>
        <v>416.53206815419583</v>
      </c>
      <c r="Z109" s="635">
        <f t="shared" si="39"/>
        <v>2.5230270562838708</v>
      </c>
      <c r="AA109" s="707">
        <f t="shared" si="40"/>
        <v>101.95126007298703</v>
      </c>
      <c r="AB109" s="740">
        <f t="shared" si="41"/>
        <v>4949.7894098990273</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42"/>
        <v>0</v>
      </c>
      <c r="I110" s="27">
        <f t="shared" si="24"/>
        <v>4.666666666666667</v>
      </c>
      <c r="J110" s="739">
        <f>IF(Weather_Site!M108&lt;180,Weather_Site!M108+180,Weather_Site!M108-180)</f>
        <v>351</v>
      </c>
      <c r="K110" s="635">
        <f t="shared" si="25"/>
        <v>7.8054899999999989</v>
      </c>
      <c r="L110" s="635">
        <f t="shared" si="26"/>
        <v>10.099900000000002</v>
      </c>
      <c r="M110" s="635">
        <f t="shared" si="27"/>
        <v>10.780610000000001</v>
      </c>
      <c r="N110" s="635">
        <f t="shared" si="28"/>
        <v>10.780610000000001</v>
      </c>
      <c r="O110" s="636">
        <f t="shared" si="29"/>
        <v>0.45189328464278344</v>
      </c>
      <c r="P110" s="635">
        <f>IF($O$11,Weather_Site!H108,IF(0.191*(Weather_Site!K108+104)*(Weather_Site!J108+1)^1.5/(3.52*(Weather_Site!J108+1)^1.5+Weather_Site!I108-1)&gt;10, 10,0.191*(Weather_Site!K108+104)*(Weather_Site!J108+1)^1.5/(3.52*(Weather_Site!J108+1)^1.5+Weather_Site!I108-1)))</f>
        <v>9</v>
      </c>
      <c r="Q110" s="636">
        <f t="shared" si="30"/>
        <v>0.98420578412222115</v>
      </c>
      <c r="R110" s="636">
        <f t="shared" si="31"/>
        <v>0.44475598455141674</v>
      </c>
      <c r="S110" s="635">
        <f t="shared" si="32"/>
        <v>1</v>
      </c>
      <c r="T110" s="707">
        <f t="shared" si="33"/>
        <v>110.76130291119496</v>
      </c>
      <c r="U110" s="707">
        <f t="shared" si="34"/>
        <v>325.74225503115883</v>
      </c>
      <c r="V110" s="707">
        <f t="shared" si="35"/>
        <v>540.00513912089536</v>
      </c>
      <c r="W110" s="636">
        <f t="shared" si="36"/>
        <v>1</v>
      </c>
      <c r="X110" s="636">
        <f t="shared" si="37"/>
        <v>8.9960548320356115E-8</v>
      </c>
      <c r="Y110" s="707">
        <f t="shared" si="38"/>
        <v>325.7422743063654</v>
      </c>
      <c r="Z110" s="635">
        <f t="shared" si="39"/>
        <v>2.1121466833378721</v>
      </c>
      <c r="AA110" s="707">
        <f t="shared" si="40"/>
        <v>79.729360266880107</v>
      </c>
      <c r="AB110" s="740">
        <f t="shared" si="41"/>
        <v>3870.9040263406414</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42"/>
        <v>0</v>
      </c>
      <c r="I111" s="27">
        <f t="shared" si="24"/>
        <v>5.333333333333333</v>
      </c>
      <c r="J111" s="739">
        <f>IF(Weather_Site!M109&lt;180,Weather_Site!M109+180,Weather_Site!M109-180)</f>
        <v>348</v>
      </c>
      <c r="K111" s="635">
        <f t="shared" si="25"/>
        <v>8.53965</v>
      </c>
      <c r="L111" s="635">
        <f t="shared" si="26"/>
        <v>11.116100000000001</v>
      </c>
      <c r="M111" s="635">
        <f t="shared" si="27"/>
        <v>11.967650000000001</v>
      </c>
      <c r="N111" s="635">
        <f t="shared" si="28"/>
        <v>11.967650000000001</v>
      </c>
      <c r="O111" s="636">
        <f t="shared" si="29"/>
        <v>0.36790268289102512</v>
      </c>
      <c r="P111" s="635">
        <f>IF($O$11,Weather_Site!H109,IF(0.191*(Weather_Site!K109+104)*(Weather_Site!J109+1)^1.5/(3.52*(Weather_Site!J109+1)^1.5+Weather_Site!I109-1)&gt;10, 10,0.191*(Weather_Site!K109+104)*(Weather_Site!J109+1)^1.5/(3.52*(Weather_Site!J109+1)^1.5+Weather_Site!I109-1)))</f>
        <v>9</v>
      </c>
      <c r="Q111" s="636">
        <f t="shared" si="30"/>
        <v>0.98420578412222115</v>
      </c>
      <c r="R111" s="636">
        <f t="shared" si="31"/>
        <v>0.36209194849543025</v>
      </c>
      <c r="S111" s="635">
        <f t="shared" si="32"/>
        <v>1</v>
      </c>
      <c r="T111" s="707">
        <f t="shared" si="33"/>
        <v>103.44789844331117</v>
      </c>
      <c r="U111" s="707">
        <f t="shared" si="34"/>
        <v>296.1109970269182</v>
      </c>
      <c r="V111" s="707">
        <f t="shared" si="35"/>
        <v>515.44176666089857</v>
      </c>
      <c r="W111" s="636">
        <f t="shared" si="36"/>
        <v>1</v>
      </c>
      <c r="X111" s="636">
        <f t="shared" si="37"/>
        <v>0</v>
      </c>
      <c r="Y111" s="707">
        <f t="shared" si="38"/>
        <v>296.1109970269182</v>
      </c>
      <c r="Z111" s="635">
        <f t="shared" si="39"/>
        <v>1.9714134431670045</v>
      </c>
      <c r="AA111" s="707">
        <f t="shared" si="40"/>
        <v>65.418654344935959</v>
      </c>
      <c r="AB111" s="740">
        <f t="shared" si="41"/>
        <v>3518.7856813365447</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42"/>
        <v>0</v>
      </c>
      <c r="I112" s="27">
        <f t="shared" si="24"/>
        <v>5.666666666666667</v>
      </c>
      <c r="J112" s="739">
        <f>IF(Weather_Site!M110&lt;180,Weather_Site!M110+180,Weather_Site!M110-180)</f>
        <v>354</v>
      </c>
      <c r="K112" s="635">
        <f t="shared" si="25"/>
        <v>8.8596899999999987</v>
      </c>
      <c r="L112" s="635">
        <f t="shared" si="26"/>
        <v>11.575700000000001</v>
      </c>
      <c r="M112" s="635">
        <f t="shared" si="27"/>
        <v>12.50081</v>
      </c>
      <c r="N112" s="635">
        <f t="shared" si="28"/>
        <v>11.575700000000001</v>
      </c>
      <c r="O112" s="636">
        <f t="shared" si="29"/>
        <v>0.39398427045747841</v>
      </c>
      <c r="P112" s="635">
        <f>IF($O$11,Weather_Site!H110,IF(0.191*(Weather_Site!K110+104)*(Weather_Site!J110+1)^1.5/(3.52*(Weather_Site!J110+1)^1.5+Weather_Site!I110-1)&gt;10, 10,0.191*(Weather_Site!K110+104)*(Weather_Site!J110+1)^1.5/(3.52*(Weather_Site!J110+1)^1.5+Weather_Site!I110-1)))</f>
        <v>9</v>
      </c>
      <c r="Q112" s="636">
        <f t="shared" si="30"/>
        <v>0.98420578412222115</v>
      </c>
      <c r="R112" s="636">
        <f t="shared" si="31"/>
        <v>0.38776159783742381</v>
      </c>
      <c r="S112" s="635">
        <f t="shared" si="32"/>
        <v>1</v>
      </c>
      <c r="T112" s="707">
        <f t="shared" si="33"/>
        <v>117.82666816704111</v>
      </c>
      <c r="U112" s="707">
        <f t="shared" si="34"/>
        <v>333.38035629509665</v>
      </c>
      <c r="V112" s="707">
        <f t="shared" si="35"/>
        <v>593.32230244294067</v>
      </c>
      <c r="W112" s="636">
        <f t="shared" si="36"/>
        <v>1</v>
      </c>
      <c r="X112" s="636">
        <f t="shared" si="37"/>
        <v>4.7136059997301027E-8</v>
      </c>
      <c r="Y112" s="707">
        <f t="shared" si="38"/>
        <v>333.38036854773583</v>
      </c>
      <c r="Z112" s="635">
        <f t="shared" si="39"/>
        <v>2.147838980060111</v>
      </c>
      <c r="AA112" s="707">
        <f t="shared" si="40"/>
        <v>70.232655377883162</v>
      </c>
      <c r="AB112" s="740">
        <f t="shared" si="41"/>
        <v>3961.6700462422609</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42"/>
        <v>0</v>
      </c>
      <c r="I113" s="27">
        <f t="shared" si="24"/>
        <v>6.333333333333333</v>
      </c>
      <c r="J113" s="739">
        <f>IF(Weather_Site!M111&lt;180,Weather_Site!M111+180,Weather_Site!M111-180)</f>
        <v>336</v>
      </c>
      <c r="K113" s="635">
        <f t="shared" si="25"/>
        <v>8.443010000000001</v>
      </c>
      <c r="L113" s="635">
        <f t="shared" si="26"/>
        <v>11</v>
      </c>
      <c r="M113" s="635">
        <f t="shared" si="27"/>
        <v>11.82809</v>
      </c>
      <c r="N113" s="635">
        <f t="shared" si="28"/>
        <v>11</v>
      </c>
      <c r="O113" s="636">
        <f t="shared" si="29"/>
        <v>0.43527953000000019</v>
      </c>
      <c r="P113" s="635">
        <f>IF($O$11,Weather_Site!H111,IF(0.191*(Weather_Site!K111+104)*(Weather_Site!J111+1)^1.5/(3.52*(Weather_Site!J111+1)^1.5+Weather_Site!I111-1)&gt;10, 10,0.191*(Weather_Site!K111+104)*(Weather_Site!J111+1)^1.5/(3.52*(Weather_Site!J111+1)^1.5+Weather_Site!I111-1)))</f>
        <v>9</v>
      </c>
      <c r="Q113" s="636">
        <f t="shared" si="30"/>
        <v>0.98420578412222115</v>
      </c>
      <c r="R113" s="636">
        <f t="shared" si="31"/>
        <v>0.42840463113600208</v>
      </c>
      <c r="S113" s="635">
        <f t="shared" si="32"/>
        <v>1</v>
      </c>
      <c r="T113" s="707">
        <f t="shared" si="33"/>
        <v>145.62379913620947</v>
      </c>
      <c r="U113" s="707">
        <f t="shared" si="34"/>
        <v>403.75141554005904</v>
      </c>
      <c r="V113" s="707">
        <f t="shared" si="35"/>
        <v>748.38389449989359</v>
      </c>
      <c r="W113" s="636">
        <f t="shared" si="36"/>
        <v>1</v>
      </c>
      <c r="X113" s="636">
        <f t="shared" si="37"/>
        <v>2.5352301244671848E-7</v>
      </c>
      <c r="Y113" s="707">
        <f t="shared" si="38"/>
        <v>403.7515029123233</v>
      </c>
      <c r="Z113" s="635">
        <f t="shared" si="39"/>
        <v>2.4668151988943365</v>
      </c>
      <c r="AA113" s="707">
        <f t="shared" si="40"/>
        <v>77.830114679682936</v>
      </c>
      <c r="AB113" s="740">
        <f t="shared" si="41"/>
        <v>4797.9136929414417</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42"/>
        <v>0</v>
      </c>
      <c r="I114" s="27">
        <f t="shared" si="24"/>
        <v>8</v>
      </c>
      <c r="J114" s="739">
        <f>IF(Weather_Site!M112&lt;180,Weather_Site!M112+180,Weather_Site!M112-180)</f>
        <v>337</v>
      </c>
      <c r="K114" s="635">
        <f t="shared" si="25"/>
        <v>7.532</v>
      </c>
      <c r="L114" s="635">
        <f t="shared" si="26"/>
        <v>9.7134999999999998</v>
      </c>
      <c r="M114" s="635">
        <f t="shared" si="27"/>
        <v>10.331000000000001</v>
      </c>
      <c r="N114" s="635">
        <f t="shared" si="28"/>
        <v>9.7134999999999998</v>
      </c>
      <c r="O114" s="636">
        <f t="shared" si="29"/>
        <v>0.53868317561659373</v>
      </c>
      <c r="P114" s="635">
        <f>IF($O$11,Weather_Site!H112,IF(0.191*(Weather_Site!K112+104)*(Weather_Site!J112+1)^1.5/(3.52*(Weather_Site!J112+1)^1.5+Weather_Site!I112-1)&gt;10, 10,0.191*(Weather_Site!K112+104)*(Weather_Site!J112+1)^1.5/(3.52*(Weather_Site!J112+1)^1.5+Weather_Site!I112-1)))</f>
        <v>9</v>
      </c>
      <c r="Q114" s="636">
        <f t="shared" si="30"/>
        <v>0.98420578412222115</v>
      </c>
      <c r="R114" s="636">
        <f t="shared" si="31"/>
        <v>0.53017509725117784</v>
      </c>
      <c r="S114" s="635">
        <f t="shared" si="32"/>
        <v>1</v>
      </c>
      <c r="T114" s="707">
        <f t="shared" si="33"/>
        <v>227.28510239547526</v>
      </c>
      <c r="U114" s="707">
        <f t="shared" si="34"/>
        <v>605.9709225445672</v>
      </c>
      <c r="V114" s="707">
        <f t="shared" si="35"/>
        <v>1223.3593870975194</v>
      </c>
      <c r="W114" s="636">
        <f t="shared" si="36"/>
        <v>1</v>
      </c>
      <c r="X114" s="636">
        <f t="shared" si="37"/>
        <v>1.7083292395657131E-5</v>
      </c>
      <c r="Y114" s="707">
        <f t="shared" si="38"/>
        <v>605.98146957222878</v>
      </c>
      <c r="Z114" s="635">
        <f t="shared" si="39"/>
        <v>3.3085232388671773</v>
      </c>
      <c r="AA114" s="707">
        <f t="shared" si="40"/>
        <v>96.346583180524789</v>
      </c>
      <c r="AB114" s="707">
        <f t="shared" si="41"/>
        <v>7201.0797967499848</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42"/>
        <v>0</v>
      </c>
      <c r="I115" s="27">
        <f t="shared" si="24"/>
        <v>5.666666666666667</v>
      </c>
      <c r="J115" s="739">
        <f>IF(Weather_Site!M113&lt;180,Weather_Site!M113+180,Weather_Site!M113-180)</f>
        <v>341</v>
      </c>
      <c r="K115" s="635">
        <f t="shared" si="25"/>
        <v>6.9967300000000003</v>
      </c>
      <c r="L115" s="635">
        <f t="shared" si="26"/>
        <v>8.9429999999999996</v>
      </c>
      <c r="M115" s="635">
        <f t="shared" si="27"/>
        <v>9.4375700000000009</v>
      </c>
      <c r="N115" s="635">
        <f t="shared" si="28"/>
        <v>8.9429999999999996</v>
      </c>
      <c r="O115" s="636">
        <f t="shared" si="29"/>
        <v>0.60620393701810182</v>
      </c>
      <c r="P115" s="635">
        <f>IF($O$11,Weather_Site!H113,IF(0.191*(Weather_Site!K113+104)*(Weather_Site!J113+1)^1.5/(3.52*(Weather_Site!J113+1)^1.5+Weather_Site!I113-1)&gt;10, 10,0.191*(Weather_Site!K113+104)*(Weather_Site!J113+1)^1.5/(3.52*(Weather_Site!J113+1)^1.5+Weather_Site!I113-1)))</f>
        <v>9</v>
      </c>
      <c r="Q115" s="636">
        <f t="shared" si="30"/>
        <v>0.98420578412222115</v>
      </c>
      <c r="R115" s="636">
        <f t="shared" si="31"/>
        <v>0.59662942117087847</v>
      </c>
      <c r="S115" s="635">
        <f t="shared" si="32"/>
        <v>1</v>
      </c>
      <c r="T115" s="707">
        <f t="shared" si="33"/>
        <v>181.29401472207931</v>
      </c>
      <c r="U115" s="707">
        <f t="shared" si="34"/>
        <v>512.9557184501781</v>
      </c>
      <c r="V115" s="707">
        <f t="shared" si="35"/>
        <v>912.91541980576142</v>
      </c>
      <c r="W115" s="636">
        <f t="shared" si="36"/>
        <v>1</v>
      </c>
      <c r="X115" s="636">
        <f t="shared" si="37"/>
        <v>1.2913312183266474E-5</v>
      </c>
      <c r="Y115" s="707">
        <f t="shared" si="38"/>
        <v>512.96088325466246</v>
      </c>
      <c r="Z115" s="635">
        <f t="shared" si="39"/>
        <v>2.9329657763184809</v>
      </c>
      <c r="AA115" s="707">
        <f t="shared" si="40"/>
        <v>108.06456628774383</v>
      </c>
      <c r="AB115" s="707">
        <f t="shared" si="41"/>
        <v>6095.6851626762391</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42"/>
        <v>0</v>
      </c>
      <c r="I116" s="27">
        <f t="shared" si="24"/>
        <v>7.333333333333333</v>
      </c>
      <c r="J116" s="739">
        <f>IF(Weather_Site!M114&lt;180,Weather_Site!M114+180,Weather_Site!M114-180)</f>
        <v>343</v>
      </c>
      <c r="K116" s="635">
        <f t="shared" si="25"/>
        <v>6.1811799999999995</v>
      </c>
      <c r="L116" s="635">
        <f t="shared" si="26"/>
        <v>7.7827000000000011</v>
      </c>
      <c r="M116" s="635">
        <f t="shared" si="27"/>
        <v>8.0892199999999992</v>
      </c>
      <c r="N116" s="635">
        <f t="shared" si="28"/>
        <v>7.7827000000000011</v>
      </c>
      <c r="O116" s="636">
        <f t="shared" si="29"/>
        <v>0.71178674186940305</v>
      </c>
      <c r="P116" s="635">
        <f>IF($O$11,Weather_Site!H114,IF(0.191*(Weather_Site!K114+104)*(Weather_Site!J114+1)^1.5/(3.52*(Weather_Site!J114+1)^1.5+Weather_Site!I114-1)&gt;10, 10,0.191*(Weather_Site!K114+104)*(Weather_Site!J114+1)^1.5/(3.52*(Weather_Site!J114+1)^1.5+Weather_Site!I114-1)))</f>
        <v>9</v>
      </c>
      <c r="Q116" s="636">
        <f t="shared" si="30"/>
        <v>0.98420578412222115</v>
      </c>
      <c r="R116" s="636">
        <f t="shared" si="31"/>
        <v>0.70054462840937681</v>
      </c>
      <c r="S116" s="635">
        <f t="shared" si="32"/>
        <v>1</v>
      </c>
      <c r="T116" s="707">
        <f t="shared" si="33"/>
        <v>275.59304562885842</v>
      </c>
      <c r="U116" s="707">
        <f t="shared" si="34"/>
        <v>745.18933527961508</v>
      </c>
      <c r="V116" s="707">
        <f t="shared" si="35"/>
        <v>1457.316172830627</v>
      </c>
      <c r="W116" s="636">
        <f t="shared" si="36"/>
        <v>1</v>
      </c>
      <c r="X116" s="636">
        <f t="shared" si="37"/>
        <v>9.2094949832445473E-4</v>
      </c>
      <c r="Y116" s="707">
        <f t="shared" si="38"/>
        <v>745.8451681334011</v>
      </c>
      <c r="Z116" s="635">
        <f t="shared" si="39"/>
        <v>3.8445107514728343</v>
      </c>
      <c r="AA116" s="707">
        <f t="shared" si="40"/>
        <v>127.52105870151161</v>
      </c>
      <c r="AB116" s="707">
        <f t="shared" si="41"/>
        <v>8863.1267479852486</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42"/>
        <v>0</v>
      </c>
      <c r="I117" s="27">
        <f t="shared" si="24"/>
        <v>6.666666666666667</v>
      </c>
      <c r="J117" s="739">
        <f>IF(Weather_Site!M115&lt;180,Weather_Site!M115+180,Weather_Site!M115-180)</f>
        <v>339</v>
      </c>
      <c r="K117" s="635">
        <f t="shared" si="25"/>
        <v>5.7451099999999995</v>
      </c>
      <c r="L117" s="635">
        <f t="shared" si="26"/>
        <v>7.1474000000000002</v>
      </c>
      <c r="M117" s="635">
        <f t="shared" si="27"/>
        <v>7.3541900000000009</v>
      </c>
      <c r="N117" s="635">
        <f t="shared" si="28"/>
        <v>7.1474000000000002</v>
      </c>
      <c r="O117" s="636">
        <f t="shared" si="29"/>
        <v>0.76956834506923688</v>
      </c>
      <c r="P117" s="635">
        <f>IF($O$11,Weather_Site!H115,IF(0.191*(Weather_Site!K115+104)*(Weather_Site!J115+1)^1.5/(3.52*(Weather_Site!J115+1)^1.5+Weather_Site!I115-1)&gt;10, 10,0.191*(Weather_Site!K115+104)*(Weather_Site!J115+1)^1.5/(3.52*(Weather_Site!J115+1)^1.5+Weather_Site!I115-1)))</f>
        <v>9</v>
      </c>
      <c r="Q117" s="636">
        <f t="shared" si="30"/>
        <v>0.98420578412222115</v>
      </c>
      <c r="R117" s="636">
        <f t="shared" si="31"/>
        <v>0.75741361649450833</v>
      </c>
      <c r="S117" s="635">
        <f t="shared" si="32"/>
        <v>1</v>
      </c>
      <c r="T117" s="707">
        <f t="shared" si="33"/>
        <v>271.01988547794696</v>
      </c>
      <c r="U117" s="707">
        <f t="shared" si="34"/>
        <v>744.70866274705782</v>
      </c>
      <c r="V117" s="707">
        <f t="shared" si="35"/>
        <v>1406.5034691275582</v>
      </c>
      <c r="W117" s="636">
        <f t="shared" si="36"/>
        <v>1</v>
      </c>
      <c r="X117" s="636">
        <f t="shared" si="37"/>
        <v>2.349686486260522E-3</v>
      </c>
      <c r="Y117" s="707">
        <f t="shared" si="38"/>
        <v>746.26367306028737</v>
      </c>
      <c r="Z117" s="635">
        <f t="shared" si="39"/>
        <v>3.8460702950967676</v>
      </c>
      <c r="AA117" s="707">
        <f t="shared" si="40"/>
        <v>137.99254309546734</v>
      </c>
      <c r="AB117" s="707">
        <f t="shared" si="41"/>
        <v>8868.0999815330815</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42"/>
        <v>0</v>
      </c>
      <c r="I118" s="27">
        <f t="shared" si="24"/>
        <v>6.666666666666667</v>
      </c>
      <c r="J118" s="739">
        <f>IF(Weather_Site!M116&lt;180,Weather_Site!M116+180,Weather_Site!M116-180)</f>
        <v>344</v>
      </c>
      <c r="K118" s="635">
        <f t="shared" si="25"/>
        <v>5.17638</v>
      </c>
      <c r="L118" s="635">
        <f t="shared" si="26"/>
        <v>6.3352000000000013</v>
      </c>
      <c r="M118" s="635">
        <f t="shared" si="27"/>
        <v>6.4110200000000006</v>
      </c>
      <c r="N118" s="635">
        <f t="shared" si="28"/>
        <v>6.3352000000000013</v>
      </c>
      <c r="O118" s="636">
        <f t="shared" si="29"/>
        <v>0.84094008423339095</v>
      </c>
      <c r="P118" s="635">
        <f>IF($O$11,Weather_Site!H116,IF(0.191*(Weather_Site!K116+104)*(Weather_Site!J116+1)^1.5/(3.52*(Weather_Site!J116+1)^1.5+Weather_Site!I116-1)&gt;10, 10,0.191*(Weather_Site!K116+104)*(Weather_Site!J116+1)^1.5/(3.52*(Weather_Site!J116+1)^1.5+Weather_Site!I116-1)))</f>
        <v>9</v>
      </c>
      <c r="Q118" s="636">
        <f t="shared" si="30"/>
        <v>0.98420578412222115</v>
      </c>
      <c r="R118" s="636">
        <f t="shared" si="31"/>
        <v>0.82765809500273124</v>
      </c>
      <c r="S118" s="635">
        <f t="shared" si="32"/>
        <v>1</v>
      </c>
      <c r="T118" s="707">
        <f t="shared" si="33"/>
        <v>296.15496373131595</v>
      </c>
      <c r="U118" s="707">
        <f t="shared" si="34"/>
        <v>813.77485130772038</v>
      </c>
      <c r="V118" s="707">
        <f t="shared" si="35"/>
        <v>1536.9462028694436</v>
      </c>
      <c r="W118" s="636">
        <f t="shared" si="36"/>
        <v>1</v>
      </c>
      <c r="X118" s="636">
        <f t="shared" si="37"/>
        <v>1.5316147710384146E-2</v>
      </c>
      <c r="Y118" s="707">
        <f t="shared" si="38"/>
        <v>824.8510505481579</v>
      </c>
      <c r="Z118" s="635">
        <f t="shared" si="39"/>
        <v>4.1348103364679911</v>
      </c>
      <c r="AA118" s="707">
        <f t="shared" si="40"/>
        <v>152.52423271970375</v>
      </c>
      <c r="AB118" s="707">
        <f t="shared" si="41"/>
        <v>9801.9799840139422</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42"/>
        <v>0</v>
      </c>
      <c r="I119" s="27">
        <f t="shared" si="24"/>
        <v>6.666666666666667</v>
      </c>
      <c r="J119" s="739">
        <f>IF(Weather_Site!M117&lt;180,Weather_Site!M117+180,Weather_Site!M117-180)</f>
        <v>358</v>
      </c>
      <c r="K119" s="635">
        <f t="shared" si="25"/>
        <v>4.6628600000000002</v>
      </c>
      <c r="L119" s="635">
        <f t="shared" si="26"/>
        <v>5.6041000000000007</v>
      </c>
      <c r="M119" s="635">
        <f t="shared" si="27"/>
        <v>5.5615399999999999</v>
      </c>
      <c r="N119" s="635">
        <f t="shared" si="28"/>
        <v>4.6628600000000002</v>
      </c>
      <c r="O119" s="636">
        <f t="shared" si="29"/>
        <v>0.96669603872655374</v>
      </c>
      <c r="P119" s="635">
        <f>IF($O$11,Weather_Site!H117,IF(0.191*(Weather_Site!K117+104)*(Weather_Site!J117+1)^1.5/(3.52*(Weather_Site!J117+1)^1.5+Weather_Site!I117-1)&gt;10, 10,0.191*(Weather_Site!K117+104)*(Weather_Site!J117+1)^1.5/(3.52*(Weather_Site!J117+1)^1.5+Weather_Site!I117-1)))</f>
        <v>9</v>
      </c>
      <c r="Q119" s="636">
        <f t="shared" si="30"/>
        <v>0.98420578412222115</v>
      </c>
      <c r="R119" s="636">
        <f t="shared" si="31"/>
        <v>0.95142783280271293</v>
      </c>
      <c r="S119" s="635">
        <f t="shared" si="32"/>
        <v>1</v>
      </c>
      <c r="T119" s="707">
        <f t="shared" si="33"/>
        <v>340.44260186414556</v>
      </c>
      <c r="U119" s="707">
        <f t="shared" si="34"/>
        <v>935.46845955333697</v>
      </c>
      <c r="V119" s="707">
        <f t="shared" si="35"/>
        <v>1766.7843808446144</v>
      </c>
      <c r="W119" s="636">
        <f t="shared" si="36"/>
        <v>1</v>
      </c>
      <c r="X119" s="636">
        <f t="shared" si="37"/>
        <v>0.30210389196982462</v>
      </c>
      <c r="Y119" s="707">
        <f t="shared" si="38"/>
        <v>1186.6122348319122</v>
      </c>
      <c r="Z119" s="635">
        <f t="shared" si="39"/>
        <v>5.3782546574991734</v>
      </c>
      <c r="AA119" s="707">
        <f t="shared" si="40"/>
        <v>219.41794283134473</v>
      </c>
      <c r="AB119" s="707">
        <f t="shared" si="41"/>
        <v>14100.908723919225</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42"/>
        <v>0</v>
      </c>
      <c r="I120" s="27">
        <f t="shared" si="24"/>
        <v>6.666666666666667</v>
      </c>
      <c r="J120" s="739">
        <f>IF(Weather_Site!M118&lt;180,Weather_Site!M118+180,Weather_Site!M118-180)</f>
        <v>356</v>
      </c>
      <c r="K120" s="635">
        <f t="shared" si="25"/>
        <v>4.1561300000000001</v>
      </c>
      <c r="L120" s="635">
        <f t="shared" si="26"/>
        <v>4.8764000000000003</v>
      </c>
      <c r="M120" s="635">
        <f t="shared" si="27"/>
        <v>4.7173700000000007</v>
      </c>
      <c r="N120" s="635">
        <f t="shared" si="28"/>
        <v>4.1561300000000001</v>
      </c>
      <c r="O120" s="636">
        <f t="shared" si="29"/>
        <v>0.99560035596114915</v>
      </c>
      <c r="P120" s="635">
        <f>IF($O$11,Weather_Site!H118,IF(0.191*(Weather_Site!K118+104)*(Weather_Site!J118+1)^1.5/(3.52*(Weather_Site!J118+1)^1.5+Weather_Site!I118-1)&gt;10, 10,0.191*(Weather_Site!K118+104)*(Weather_Site!J118+1)^1.5/(3.52*(Weather_Site!J118+1)^1.5+Weather_Site!I118-1)))</f>
        <v>9</v>
      </c>
      <c r="Q120" s="636">
        <f t="shared" si="30"/>
        <v>0.98420578412222115</v>
      </c>
      <c r="R120" s="636">
        <f t="shared" si="31"/>
        <v>0.97987562901110525</v>
      </c>
      <c r="S120" s="635">
        <f t="shared" si="32"/>
        <v>1</v>
      </c>
      <c r="T120" s="707">
        <f t="shared" si="33"/>
        <v>350.62187287617434</v>
      </c>
      <c r="U120" s="707">
        <f t="shared" si="34"/>
        <v>963.43906875693619</v>
      </c>
      <c r="V120" s="707">
        <f t="shared" si="35"/>
        <v>1819.6114269720954</v>
      </c>
      <c r="W120" s="636">
        <f t="shared" si="36"/>
        <v>1</v>
      </c>
      <c r="X120" s="636">
        <f t="shared" si="37"/>
        <v>0.48180546939940178</v>
      </c>
      <c r="Y120" s="707">
        <f t="shared" si="38"/>
        <v>1375.9475936935837</v>
      </c>
      <c r="Z120" s="635">
        <f t="shared" si="39"/>
        <v>5.9858420446055352</v>
      </c>
      <c r="AA120" s="707">
        <f t="shared" si="40"/>
        <v>254.4281793072455</v>
      </c>
      <c r="AB120" s="707">
        <f t="shared" si="41"/>
        <v>16350.843905058753</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42"/>
        <v>0</v>
      </c>
      <c r="I121" s="27">
        <f t="shared" si="24"/>
        <v>6</v>
      </c>
      <c r="J121" s="739">
        <f>IF(Weather_Site!M119&lt;180,Weather_Site!M119+180,Weather_Site!M119-180)</f>
        <v>356</v>
      </c>
      <c r="K121" s="635">
        <f t="shared" si="25"/>
        <v>3.8912999999999998</v>
      </c>
      <c r="L121" s="635">
        <f t="shared" si="26"/>
        <v>4.4979000000000013</v>
      </c>
      <c r="M121" s="635">
        <f t="shared" si="27"/>
        <v>4.2779000000000007</v>
      </c>
      <c r="N121" s="635">
        <f t="shared" si="28"/>
        <v>3.8912999999999998</v>
      </c>
      <c r="O121" s="636">
        <f t="shared" si="29"/>
        <v>1</v>
      </c>
      <c r="P121" s="635">
        <f>IF($O$11,Weather_Site!H119,IF(0.191*(Weather_Site!K119+104)*(Weather_Site!J119+1)^1.5/(3.52*(Weather_Site!J119+1)^1.5+Weather_Site!I119-1)&gt;10, 10,0.191*(Weather_Site!K119+104)*(Weather_Site!J119+1)^1.5/(3.52*(Weather_Site!J119+1)^1.5+Weather_Site!I119-1)))</f>
        <v>9</v>
      </c>
      <c r="Q121" s="636">
        <f t="shared" si="30"/>
        <v>0.98420578412222115</v>
      </c>
      <c r="R121" s="636">
        <f t="shared" si="31"/>
        <v>0.98420578412222115</v>
      </c>
      <c r="S121" s="635">
        <f t="shared" si="32"/>
        <v>1</v>
      </c>
      <c r="T121" s="707">
        <f t="shared" si="33"/>
        <v>316.85202059698088</v>
      </c>
      <c r="U121" s="707">
        <f t="shared" si="34"/>
        <v>887.06962410911797</v>
      </c>
      <c r="V121" s="707">
        <f t="shared" si="35"/>
        <v>1612.0690086299021</v>
      </c>
      <c r="W121" s="636">
        <f t="shared" si="36"/>
        <v>1</v>
      </c>
      <c r="X121" s="636">
        <f t="shared" si="37"/>
        <v>0.36664331132234329</v>
      </c>
      <c r="Y121" s="707">
        <f t="shared" si="38"/>
        <v>1152.8857991564792</v>
      </c>
      <c r="Z121" s="635">
        <f t="shared" si="39"/>
        <v>5.2672941399947835</v>
      </c>
      <c r="AA121" s="707">
        <f t="shared" si="40"/>
        <v>232.09973408690593</v>
      </c>
      <c r="AB121" s="707">
        <f t="shared" si="41"/>
        <v>13700.126246642825</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42"/>
        <v>0</v>
      </c>
      <c r="I122" s="27">
        <f t="shared" si="24"/>
        <v>6.333333333333333</v>
      </c>
      <c r="J122" s="739">
        <f>IF(Weather_Site!M120&lt;180,Weather_Site!M120+180,Weather_Site!M120-180)</f>
        <v>359</v>
      </c>
      <c r="K122" s="635">
        <f t="shared" si="25"/>
        <v>3.71888</v>
      </c>
      <c r="L122" s="635">
        <f t="shared" si="26"/>
        <v>4.2512000000000008</v>
      </c>
      <c r="M122" s="635">
        <f t="shared" si="27"/>
        <v>3.9915199999999995</v>
      </c>
      <c r="N122" s="635">
        <f t="shared" si="28"/>
        <v>3.71888</v>
      </c>
      <c r="O122" s="636">
        <f t="shared" si="29"/>
        <v>1</v>
      </c>
      <c r="P122" s="635">
        <f>IF($O$11,Weather_Site!H120,IF(0.191*(Weather_Site!K120+104)*(Weather_Site!J120+1)^1.5/(3.52*(Weather_Site!J120+1)^1.5+Weather_Site!I120-1)&gt;10, 10,0.191*(Weather_Site!K120+104)*(Weather_Site!J120+1)^1.5/(3.52*(Weather_Site!J120+1)^1.5+Weather_Site!I120-1)))</f>
        <v>9</v>
      </c>
      <c r="Q122" s="636">
        <f t="shared" si="30"/>
        <v>0.98420578412222115</v>
      </c>
      <c r="R122" s="636">
        <f t="shared" si="31"/>
        <v>0.98420578412222115</v>
      </c>
      <c r="S122" s="635">
        <f t="shared" si="32"/>
        <v>1</v>
      </c>
      <c r="T122" s="707">
        <f t="shared" si="33"/>
        <v>334.55237175111222</v>
      </c>
      <c r="U122" s="707">
        <f t="shared" si="34"/>
        <v>927.56812051340626</v>
      </c>
      <c r="V122" s="707">
        <f t="shared" si="35"/>
        <v>1719.3179162362478</v>
      </c>
      <c r="W122" s="636">
        <f t="shared" si="36"/>
        <v>1</v>
      </c>
      <c r="X122" s="636">
        <f t="shared" si="37"/>
        <v>0.43744343550266018</v>
      </c>
      <c r="Y122" s="707">
        <f t="shared" si="38"/>
        <v>1273.9138712129354</v>
      </c>
      <c r="Z122" s="635">
        <f t="shared" si="39"/>
        <v>5.6615109527671077</v>
      </c>
      <c r="AA122" s="707">
        <f t="shared" si="40"/>
        <v>245.5690244453958</v>
      </c>
      <c r="AB122" s="707">
        <f t="shared" si="41"/>
        <v>15138.343169580383</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42"/>
        <v>0</v>
      </c>
      <c r="I123" s="27">
        <f t="shared" si="24"/>
        <v>6.333333333333333</v>
      </c>
      <c r="J123" s="739">
        <f>IF(Weather_Site!M121&lt;180,Weather_Site!M121+180,Weather_Site!M121-180)</f>
        <v>357</v>
      </c>
      <c r="K123" s="635">
        <f t="shared" si="25"/>
        <v>3.5663399999999994</v>
      </c>
      <c r="L123" s="635">
        <f t="shared" si="26"/>
        <v>4.0394000000000005</v>
      </c>
      <c r="M123" s="635">
        <f t="shared" si="27"/>
        <v>3.7442600000000006</v>
      </c>
      <c r="N123" s="635">
        <f t="shared" si="28"/>
        <v>3.5663399999999994</v>
      </c>
      <c r="O123" s="636">
        <f t="shared" si="29"/>
        <v>1</v>
      </c>
      <c r="P123" s="635">
        <f>IF($O$11,Weather_Site!H121,IF(0.191*(Weather_Site!K121+104)*(Weather_Site!J121+1)^1.5/(3.52*(Weather_Site!J121+1)^1.5+Weather_Site!I121-1)&gt;10, 10,0.191*(Weather_Site!K121+104)*(Weather_Site!J121+1)^1.5/(3.52*(Weather_Site!J121+1)^1.5+Weather_Site!I121-1)))</f>
        <v>9</v>
      </c>
      <c r="Q123" s="636">
        <f t="shared" si="30"/>
        <v>0.98420578412222115</v>
      </c>
      <c r="R123" s="636">
        <f t="shared" si="31"/>
        <v>0.98420578412222115</v>
      </c>
      <c r="S123" s="635">
        <f t="shared" si="32"/>
        <v>1</v>
      </c>
      <c r="T123" s="707">
        <f t="shared" si="33"/>
        <v>334.55237175111222</v>
      </c>
      <c r="U123" s="707">
        <f t="shared" si="34"/>
        <v>927.56812051340626</v>
      </c>
      <c r="V123" s="707">
        <f t="shared" si="35"/>
        <v>1719.3179162362478</v>
      </c>
      <c r="W123" s="636">
        <f t="shared" si="36"/>
        <v>1</v>
      </c>
      <c r="X123" s="636">
        <f t="shared" si="37"/>
        <v>0.43744343550266018</v>
      </c>
      <c r="Y123" s="707">
        <f t="shared" si="38"/>
        <v>1273.9138712129354</v>
      </c>
      <c r="Z123" s="635">
        <f t="shared" si="39"/>
        <v>5.6615109527671077</v>
      </c>
      <c r="AA123" s="707">
        <f t="shared" si="40"/>
        <v>245.5690244453958</v>
      </c>
      <c r="AB123" s="707">
        <f t="shared" si="41"/>
        <v>15138.343169580383</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42"/>
        <v>0</v>
      </c>
      <c r="I124" s="27">
        <f t="shared" si="24"/>
        <v>7</v>
      </c>
      <c r="J124" s="739">
        <f>IF(Weather_Site!M122&lt;180,Weather_Site!M122+180,Weather_Site!M122-180)</f>
        <v>353</v>
      </c>
      <c r="K124" s="635">
        <f t="shared" si="25"/>
        <v>3.60236</v>
      </c>
      <c r="L124" s="635">
        <f t="shared" si="26"/>
        <v>4.100200000000001</v>
      </c>
      <c r="M124" s="635">
        <f t="shared" si="27"/>
        <v>3.81284</v>
      </c>
      <c r="N124" s="635">
        <f t="shared" si="28"/>
        <v>4.100200000000001</v>
      </c>
      <c r="O124" s="636">
        <f t="shared" si="29"/>
        <v>0.99844505850755771</v>
      </c>
      <c r="P124" s="635">
        <f>IF($O$11,Weather_Site!H122,IF(0.191*(Weather_Site!K122+104)*(Weather_Site!J122+1)^1.5/(3.52*(Weather_Site!J122+1)^1.5+Weather_Site!I122-1)&gt;10, 10,0.191*(Weather_Site!K122+104)*(Weather_Site!J122+1)^1.5/(3.52*(Weather_Site!J122+1)^1.5+Weather_Site!I122-1)))</f>
        <v>9</v>
      </c>
      <c r="Q124" s="636">
        <f t="shared" si="30"/>
        <v>0.98420578412222115</v>
      </c>
      <c r="R124" s="636">
        <f t="shared" si="31"/>
        <v>0.98267540171138779</v>
      </c>
      <c r="S124" s="635">
        <f t="shared" si="32"/>
        <v>1</v>
      </c>
      <c r="T124" s="707">
        <f t="shared" si="33"/>
        <v>369.13906307702928</v>
      </c>
      <c r="U124" s="707">
        <f t="shared" si="34"/>
        <v>1005.9101135395211</v>
      </c>
      <c r="V124" s="707">
        <f t="shared" si="35"/>
        <v>1934.0164886905163</v>
      </c>
      <c r="W124" s="636">
        <f t="shared" si="36"/>
        <v>1</v>
      </c>
      <c r="X124" s="636">
        <f t="shared" si="37"/>
        <v>0.57383838381833563</v>
      </c>
      <c r="Y124" s="707">
        <f t="shared" si="38"/>
        <v>1538.4931758676621</v>
      </c>
      <c r="Z124" s="635">
        <f t="shared" si="39"/>
        <v>6.4891256553464602</v>
      </c>
      <c r="AA124" s="707">
        <f t="shared" si="40"/>
        <v>273.34467626104436</v>
      </c>
      <c r="AB124" s="707">
        <f t="shared" si="41"/>
        <v>18282.427239894052</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42"/>
        <v>0</v>
      </c>
      <c r="I125" s="27">
        <f t="shared" si="24"/>
        <v>6.333333333333333</v>
      </c>
      <c r="J125" s="739">
        <f>IF(Weather_Site!M123&lt;180,Weather_Site!M123+180,Weather_Site!M123-180)</f>
        <v>356</v>
      </c>
      <c r="K125" s="635">
        <f t="shared" si="25"/>
        <v>3.6365099999999995</v>
      </c>
      <c r="L125" s="635">
        <f t="shared" si="26"/>
        <v>4.1565000000000003</v>
      </c>
      <c r="M125" s="635">
        <f t="shared" si="27"/>
        <v>3.8765900000000002</v>
      </c>
      <c r="N125" s="635">
        <f t="shared" si="28"/>
        <v>4.1565000000000003</v>
      </c>
      <c r="O125" s="636">
        <f t="shared" si="29"/>
        <v>0.99558129501841497</v>
      </c>
      <c r="P125" s="635">
        <f>IF($O$11,Weather_Site!H123,IF(0.191*(Weather_Site!K123+104)*(Weather_Site!J123+1)^1.5/(3.52*(Weather_Site!J123+1)^1.5+Weather_Site!I123-1)&gt;10, 10,0.191*(Weather_Site!K123+104)*(Weather_Site!J123+1)^1.5/(3.52*(Weather_Site!J123+1)^1.5+Weather_Site!I123-1)))</f>
        <v>9</v>
      </c>
      <c r="Q125" s="636">
        <f t="shared" si="30"/>
        <v>0.98420578412222115</v>
      </c>
      <c r="R125" s="636">
        <f t="shared" si="31"/>
        <v>0.97985686912101544</v>
      </c>
      <c r="S125" s="635">
        <f t="shared" si="32"/>
        <v>1</v>
      </c>
      <c r="T125" s="707">
        <f t="shared" si="33"/>
        <v>333.07408351945446</v>
      </c>
      <c r="U125" s="707">
        <f t="shared" si="34"/>
        <v>923.46947063853418</v>
      </c>
      <c r="V125" s="707">
        <f t="shared" si="35"/>
        <v>1711.7207575948462</v>
      </c>
      <c r="W125" s="636">
        <f t="shared" si="36"/>
        <v>1</v>
      </c>
      <c r="X125" s="636">
        <f t="shared" si="37"/>
        <v>0.40892421068724516</v>
      </c>
      <c r="Y125" s="707">
        <f t="shared" si="38"/>
        <v>1245.8045059803494</v>
      </c>
      <c r="Z125" s="635">
        <f t="shared" si="39"/>
        <v>5.5709127860078986</v>
      </c>
      <c r="AA125" s="707">
        <f t="shared" si="40"/>
        <v>240.15045608380547</v>
      </c>
      <c r="AB125" s="707">
        <f t="shared" si="41"/>
        <v>14804.310212733151</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42"/>
        <v>0</v>
      </c>
      <c r="I126" s="27">
        <f t="shared" si="24"/>
        <v>5.666666666666667</v>
      </c>
      <c r="J126" s="739">
        <f>IF(Weather_Site!M124&lt;180,Weather_Site!M124+180,Weather_Site!M124-180)</f>
        <v>350</v>
      </c>
      <c r="K126" s="635">
        <f t="shared" si="25"/>
        <v>3.9516299999999998</v>
      </c>
      <c r="L126" s="635">
        <f t="shared" si="26"/>
        <v>4.6172000000000004</v>
      </c>
      <c r="M126" s="635">
        <f t="shared" si="27"/>
        <v>4.4092700000000002</v>
      </c>
      <c r="N126" s="635">
        <f t="shared" si="28"/>
        <v>4.4092700000000002</v>
      </c>
      <c r="O126" s="636">
        <f t="shared" si="29"/>
        <v>0.98184115104659719</v>
      </c>
      <c r="P126" s="635">
        <f>IF($O$11,Weather_Site!H124,IF(0.191*(Weather_Site!K124+104)*(Weather_Site!J124+1)^1.5/(3.52*(Weather_Site!J124+1)^1.5+Weather_Site!I124-1)&gt;10, 10,0.191*(Weather_Site!K124+104)*(Weather_Site!J124+1)^1.5/(3.52*(Weather_Site!J124+1)^1.5+Weather_Site!I124-1)))</f>
        <v>9</v>
      </c>
      <c r="Q126" s="636">
        <f t="shared" si="30"/>
        <v>0.98420578412222115</v>
      </c>
      <c r="R126" s="636">
        <f t="shared" si="31"/>
        <v>0.9663337399492804</v>
      </c>
      <c r="S126" s="635">
        <f t="shared" si="32"/>
        <v>1</v>
      </c>
      <c r="T126" s="707">
        <f t="shared" si="33"/>
        <v>293.63373152634239</v>
      </c>
      <c r="U126" s="707">
        <f t="shared" si="34"/>
        <v>830.81122091758687</v>
      </c>
      <c r="V126" s="707">
        <f t="shared" si="35"/>
        <v>1478.607893903386</v>
      </c>
      <c r="W126" s="636">
        <f t="shared" si="36"/>
        <v>1</v>
      </c>
      <c r="X126" s="636">
        <f t="shared" si="37"/>
        <v>0.2104812723101987</v>
      </c>
      <c r="Y126" s="707">
        <f t="shared" si="38"/>
        <v>967.16028884595153</v>
      </c>
      <c r="Z126" s="635">
        <f t="shared" si="39"/>
        <v>4.6390757885062825</v>
      </c>
      <c r="AA126" s="707">
        <f t="shared" si="40"/>
        <v>203.74995551654828</v>
      </c>
      <c r="AB126" s="707">
        <f t="shared" si="41"/>
        <v>11493.088099119392</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ref="H127:H158" si="43">C$4</f>
        <v>0</v>
      </c>
      <c r="I127" s="27">
        <f t="shared" si="24"/>
        <v>4.666666666666667</v>
      </c>
      <c r="J127" s="739">
        <f>IF(Weather_Site!M125&lt;180,Weather_Site!M125+180,Weather_Site!M125-180)</f>
        <v>349</v>
      </c>
      <c r="K127" s="635">
        <f t="shared" si="25"/>
        <v>4.4218499999999992</v>
      </c>
      <c r="L127" s="635">
        <f t="shared" si="26"/>
        <v>5.3088000000000006</v>
      </c>
      <c r="M127" s="635">
        <f t="shared" si="27"/>
        <v>5.2080500000000001</v>
      </c>
      <c r="N127" s="635">
        <f t="shared" si="28"/>
        <v>5.2080500000000001</v>
      </c>
      <c r="O127" s="636">
        <f t="shared" si="29"/>
        <v>0.93007790221312558</v>
      </c>
      <c r="P127" s="635">
        <f>IF($O$11,Weather_Site!H125,IF(0.191*(Weather_Site!K125+104)*(Weather_Site!J125+1)^1.5/(3.52*(Weather_Site!J125+1)^1.5+Weather_Site!I125-1)&gt;10, 10,0.191*(Weather_Site!K125+104)*(Weather_Site!J125+1)^1.5/(3.52*(Weather_Site!J125+1)^1.5+Weather_Site!I125-1)))</f>
        <v>9</v>
      </c>
      <c r="Q127" s="636">
        <f t="shared" si="30"/>
        <v>0.98420578412222115</v>
      </c>
      <c r="R127" s="636">
        <f t="shared" si="31"/>
        <v>0.91538805104241983</v>
      </c>
      <c r="S127" s="635">
        <f t="shared" si="32"/>
        <v>1</v>
      </c>
      <c r="T127" s="707">
        <f t="shared" si="33"/>
        <v>227.96674294345902</v>
      </c>
      <c r="U127" s="707">
        <f t="shared" si="34"/>
        <v>670.43632538386612</v>
      </c>
      <c r="V127" s="707">
        <f t="shared" si="35"/>
        <v>1111.4279942772107</v>
      </c>
      <c r="W127" s="636">
        <f t="shared" si="36"/>
        <v>1</v>
      </c>
      <c r="X127" s="636">
        <f t="shared" si="37"/>
        <v>2.7214577755464955E-2</v>
      </c>
      <c r="Y127" s="707">
        <f t="shared" si="38"/>
        <v>682.43772744647629</v>
      </c>
      <c r="Z127" s="635">
        <f t="shared" si="39"/>
        <v>3.6053186326250697</v>
      </c>
      <c r="AA127" s="707">
        <f t="shared" si="40"/>
        <v>167.03488531585967</v>
      </c>
      <c r="AB127" s="707">
        <f t="shared" si="41"/>
        <v>8109.6349944889589</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43"/>
        <v>0</v>
      </c>
      <c r="I128" s="27">
        <f t="shared" si="24"/>
        <v>4</v>
      </c>
      <c r="J128" s="739">
        <f>IF(Weather_Site!M126&lt;180,Weather_Site!M126+180,Weather_Site!M126-180)</f>
        <v>352</v>
      </c>
      <c r="K128" s="635">
        <f t="shared" si="25"/>
        <v>4.9980599999999997</v>
      </c>
      <c r="L128" s="635">
        <f t="shared" si="26"/>
        <v>6.1390000000000011</v>
      </c>
      <c r="M128" s="635">
        <f t="shared" si="27"/>
        <v>6.1705399999999999</v>
      </c>
      <c r="N128" s="635">
        <f t="shared" si="28"/>
        <v>6.1705399999999999</v>
      </c>
      <c r="O128" s="636">
        <f t="shared" si="29"/>
        <v>0.85483372865439988</v>
      </c>
      <c r="P128" s="635">
        <f>IF($O$11,Weather_Site!H126,IF(0.191*(Weather_Site!K126+104)*(Weather_Site!J126+1)^1.5/(3.52*(Weather_Site!J126+1)^1.5+Weather_Site!I126-1)&gt;10, 10,0.191*(Weather_Site!K126+104)*(Weather_Site!J126+1)^1.5/(3.52*(Weather_Site!J126+1)^1.5+Weather_Site!I126-1)))</f>
        <v>9</v>
      </c>
      <c r="Q128" s="636">
        <f t="shared" si="30"/>
        <v>0.98420578412222115</v>
      </c>
      <c r="R128" s="636">
        <f t="shared" si="31"/>
        <v>0.84133230020442562</v>
      </c>
      <c r="S128" s="635">
        <f t="shared" si="32"/>
        <v>1</v>
      </c>
      <c r="T128" s="707">
        <f t="shared" si="33"/>
        <v>178.26493281584683</v>
      </c>
      <c r="U128" s="707">
        <f t="shared" si="34"/>
        <v>542.55349544623652</v>
      </c>
      <c r="V128" s="707">
        <f t="shared" si="35"/>
        <v>850.14162998832626</v>
      </c>
      <c r="W128" s="636">
        <f t="shared" si="36"/>
        <v>1</v>
      </c>
      <c r="X128" s="636">
        <f t="shared" si="37"/>
        <v>2.1146679621155684E-3</v>
      </c>
      <c r="Y128" s="707">
        <f t="shared" si="38"/>
        <v>543.20394221987965</v>
      </c>
      <c r="Z128" s="635">
        <f t="shared" si="39"/>
        <v>3.0569917727870481</v>
      </c>
      <c r="AA128" s="707">
        <f t="shared" si="40"/>
        <v>149.03532216304862</v>
      </c>
      <c r="AB128" s="707">
        <f t="shared" si="41"/>
        <v>6455.0735133795697</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43"/>
        <v>0</v>
      </c>
      <c r="I129" s="27">
        <f t="shared" si="24"/>
        <v>3.6666666666666665</v>
      </c>
      <c r="J129" s="739">
        <f>IF(Weather_Site!M127&lt;180,Weather_Site!M127+180,Weather_Site!M127-180)</f>
        <v>349</v>
      </c>
      <c r="K129" s="635">
        <f t="shared" si="25"/>
        <v>5.4675899999999995</v>
      </c>
      <c r="L129" s="635">
        <f t="shared" si="26"/>
        <v>6.8159999999999998</v>
      </c>
      <c r="M129" s="635">
        <f t="shared" si="27"/>
        <v>6.9553100000000008</v>
      </c>
      <c r="N129" s="635">
        <f t="shared" si="28"/>
        <v>6.9553100000000008</v>
      </c>
      <c r="O129" s="636">
        <f t="shared" si="29"/>
        <v>0.78678758948431748</v>
      </c>
      <c r="P129" s="635">
        <f>IF($O$11,Weather_Site!H127,IF(0.191*(Weather_Site!K127+104)*(Weather_Site!J127+1)^1.5/(3.52*(Weather_Site!J127+1)^1.5+Weather_Site!I127-1)&gt;10, 10,0.191*(Weather_Site!K127+104)*(Weather_Site!J127+1)^1.5/(3.52*(Weather_Site!J127+1)^1.5+Weather_Site!I127-1)))</f>
        <v>9</v>
      </c>
      <c r="Q129" s="636">
        <f t="shared" si="30"/>
        <v>0.98420578412222115</v>
      </c>
      <c r="R129" s="636">
        <f t="shared" si="31"/>
        <v>0.77436089644604489</v>
      </c>
      <c r="S129" s="635">
        <f t="shared" si="32"/>
        <v>1</v>
      </c>
      <c r="T129" s="707">
        <f t="shared" si="33"/>
        <v>149.51722549260316</v>
      </c>
      <c r="U129" s="707">
        <f t="shared" si="34"/>
        <v>464.74719829655567</v>
      </c>
      <c r="V129" s="707">
        <f t="shared" si="35"/>
        <v>705.42423831830718</v>
      </c>
      <c r="W129" s="636">
        <f t="shared" si="36"/>
        <v>1</v>
      </c>
      <c r="X129" s="636">
        <f t="shared" si="37"/>
        <v>2.6077549454799688E-4</v>
      </c>
      <c r="Y129" s="707">
        <f t="shared" si="38"/>
        <v>464.80996097069368</v>
      </c>
      <c r="Z129" s="635">
        <f t="shared" si="39"/>
        <v>2.7312170637045248</v>
      </c>
      <c r="AA129" s="707">
        <f t="shared" si="40"/>
        <v>135.73471585407478</v>
      </c>
      <c r="AB129" s="707">
        <f t="shared" si="41"/>
        <v>5523.4917028684094</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43"/>
        <v>0</v>
      </c>
      <c r="I130" s="27">
        <f t="shared" si="24"/>
        <v>3.3333333333333335</v>
      </c>
      <c r="J130" s="739">
        <f>IF(Weather_Site!M128&lt;180,Weather_Site!M128+180,Weather_Site!M128-180)</f>
        <v>333</v>
      </c>
      <c r="K130" s="635">
        <f t="shared" si="25"/>
        <v>5.5333300000000003</v>
      </c>
      <c r="L130" s="635">
        <f t="shared" si="26"/>
        <v>6.9094999999999995</v>
      </c>
      <c r="M130" s="635">
        <f t="shared" si="27"/>
        <v>7.0639700000000012</v>
      </c>
      <c r="N130" s="635">
        <f t="shared" si="28"/>
        <v>7.0639700000000012</v>
      </c>
      <c r="O130" s="636">
        <f t="shared" si="29"/>
        <v>0.77706702792080673</v>
      </c>
      <c r="P130" s="635">
        <f>IF($O$11,Weather_Site!H128,IF(0.191*(Weather_Site!K128+104)*(Weather_Site!J128+1)^1.5/(3.52*(Weather_Site!J128+1)^1.5+Weather_Site!I128-1)&gt;10, 10,0.191*(Weather_Site!K128+104)*(Weather_Site!J128+1)^1.5/(3.52*(Weather_Site!J128+1)^1.5+Weather_Site!I128-1)))</f>
        <v>9</v>
      </c>
      <c r="Q130" s="636">
        <f t="shared" si="30"/>
        <v>0.98420578412222115</v>
      </c>
      <c r="R130" s="636">
        <f t="shared" si="31"/>
        <v>0.76479386353032153</v>
      </c>
      <c r="S130" s="635">
        <f t="shared" si="32"/>
        <v>1</v>
      </c>
      <c r="T130" s="707">
        <f t="shared" si="33"/>
        <v>133.15883453818651</v>
      </c>
      <c r="U130" s="707">
        <f t="shared" si="34"/>
        <v>424.26795904352616</v>
      </c>
      <c r="V130" s="707">
        <f t="shared" si="35"/>
        <v>621.92939037304154</v>
      </c>
      <c r="W130" s="636">
        <f t="shared" si="36"/>
        <v>1</v>
      </c>
      <c r="X130" s="636">
        <f t="shared" si="37"/>
        <v>1.5014054443842994E-4</v>
      </c>
      <c r="Y130" s="707">
        <f t="shared" si="38"/>
        <v>424.29763603844049</v>
      </c>
      <c r="Z130" s="635">
        <f t="shared" si="39"/>
        <v>2.5569482373948844</v>
      </c>
      <c r="AA130" s="707">
        <f t="shared" si="40"/>
        <v>132.4274769158678</v>
      </c>
      <c r="AB130" s="707">
        <f t="shared" si="41"/>
        <v>5042.0702415901342</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43"/>
        <v>0</v>
      </c>
      <c r="I131" s="27">
        <f t="shared" si="24"/>
        <v>4</v>
      </c>
      <c r="J131" s="739">
        <f>IF(Weather_Site!M129&lt;180,Weather_Site!M129+180,Weather_Site!M129-180)</f>
        <v>332</v>
      </c>
      <c r="K131" s="635">
        <f t="shared" si="25"/>
        <v>5.76844</v>
      </c>
      <c r="L131" s="635">
        <f t="shared" si="26"/>
        <v>7.2553000000000001</v>
      </c>
      <c r="M131" s="635">
        <f t="shared" si="27"/>
        <v>7.4633600000000007</v>
      </c>
      <c r="N131" s="635">
        <f t="shared" si="28"/>
        <v>7.4633600000000007</v>
      </c>
      <c r="O131" s="636">
        <f t="shared" si="29"/>
        <v>0.74094819255897526</v>
      </c>
      <c r="P131" s="635">
        <f>IF($O$11,Weather_Site!H129,IF(0.191*(Weather_Site!K129+104)*(Weather_Site!J129+1)^1.5/(3.52*(Weather_Site!J129+1)^1.5+Weather_Site!I129-1)&gt;10, 10,0.191*(Weather_Site!K129+104)*(Weather_Site!J129+1)^1.5/(3.52*(Weather_Site!J129+1)^1.5+Weather_Site!I129-1)))</f>
        <v>9</v>
      </c>
      <c r="Q131" s="636">
        <f t="shared" si="30"/>
        <v>0.98420578412222115</v>
      </c>
      <c r="R131" s="636">
        <f t="shared" si="31"/>
        <v>0.72924549685144879</v>
      </c>
      <c r="S131" s="635">
        <f t="shared" si="32"/>
        <v>1</v>
      </c>
      <c r="T131" s="707">
        <f t="shared" si="33"/>
        <v>154.51552195356751</v>
      </c>
      <c r="U131" s="707">
        <f t="shared" si="34"/>
        <v>470.27160761454837</v>
      </c>
      <c r="V131" s="707">
        <f t="shared" si="35"/>
        <v>736.88120045349524</v>
      </c>
      <c r="W131" s="636">
        <f t="shared" si="36"/>
        <v>1</v>
      </c>
      <c r="X131" s="636">
        <f t="shared" si="37"/>
        <v>1.0422085640876853E-4</v>
      </c>
      <c r="Y131" s="707">
        <f t="shared" si="38"/>
        <v>470.29939389464079</v>
      </c>
      <c r="Z131" s="635">
        <f t="shared" si="39"/>
        <v>2.7545000761156762</v>
      </c>
      <c r="AA131" s="707">
        <f t="shared" si="40"/>
        <v>129.03297681481584</v>
      </c>
      <c r="AB131" s="707">
        <f t="shared" si="41"/>
        <v>5588.7244641146472</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43"/>
        <v>0</v>
      </c>
      <c r="I132" s="27">
        <f t="shared" si="24"/>
        <v>4.333333333333333</v>
      </c>
      <c r="J132" s="739">
        <f>IF(Weather_Site!M130&lt;180,Weather_Site!M130+180,Weather_Site!M130-180)</f>
        <v>331</v>
      </c>
      <c r="K132" s="635">
        <f t="shared" si="25"/>
        <v>6.0264800000000003</v>
      </c>
      <c r="L132" s="635">
        <f t="shared" si="26"/>
        <v>7.6304000000000016</v>
      </c>
      <c r="M132" s="635">
        <f t="shared" si="27"/>
        <v>7.8975199999999992</v>
      </c>
      <c r="N132" s="635">
        <f t="shared" si="28"/>
        <v>7.8975199999999992</v>
      </c>
      <c r="O132" s="636">
        <f t="shared" si="29"/>
        <v>0.70127386732099151</v>
      </c>
      <c r="P132" s="635">
        <f>IF($O$11,Weather_Site!H130,IF(0.191*(Weather_Site!K130+104)*(Weather_Site!J130+1)^1.5/(3.52*(Weather_Site!J130+1)^1.5+Weather_Site!I130-1)&gt;10, 10,0.191*(Weather_Site!K130+104)*(Weather_Site!J130+1)^1.5/(3.52*(Weather_Site!J130+1)^1.5+Weather_Site!I130-1)))</f>
        <v>9</v>
      </c>
      <c r="Q132" s="636">
        <f t="shared" si="30"/>
        <v>0.98420578412222115</v>
      </c>
      <c r="R132" s="636">
        <f t="shared" si="31"/>
        <v>0.69019779647107893</v>
      </c>
      <c r="S132" s="635">
        <f t="shared" si="32"/>
        <v>1</v>
      </c>
      <c r="T132" s="707">
        <f t="shared" si="33"/>
        <v>159.11117610597719</v>
      </c>
      <c r="U132" s="707">
        <f t="shared" si="34"/>
        <v>475.50084735224152</v>
      </c>
      <c r="V132" s="707">
        <f t="shared" si="35"/>
        <v>767.20017138174353</v>
      </c>
      <c r="W132" s="636">
        <f t="shared" si="36"/>
        <v>1</v>
      </c>
      <c r="X132" s="636">
        <f t="shared" si="37"/>
        <v>4.9024638379580863E-5</v>
      </c>
      <c r="Y132" s="707">
        <f t="shared" si="38"/>
        <v>475.51514780611762</v>
      </c>
      <c r="Z132" s="635">
        <f t="shared" si="39"/>
        <v>2.7765526508485547</v>
      </c>
      <c r="AA132" s="707">
        <f t="shared" si="40"/>
        <v>123.02472001607099</v>
      </c>
      <c r="AB132" s="707">
        <f t="shared" si="41"/>
        <v>5650.7050064293644</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43"/>
        <v>0</v>
      </c>
      <c r="I133" s="27">
        <f t="shared" si="24"/>
        <v>3.6666666666666665</v>
      </c>
      <c r="J133" s="739">
        <f>IF(Weather_Site!M131&lt;180,Weather_Site!M131+180,Weather_Site!M131-180)</f>
        <v>331</v>
      </c>
      <c r="K133" s="635">
        <f t="shared" si="25"/>
        <v>6.3607899999999988</v>
      </c>
      <c r="L133" s="635">
        <f t="shared" si="26"/>
        <v>8.1113999999999997</v>
      </c>
      <c r="M133" s="635">
        <f t="shared" si="27"/>
        <v>8.4553100000000008</v>
      </c>
      <c r="N133" s="635">
        <f t="shared" si="28"/>
        <v>8.4553100000000008</v>
      </c>
      <c r="O133" s="636">
        <f t="shared" si="29"/>
        <v>0.65027583416357315</v>
      </c>
      <c r="P133" s="635">
        <f>IF($O$11,Weather_Site!H131,IF(0.191*(Weather_Site!K131+104)*(Weather_Site!J131+1)^1.5/(3.52*(Weather_Site!J131+1)^1.5+Weather_Site!I131-1)&gt;10, 10,0.191*(Weather_Site!K131+104)*(Weather_Site!J131+1)^1.5/(3.52*(Weather_Site!J131+1)^1.5+Weather_Site!I131-1)))</f>
        <v>9</v>
      </c>
      <c r="Q133" s="636">
        <f t="shared" si="30"/>
        <v>0.98420578412222115</v>
      </c>
      <c r="R133" s="636">
        <f t="shared" si="31"/>
        <v>0.64000523725869096</v>
      </c>
      <c r="S133" s="635">
        <f t="shared" si="32"/>
        <v>1</v>
      </c>
      <c r="T133" s="707">
        <f t="shared" si="33"/>
        <v>123.57520610200673</v>
      </c>
      <c r="U133" s="707">
        <f t="shared" si="34"/>
        <v>384.11113251742535</v>
      </c>
      <c r="V133" s="707">
        <f t="shared" si="35"/>
        <v>583.02944929812452</v>
      </c>
      <c r="W133" s="636">
        <f t="shared" si="36"/>
        <v>1</v>
      </c>
      <c r="X133" s="636">
        <f t="shared" si="37"/>
        <v>7.0520633574844992E-6</v>
      </c>
      <c r="Y133" s="707">
        <f t="shared" si="38"/>
        <v>384.11253530199826</v>
      </c>
      <c r="Z133" s="635">
        <f t="shared" si="39"/>
        <v>2.3794663367441724</v>
      </c>
      <c r="AA133" s="707">
        <f t="shared" si="40"/>
        <v>112.16929543920052</v>
      </c>
      <c r="AB133" s="707">
        <f t="shared" si="41"/>
        <v>4564.5372945054132</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43"/>
        <v>0</v>
      </c>
      <c r="I134" s="27">
        <f t="shared" si="24"/>
        <v>3.3333333333333335</v>
      </c>
      <c r="J134" s="739">
        <f>IF(Weather_Site!M132&lt;180,Weather_Site!M132+180,Weather_Site!M132-180)</f>
        <v>329</v>
      </c>
      <c r="K134" s="635">
        <f t="shared" si="25"/>
        <v>6.6113499999999998</v>
      </c>
      <c r="L134" s="635">
        <f t="shared" si="26"/>
        <v>8.4685000000000006</v>
      </c>
      <c r="M134" s="635">
        <f t="shared" si="27"/>
        <v>8.8701500000000006</v>
      </c>
      <c r="N134" s="635">
        <f t="shared" si="28"/>
        <v>8.8701500000000006</v>
      </c>
      <c r="O134" s="636">
        <f t="shared" si="29"/>
        <v>0.61273700324488178</v>
      </c>
      <c r="P134" s="635">
        <f>IF($O$11,Weather_Site!H132,IF(0.191*(Weather_Site!K132+104)*(Weather_Site!J132+1)^1.5/(3.52*(Weather_Site!J132+1)^1.5+Weather_Site!I132-1)&gt;10, 10,0.191*(Weather_Site!K132+104)*(Weather_Site!J132+1)^1.5/(3.52*(Weather_Site!J132+1)^1.5+Weather_Site!I132-1)))</f>
        <v>9</v>
      </c>
      <c r="Q134" s="636">
        <f t="shared" si="30"/>
        <v>0.98420578412222115</v>
      </c>
      <c r="R134" s="636">
        <f t="shared" si="31"/>
        <v>0.60305930273932884</v>
      </c>
      <c r="S134" s="635">
        <f t="shared" si="32"/>
        <v>1</v>
      </c>
      <c r="T134" s="707">
        <f t="shared" si="33"/>
        <v>104.99910856959522</v>
      </c>
      <c r="U134" s="707">
        <f t="shared" si="34"/>
        <v>334.54601528099613</v>
      </c>
      <c r="V134" s="707">
        <f t="shared" si="35"/>
        <v>490.40705266667243</v>
      </c>
      <c r="W134" s="636">
        <f t="shared" si="36"/>
        <v>1</v>
      </c>
      <c r="X134" s="636">
        <f t="shared" si="37"/>
        <v>1.9451954860800958E-6</v>
      </c>
      <c r="Y134" s="707">
        <f t="shared" si="38"/>
        <v>334.54631846118247</v>
      </c>
      <c r="Z134" s="635">
        <f t="shared" si="39"/>
        <v>2.1532673543621188</v>
      </c>
      <c r="AA134" s="707">
        <f t="shared" si="40"/>
        <v>104.41520551222924</v>
      </c>
      <c r="AB134" s="707">
        <f t="shared" si="41"/>
        <v>3975.5254177137185</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43"/>
        <v>0</v>
      </c>
      <c r="I135" s="27">
        <f t="shared" si="24"/>
        <v>3.6666666666666665</v>
      </c>
      <c r="J135" s="739">
        <f>IF(Weather_Site!M133&lt;180,Weather_Site!M133+180,Weather_Site!M133-180)</f>
        <v>325</v>
      </c>
      <c r="K135" s="635">
        <f t="shared" si="25"/>
        <v>6.6864399999999993</v>
      </c>
      <c r="L135" s="635">
        <f t="shared" si="26"/>
        <v>8.5845000000000002</v>
      </c>
      <c r="M135" s="635">
        <f t="shared" si="27"/>
        <v>9.0029600000000016</v>
      </c>
      <c r="N135" s="635">
        <f t="shared" si="28"/>
        <v>9.0029600000000016</v>
      </c>
      <c r="O135" s="636">
        <f t="shared" si="29"/>
        <v>0.60084282439116743</v>
      </c>
      <c r="P135" s="635">
        <f>IF($O$11,Weather_Site!H133,IF(0.191*(Weather_Site!K133+104)*(Weather_Site!J133+1)^1.5/(3.52*(Weather_Site!J133+1)^1.5+Weather_Site!I133-1)&gt;10, 10,0.191*(Weather_Site!K133+104)*(Weather_Site!J133+1)^1.5/(3.52*(Weather_Site!J133+1)^1.5+Weather_Site!I133-1)))</f>
        <v>9</v>
      </c>
      <c r="Q135" s="636">
        <f t="shared" si="30"/>
        <v>0.98420578412222115</v>
      </c>
      <c r="R135" s="636">
        <f t="shared" si="31"/>
        <v>0.59135298311411899</v>
      </c>
      <c r="S135" s="635">
        <f t="shared" si="32"/>
        <v>1</v>
      </c>
      <c r="T135" s="707">
        <f t="shared" si="33"/>
        <v>114.18120120449282</v>
      </c>
      <c r="U135" s="707">
        <f t="shared" si="34"/>
        <v>354.91157077783367</v>
      </c>
      <c r="V135" s="707">
        <f t="shared" si="35"/>
        <v>538.7084105164422</v>
      </c>
      <c r="W135" s="636">
        <f t="shared" si="36"/>
        <v>1</v>
      </c>
      <c r="X135" s="636">
        <f t="shared" si="37"/>
        <v>1.907653412185861E-6</v>
      </c>
      <c r="Y135" s="707">
        <f t="shared" si="38"/>
        <v>354.9119213985021</v>
      </c>
      <c r="Z135" s="635">
        <f t="shared" si="39"/>
        <v>2.2472597247136243</v>
      </c>
      <c r="AA135" s="707">
        <f t="shared" si="40"/>
        <v>103.64207493239752</v>
      </c>
      <c r="AB135" s="707">
        <f t="shared" si="41"/>
        <v>4217.5366659521997</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43"/>
        <v>0</v>
      </c>
      <c r="I136" s="27">
        <f t="shared" si="24"/>
        <v>4</v>
      </c>
      <c r="J136" s="739">
        <f>IF(Weather_Site!M134&lt;180,Weather_Site!M134+180,Weather_Site!M134-180)</f>
        <v>322</v>
      </c>
      <c r="K136" s="635">
        <f t="shared" si="25"/>
        <v>7.0467299999999993</v>
      </c>
      <c r="L136" s="635">
        <f t="shared" si="26"/>
        <v>9.0891999999999999</v>
      </c>
      <c r="M136" s="635">
        <f t="shared" si="27"/>
        <v>9.5911699999999982</v>
      </c>
      <c r="N136" s="635">
        <f t="shared" si="28"/>
        <v>9.0891999999999999</v>
      </c>
      <c r="O136" s="636">
        <f t="shared" si="29"/>
        <v>0.59315899034093722</v>
      </c>
      <c r="P136" s="635">
        <f>IF($O$11,Weather_Site!H134,IF(0.191*(Weather_Site!K134+104)*(Weather_Site!J134+1)^1.5/(3.52*(Weather_Site!J134+1)^1.5+Weather_Site!I134-1)&gt;10, 10,0.191*(Weather_Site!K134+104)*(Weather_Site!J134+1)^1.5/(3.52*(Weather_Site!J134+1)^1.5+Weather_Site!I134-1)))</f>
        <v>9</v>
      </c>
      <c r="Q136" s="636">
        <f t="shared" si="30"/>
        <v>0.98420578412222115</v>
      </c>
      <c r="R136" s="636">
        <f t="shared" si="31"/>
        <v>0.58379050919764708</v>
      </c>
      <c r="S136" s="635">
        <f t="shared" si="32"/>
        <v>1</v>
      </c>
      <c r="T136" s="707">
        <f t="shared" si="33"/>
        <v>123.69592356713389</v>
      </c>
      <c r="U136" s="707">
        <f t="shared" si="34"/>
        <v>376.47143857018364</v>
      </c>
      <c r="V136" s="707">
        <f t="shared" si="35"/>
        <v>589.90319870093106</v>
      </c>
      <c r="W136" s="636">
        <f t="shared" si="36"/>
        <v>1</v>
      </c>
      <c r="X136" s="636">
        <f t="shared" si="37"/>
        <v>2.091213117580802E-6</v>
      </c>
      <c r="Y136" s="707">
        <f t="shared" si="38"/>
        <v>376.47188490148017</v>
      </c>
      <c r="Z136" s="635">
        <f t="shared" si="39"/>
        <v>2.3451504863365966</v>
      </c>
      <c r="AA136" s="707">
        <f t="shared" si="40"/>
        <v>103.29013523416378</v>
      </c>
      <c r="AB136" s="707">
        <f t="shared" si="41"/>
        <v>4473.7408989125897</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43"/>
        <v>0</v>
      </c>
      <c r="I137" s="27">
        <f t="shared" si="24"/>
        <v>4.666666666666667</v>
      </c>
      <c r="J137" s="739">
        <f>IF(Weather_Site!M135&lt;180,Weather_Site!M135+180,Weather_Site!M135-180)</f>
        <v>321</v>
      </c>
      <c r="K137" s="635">
        <f t="shared" si="25"/>
        <v>6.8401599999999991</v>
      </c>
      <c r="L137" s="635">
        <f t="shared" si="26"/>
        <v>8.7861999999999991</v>
      </c>
      <c r="M137" s="635">
        <f t="shared" si="27"/>
        <v>9.2410399999999999</v>
      </c>
      <c r="N137" s="635">
        <f t="shared" si="28"/>
        <v>8.7861999999999991</v>
      </c>
      <c r="O137" s="636">
        <f t="shared" si="29"/>
        <v>0.62029018168121619</v>
      </c>
      <c r="P137" s="635">
        <f>IF($O$11,Weather_Site!H135,IF(0.191*(Weather_Site!K135+104)*(Weather_Site!J135+1)^1.5/(3.52*(Weather_Site!J135+1)^1.5+Weather_Site!I135-1)&gt;10, 10,0.191*(Weather_Site!K135+104)*(Weather_Site!J135+1)^1.5/(3.52*(Weather_Site!J135+1)^1.5+Weather_Site!I135-1)))</f>
        <v>9</v>
      </c>
      <c r="Q137" s="636">
        <f t="shared" si="30"/>
        <v>0.98420578412222115</v>
      </c>
      <c r="R137" s="636">
        <f t="shared" si="31"/>
        <v>0.61049318464487645</v>
      </c>
      <c r="S137" s="635">
        <f t="shared" si="32"/>
        <v>1</v>
      </c>
      <c r="T137" s="707">
        <f t="shared" si="33"/>
        <v>152.03622412832092</v>
      </c>
      <c r="U137" s="707">
        <f t="shared" si="34"/>
        <v>447.12928786770664</v>
      </c>
      <c r="V137" s="707">
        <f t="shared" si="35"/>
        <v>741.23669732970848</v>
      </c>
      <c r="W137" s="636">
        <f t="shared" si="36"/>
        <v>1</v>
      </c>
      <c r="X137" s="636">
        <f t="shared" si="37"/>
        <v>7.7332589615041454E-6</v>
      </c>
      <c r="Y137" s="707">
        <f t="shared" si="38"/>
        <v>447.13156227646652</v>
      </c>
      <c r="Z137" s="635">
        <f t="shared" si="39"/>
        <v>2.6557110781633111</v>
      </c>
      <c r="AA137" s="707">
        <f t="shared" si="40"/>
        <v>109.44085624546371</v>
      </c>
      <c r="AB137" s="707">
        <f t="shared" si="41"/>
        <v>5313.4133983853444</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43"/>
        <v>0</v>
      </c>
      <c r="I138" s="27">
        <f t="shared" si="24"/>
        <v>6.333333333333333</v>
      </c>
      <c r="J138" s="739">
        <f>IF(Weather_Site!M136&lt;180,Weather_Site!M136+180,Weather_Site!M136-180)</f>
        <v>318</v>
      </c>
      <c r="K138" s="635">
        <f t="shared" si="25"/>
        <v>6.2545999999999999</v>
      </c>
      <c r="L138" s="635">
        <f t="shared" si="26"/>
        <v>7.9335000000000004</v>
      </c>
      <c r="M138" s="635">
        <f t="shared" si="27"/>
        <v>8.2544000000000004</v>
      </c>
      <c r="N138" s="635">
        <f t="shared" si="28"/>
        <v>7.9335000000000004</v>
      </c>
      <c r="O138" s="636">
        <f t="shared" si="29"/>
        <v>0.69797850986065724</v>
      </c>
      <c r="P138" s="635">
        <f>IF($O$11,Weather_Site!H136,IF(0.191*(Weather_Site!K136+104)*(Weather_Site!J136+1)^1.5/(3.52*(Weather_Site!J136+1)^1.5+Weather_Site!I136-1)&gt;10, 10,0.191*(Weather_Site!K136+104)*(Weather_Site!J136+1)^1.5/(3.52*(Weather_Site!J136+1)^1.5+Weather_Site!I136-1)))</f>
        <v>9</v>
      </c>
      <c r="Q138" s="636">
        <f t="shared" si="30"/>
        <v>0.98420578412222115</v>
      </c>
      <c r="R138" s="636">
        <f t="shared" si="31"/>
        <v>0.68695448659786762</v>
      </c>
      <c r="S138" s="635">
        <f t="shared" si="32"/>
        <v>1</v>
      </c>
      <c r="T138" s="707">
        <f t="shared" si="33"/>
        <v>233.51036590518993</v>
      </c>
      <c r="U138" s="707">
        <f t="shared" si="34"/>
        <v>647.42261455019786</v>
      </c>
      <c r="V138" s="707">
        <f t="shared" si="35"/>
        <v>1200.0469571513065</v>
      </c>
      <c r="W138" s="636">
        <f t="shared" si="36"/>
        <v>1</v>
      </c>
      <c r="X138" s="636">
        <f t="shared" si="37"/>
        <v>2.6389448066500745E-4</v>
      </c>
      <c r="Y138" s="707">
        <f t="shared" si="38"/>
        <v>647.56844906409151</v>
      </c>
      <c r="Z138" s="635">
        <f t="shared" si="39"/>
        <v>3.4711679801481918</v>
      </c>
      <c r="AA138" s="707">
        <f t="shared" si="40"/>
        <v>124.83006574602733</v>
      </c>
      <c r="AB138" s="707">
        <f t="shared" si="41"/>
        <v>7695.2717363782867</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43"/>
        <v>0</v>
      </c>
      <c r="I139" s="27">
        <f t="shared" si="24"/>
        <v>4</v>
      </c>
      <c r="J139" s="739">
        <f>IF(Weather_Site!M137&lt;180,Weather_Site!M137+180,Weather_Site!M137-180)</f>
        <v>316</v>
      </c>
      <c r="K139" s="635">
        <f t="shared" si="25"/>
        <v>5.7775899999999991</v>
      </c>
      <c r="L139" s="635">
        <f t="shared" si="26"/>
        <v>7.238500000000001</v>
      </c>
      <c r="M139" s="635">
        <f t="shared" si="27"/>
        <v>7.45031</v>
      </c>
      <c r="N139" s="635">
        <f t="shared" si="28"/>
        <v>7.238500000000001</v>
      </c>
      <c r="O139" s="636">
        <f t="shared" si="29"/>
        <v>0.76134931009013018</v>
      </c>
      <c r="P139" s="635">
        <f>IF($O$11,Weather_Site!H137,IF(0.191*(Weather_Site!K137+104)*(Weather_Site!J137+1)^1.5/(3.52*(Weather_Site!J137+1)^1.5+Weather_Site!I137-1)&gt;10, 10,0.191*(Weather_Site!K137+104)*(Weather_Site!J137+1)^1.5/(3.52*(Weather_Site!J137+1)^1.5+Weather_Site!I137-1)))</f>
        <v>9</v>
      </c>
      <c r="Q139" s="636">
        <f t="shared" si="30"/>
        <v>0.98420578412222115</v>
      </c>
      <c r="R139" s="636">
        <f t="shared" si="31"/>
        <v>0.7493243947281687</v>
      </c>
      <c r="S139" s="635">
        <f t="shared" si="32"/>
        <v>1</v>
      </c>
      <c r="T139" s="707">
        <f t="shared" si="33"/>
        <v>158.76992105382791</v>
      </c>
      <c r="U139" s="707">
        <f t="shared" si="34"/>
        <v>483.21997085351518</v>
      </c>
      <c r="V139" s="707">
        <f t="shared" si="35"/>
        <v>757.17033824736825</v>
      </c>
      <c r="W139" s="636">
        <f t="shared" si="36"/>
        <v>1</v>
      </c>
      <c r="X139" s="636">
        <f t="shared" si="37"/>
        <v>1.7875675561632761E-4</v>
      </c>
      <c r="Y139" s="707">
        <f t="shared" si="38"/>
        <v>483.26894133239045</v>
      </c>
      <c r="Z139" s="635">
        <f t="shared" si="39"/>
        <v>2.8092128576118758</v>
      </c>
      <c r="AA139" s="707">
        <f t="shared" si="40"/>
        <v>132.59134694150308</v>
      </c>
      <c r="AB139" s="707">
        <f t="shared" si="41"/>
        <v>5742.8459194999068</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43"/>
        <v>0</v>
      </c>
      <c r="I140" s="27">
        <f t="shared" si="24"/>
        <v>5.333333333333333</v>
      </c>
      <c r="J140" s="739">
        <f>IF(Weather_Site!M138&lt;180,Weather_Site!M138+180,Weather_Site!M138-180)</f>
        <v>318</v>
      </c>
      <c r="K140" s="635">
        <f t="shared" si="25"/>
        <v>5.1337699999999993</v>
      </c>
      <c r="L140" s="635">
        <f t="shared" si="26"/>
        <v>6.3103000000000007</v>
      </c>
      <c r="M140" s="635">
        <f t="shared" si="27"/>
        <v>6.3743300000000005</v>
      </c>
      <c r="N140" s="635">
        <f t="shared" si="28"/>
        <v>6.3103000000000007</v>
      </c>
      <c r="O140" s="636">
        <f t="shared" si="29"/>
        <v>0.84305632384516871</v>
      </c>
      <c r="P140" s="635">
        <f>IF($O$11,Weather_Site!H138,IF(0.191*(Weather_Site!K138+104)*(Weather_Site!J138+1)^1.5/(3.52*(Weather_Site!J138+1)^1.5+Weather_Site!I138-1)&gt;10, 10,0.191*(Weather_Site!K138+104)*(Weather_Site!J138+1)^1.5/(3.52*(Weather_Site!J138+1)^1.5+Weather_Site!I138-1)))</f>
        <v>9</v>
      </c>
      <c r="Q140" s="636">
        <f t="shared" si="30"/>
        <v>0.98420578412222115</v>
      </c>
      <c r="R140" s="636">
        <f t="shared" si="31"/>
        <v>0.82974091026923147</v>
      </c>
      <c r="S140" s="635">
        <f t="shared" si="32"/>
        <v>1</v>
      </c>
      <c r="T140" s="707">
        <f t="shared" si="33"/>
        <v>237.05291922798804</v>
      </c>
      <c r="U140" s="707">
        <f t="shared" si="34"/>
        <v>678.5442461086526</v>
      </c>
      <c r="V140" s="707">
        <f t="shared" si="35"/>
        <v>1181.1450722312659</v>
      </c>
      <c r="W140" s="636">
        <f t="shared" si="36"/>
        <v>1</v>
      </c>
      <c r="X140" s="636">
        <f t="shared" si="37"/>
        <v>5.0272580679649303E-3</v>
      </c>
      <c r="Y140" s="707">
        <f t="shared" si="38"/>
        <v>681.07095016674339</v>
      </c>
      <c r="Z140" s="635">
        <f t="shared" si="39"/>
        <v>3.600096628310109</v>
      </c>
      <c r="AA140" s="707">
        <f t="shared" si="40"/>
        <v>150.46636403471706</v>
      </c>
      <c r="AB140" s="707">
        <f t="shared" si="41"/>
        <v>8093.3931244814667</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43"/>
        <v>0</v>
      </c>
      <c r="I141" s="27">
        <f t="shared" si="24"/>
        <v>4.333333333333333</v>
      </c>
      <c r="J141" s="739">
        <f>IF(Weather_Site!M139&lt;180,Weather_Site!M139+180,Weather_Site!M139-180)</f>
        <v>316</v>
      </c>
      <c r="K141" s="635">
        <f t="shared" si="25"/>
        <v>4.7510399999999997</v>
      </c>
      <c r="L141" s="635">
        <f t="shared" si="26"/>
        <v>5.7515999999999998</v>
      </c>
      <c r="M141" s="635">
        <f t="shared" si="27"/>
        <v>5.7281599999999999</v>
      </c>
      <c r="N141" s="635">
        <f t="shared" si="28"/>
        <v>5.7515999999999998</v>
      </c>
      <c r="O141" s="636">
        <f t="shared" si="29"/>
        <v>0.888975971518703</v>
      </c>
      <c r="P141" s="635">
        <f>IF($O$11,Weather_Site!H139,IF(0.191*(Weather_Site!K139+104)*(Weather_Site!J139+1)^1.5/(3.52*(Weather_Site!J139+1)^1.5+Weather_Site!I139-1)&gt;10, 10,0.191*(Weather_Site!K139+104)*(Weather_Site!J139+1)^1.5/(3.52*(Weather_Site!J139+1)^1.5+Weather_Site!I139-1)))</f>
        <v>9</v>
      </c>
      <c r="Q141" s="636">
        <f t="shared" si="30"/>
        <v>0.98420578412222115</v>
      </c>
      <c r="R141" s="636">
        <f t="shared" si="31"/>
        <v>0.87493529311437845</v>
      </c>
      <c r="S141" s="635">
        <f t="shared" si="32"/>
        <v>1</v>
      </c>
      <c r="T141" s="707">
        <f t="shared" si="33"/>
        <v>201.69867857567115</v>
      </c>
      <c r="U141" s="707">
        <f t="shared" si="34"/>
        <v>602.77282161926109</v>
      </c>
      <c r="V141" s="707">
        <f t="shared" si="35"/>
        <v>972.54802935815258</v>
      </c>
      <c r="W141" s="636">
        <f t="shared" si="36"/>
        <v>1</v>
      </c>
      <c r="X141" s="636">
        <f t="shared" si="37"/>
        <v>6.9736814731416637E-3</v>
      </c>
      <c r="Y141" s="707">
        <f t="shared" si="38"/>
        <v>605.35151613469691</v>
      </c>
      <c r="Z141" s="635">
        <f t="shared" si="39"/>
        <v>3.3060361909926832</v>
      </c>
      <c r="AA141" s="707">
        <f t="shared" si="40"/>
        <v>156.61583259202547</v>
      </c>
      <c r="AB141" s="707">
        <f t="shared" si="41"/>
        <v>7193.5938500673146</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43"/>
        <v>0</v>
      </c>
      <c r="I142" s="27">
        <f t="shared" si="24"/>
        <v>4.333333333333333</v>
      </c>
      <c r="J142" s="739">
        <f>IF(Weather_Site!M140&lt;180,Weather_Site!M140+180,Weather_Site!M140-180)</f>
        <v>321</v>
      </c>
      <c r="K142" s="635">
        <f t="shared" si="25"/>
        <v>4.3664399999999999</v>
      </c>
      <c r="L142" s="635">
        <f t="shared" si="26"/>
        <v>5.1884000000000006</v>
      </c>
      <c r="M142" s="635">
        <f t="shared" si="27"/>
        <v>5.0771600000000001</v>
      </c>
      <c r="N142" s="635">
        <f t="shared" si="28"/>
        <v>5.1884000000000006</v>
      </c>
      <c r="O142" s="636">
        <f t="shared" si="29"/>
        <v>0.93148445757109299</v>
      </c>
      <c r="P142" s="635">
        <f>IF($O$11,Weather_Site!H140,IF(0.191*(Weather_Site!K140+104)*(Weather_Site!J140+1)^1.5/(3.52*(Weather_Site!J140+1)^1.5+Weather_Site!I140-1)&gt;10, 10,0.191*(Weather_Site!K140+104)*(Weather_Site!J140+1)^1.5/(3.52*(Weather_Site!J140+1)^1.5+Weather_Site!I140-1)))</f>
        <v>9</v>
      </c>
      <c r="Q142" s="636">
        <f t="shared" si="30"/>
        <v>0.98420578412222115</v>
      </c>
      <c r="R142" s="636">
        <f t="shared" si="31"/>
        <v>0.91677239096141938</v>
      </c>
      <c r="S142" s="635">
        <f t="shared" si="32"/>
        <v>1</v>
      </c>
      <c r="T142" s="707">
        <f t="shared" si="33"/>
        <v>211.34337735236809</v>
      </c>
      <c r="U142" s="707">
        <f t="shared" si="34"/>
        <v>631.59582797880137</v>
      </c>
      <c r="V142" s="707">
        <f t="shared" si="35"/>
        <v>1019.0527107733584</v>
      </c>
      <c r="W142" s="636">
        <f t="shared" si="36"/>
        <v>1</v>
      </c>
      <c r="X142" s="636">
        <f t="shared" si="37"/>
        <v>2.1158897336123882E-2</v>
      </c>
      <c r="Y142" s="707">
        <f t="shared" si="38"/>
        <v>639.79398838402597</v>
      </c>
      <c r="Z142" s="635">
        <f t="shared" si="39"/>
        <v>3.440987665429823</v>
      </c>
      <c r="AA142" s="707">
        <f t="shared" si="40"/>
        <v>165.52674852116991</v>
      </c>
      <c r="AB142" s="707">
        <f t="shared" si="41"/>
        <v>7602.8852286301744</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43"/>
        <v>0</v>
      </c>
      <c r="I143" s="27">
        <f t="shared" ref="I143:I179" si="44">G143/$O$10</f>
        <v>4.333333333333333</v>
      </c>
      <c r="J143" s="739">
        <f>IF(Weather_Site!M141&lt;180,Weather_Site!M141+180,Weather_Site!M141-180)</f>
        <v>325</v>
      </c>
      <c r="K143" s="635">
        <f t="shared" ref="K143:K179" si="45">2.76+0.124*E143-0.0187*D143</f>
        <v>4.04758</v>
      </c>
      <c r="L143" s="635">
        <f t="shared" ref="L143:L179" si="46">3.6+0.169*E143-0.045*D143</f>
        <v>4.7187000000000001</v>
      </c>
      <c r="M143" s="635">
        <f t="shared" ref="M143:M179" si="47">3.08+0.198*E143-0.0483*D143</f>
        <v>4.5348200000000007</v>
      </c>
      <c r="N143" s="635">
        <f t="shared" ref="N143:N179" si="48">IF(AND(OR(MONTH(B143)&gt;10,MONTH(B143)&lt;3),AND(HOUR(C143)&gt;=13,HOUR(C143)&lt;=17)),K143,IF(OR(HOUR(C143)&lt;6,HOUR(C143)&gt;=20),M143,L143))</f>
        <v>4.04758</v>
      </c>
      <c r="O143" s="636">
        <f t="shared" ref="O143:O179" si="49">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9.1</v>
      </c>
      <c r="Q143" s="636">
        <f t="shared" ref="Q143:Q179" si="50">1.008/(1+104.9*EXP(-0.9306*P143))</f>
        <v>0.98627459474380041</v>
      </c>
      <c r="R143" s="636">
        <f t="shared" ref="R143:R179" si="51">O143*Q143</f>
        <v>0.98627459474380041</v>
      </c>
      <c r="S143" s="635">
        <f t="shared" ref="S143:S179" si="52">MIN(IF(H143&gt;0,2^(H143/10),(2^(-H143/10))/(2*(2^(-H143/10))-1)),4)</f>
        <v>1</v>
      </c>
      <c r="T143" s="707">
        <f t="shared" ref="T143:T179" si="53">IF(I143&gt;2,(0.03+0.05024*(I143-1)^0.92628*(($E$6+$E$7)/10)^0.79928)*1000*R143*S143,0.03*R143*S143)</f>
        <v>227.36570811365635</v>
      </c>
      <c r="U143" s="707">
        <f t="shared" ref="U143:U179" si="54">(0.19591*(I143)^0.82569*(($E$6+$E$7)/10)^0.46722)*$C$10^0.495*1000*R143*S143</f>
        <v>679.47827118615987</v>
      </c>
      <c r="V143" s="707">
        <f t="shared" ref="V143:V179" si="55">(0.05235*(G143)^1.19128)*1000*R143*S143</f>
        <v>1096.3089740154071</v>
      </c>
      <c r="W143" s="636">
        <f t="shared" ref="W143:W179" si="56">IF((E$6+E$7)&lt;1,0,1/(1+EXP(-(-23.9315+1.7033*I143+12.0822*R143+9.5236*($E$6+$E$7)))))</f>
        <v>1</v>
      </c>
      <c r="X143" s="636">
        <f t="shared" ref="X143:X179" si="57">IF(U143&lt;300,0,1/(1+EXP(-(-32.3074+0.2951*G143+26.8734*R143))))</f>
        <v>0.12276011628108578</v>
      </c>
      <c r="Y143" s="707">
        <f t="shared" ref="Y143:Y179" si="58">IF(W143&lt;0.5,(T143*(1-W143)+U143*W143),(T143*(1-W143)+U143*W143*(1-X143)+V143*X143))</f>
        <v>730.64845673500508</v>
      </c>
      <c r="Z143" s="635">
        <f t="shared" ref="Z143:Z179" si="59">0.0193*Y143^0.723*EXP(0.64*$C$10)</f>
        <v>3.7877151279829997</v>
      </c>
      <c r="AA143" s="707">
        <f t="shared" ref="AA143:AA179" si="60">(1/(0.2204*G143+1))*Y143</f>
        <v>189.03250976275615</v>
      </c>
      <c r="AB143" s="707">
        <f t="shared" ref="AB143:AB179" si="61">18600*Y143/3600*$F$11/10</f>
        <v>8682.5391608676437</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43"/>
        <v>0</v>
      </c>
      <c r="I144" s="27">
        <f t="shared" si="44"/>
        <v>4.333333333333333</v>
      </c>
      <c r="J144" s="739">
        <f>IF(Weather_Site!M142&lt;180,Weather_Site!M142+180,Weather_Site!M142-180)</f>
        <v>330</v>
      </c>
      <c r="K144" s="635">
        <f t="shared" si="45"/>
        <v>3.7801899999999997</v>
      </c>
      <c r="L144" s="635">
        <f t="shared" si="46"/>
        <v>4.3211000000000004</v>
      </c>
      <c r="M144" s="635">
        <f t="shared" si="47"/>
        <v>4.0765099999999999</v>
      </c>
      <c r="N144" s="635">
        <f t="shared" si="48"/>
        <v>3.7801899999999997</v>
      </c>
      <c r="O144" s="636">
        <f t="shared" si="49"/>
        <v>1</v>
      </c>
      <c r="P144" s="635">
        <f>IF($O$11,Weather_Site!H142,IF(0.191*(Weather_Site!K142+104)*(Weather_Site!J142+1)^1.5/(3.52*(Weather_Site!J142+1)^1.5+Weather_Site!I142-1)&gt;10, 10,0.191*(Weather_Site!K142+104)*(Weather_Site!J142+1)^1.5/(3.52*(Weather_Site!J142+1)^1.5+Weather_Site!I142-1)))</f>
        <v>9.1</v>
      </c>
      <c r="Q144" s="636">
        <f t="shared" si="50"/>
        <v>0.98627459474380041</v>
      </c>
      <c r="R144" s="636">
        <f t="shared" si="51"/>
        <v>0.98627459474380041</v>
      </c>
      <c r="S144" s="635">
        <f t="shared" si="52"/>
        <v>1</v>
      </c>
      <c r="T144" s="707">
        <f t="shared" si="53"/>
        <v>227.36570811365635</v>
      </c>
      <c r="U144" s="707">
        <f t="shared" si="54"/>
        <v>679.47827118615987</v>
      </c>
      <c r="V144" s="707">
        <f t="shared" si="55"/>
        <v>1096.3089740154071</v>
      </c>
      <c r="W144" s="636">
        <f t="shared" si="56"/>
        <v>1</v>
      </c>
      <c r="X144" s="636">
        <f t="shared" si="57"/>
        <v>0.12276011628108578</v>
      </c>
      <c r="Y144" s="707">
        <f t="shared" si="58"/>
        <v>730.64845673500508</v>
      </c>
      <c r="Z144" s="635">
        <f t="shared" si="59"/>
        <v>3.7877151279829997</v>
      </c>
      <c r="AA144" s="707">
        <f t="shared" si="60"/>
        <v>189.03250976275615</v>
      </c>
      <c r="AB144" s="707">
        <f t="shared" si="61"/>
        <v>8682.5391608676437</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43"/>
        <v>0</v>
      </c>
      <c r="I145" s="27">
        <f t="shared" si="44"/>
        <v>3.6666666666666665</v>
      </c>
      <c r="J145" s="739">
        <f>IF(Weather_Site!M143&lt;180,Weather_Site!M143+180,Weather_Site!M143-180)</f>
        <v>334</v>
      </c>
      <c r="K145" s="635">
        <f t="shared" si="45"/>
        <v>3.59842</v>
      </c>
      <c r="L145" s="635">
        <f t="shared" si="46"/>
        <v>4.0518999999999998</v>
      </c>
      <c r="M145" s="635">
        <f t="shared" si="47"/>
        <v>3.7659799999999994</v>
      </c>
      <c r="N145" s="635">
        <f t="shared" si="48"/>
        <v>3.59842</v>
      </c>
      <c r="O145" s="636">
        <f t="shared" si="49"/>
        <v>1</v>
      </c>
      <c r="P145" s="635">
        <f>IF($O$11,Weather_Site!H143,IF(0.191*(Weather_Site!K143+104)*(Weather_Site!J143+1)^1.5/(3.52*(Weather_Site!J143+1)^1.5+Weather_Site!I143-1)&gt;10, 10,0.191*(Weather_Site!K143+104)*(Weather_Site!J143+1)^1.5/(3.52*(Weather_Site!J143+1)^1.5+Weather_Site!I143-1)))</f>
        <v>9.1</v>
      </c>
      <c r="Q145" s="636">
        <f t="shared" si="50"/>
        <v>0.98627459474380041</v>
      </c>
      <c r="R145" s="636">
        <f t="shared" si="51"/>
        <v>0.98627459474380041</v>
      </c>
      <c r="S145" s="635">
        <f t="shared" si="52"/>
        <v>1</v>
      </c>
      <c r="T145" s="707">
        <f t="shared" si="53"/>
        <v>190.43451400597618</v>
      </c>
      <c r="U145" s="707">
        <f t="shared" si="54"/>
        <v>591.93117416174925</v>
      </c>
      <c r="V145" s="707">
        <f t="shared" si="55"/>
        <v>898.47254421416892</v>
      </c>
      <c r="W145" s="636">
        <f t="shared" si="56"/>
        <v>1</v>
      </c>
      <c r="X145" s="636">
        <f t="shared" si="57"/>
        <v>7.1974434249677616E-2</v>
      </c>
      <c r="Y145" s="707">
        <f t="shared" si="58"/>
        <v>613.9943158453932</v>
      </c>
      <c r="Z145" s="635">
        <f t="shared" si="59"/>
        <v>3.3400956914642275</v>
      </c>
      <c r="AA145" s="707">
        <f t="shared" si="60"/>
        <v>179.29982357358753</v>
      </c>
      <c r="AB145" s="707">
        <f t="shared" si="61"/>
        <v>7296.2991199627559</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43"/>
        <v>0</v>
      </c>
      <c r="I146" s="27">
        <f t="shared" si="44"/>
        <v>4</v>
      </c>
      <c r="J146" s="739">
        <f>IF(Weather_Site!M144&lt;180,Weather_Site!M144+180,Weather_Site!M144-180)</f>
        <v>339</v>
      </c>
      <c r="K146" s="635">
        <f t="shared" si="45"/>
        <v>3.4985299999999997</v>
      </c>
      <c r="L146" s="635">
        <f t="shared" si="46"/>
        <v>3.9020999999999999</v>
      </c>
      <c r="M146" s="635">
        <f t="shared" si="47"/>
        <v>3.5935699999999997</v>
      </c>
      <c r="N146" s="635">
        <f t="shared" si="48"/>
        <v>3.4985299999999997</v>
      </c>
      <c r="O146" s="636">
        <f t="shared" si="49"/>
        <v>1</v>
      </c>
      <c r="P146" s="635">
        <f>IF($O$11,Weather_Site!H144,IF(0.191*(Weather_Site!K144+104)*(Weather_Site!J144+1)^1.5/(3.52*(Weather_Site!J144+1)^1.5+Weather_Site!I144-1)&gt;10, 10,0.191*(Weather_Site!K144+104)*(Weather_Site!J144+1)^1.5/(3.52*(Weather_Site!J144+1)^1.5+Weather_Site!I144-1)))</f>
        <v>9.1</v>
      </c>
      <c r="Q146" s="636">
        <f t="shared" si="50"/>
        <v>0.98627459474380041</v>
      </c>
      <c r="R146" s="636">
        <f t="shared" si="51"/>
        <v>0.98627459474380041</v>
      </c>
      <c r="S146" s="635">
        <f t="shared" si="52"/>
        <v>1</v>
      </c>
      <c r="T146" s="707">
        <f t="shared" si="53"/>
        <v>208.97589968584367</v>
      </c>
      <c r="U146" s="707">
        <f t="shared" si="54"/>
        <v>636.02304192772567</v>
      </c>
      <c r="V146" s="707">
        <f t="shared" si="55"/>
        <v>996.60157037574754</v>
      </c>
      <c r="W146" s="636">
        <f t="shared" si="56"/>
        <v>1</v>
      </c>
      <c r="X146" s="636">
        <f t="shared" si="57"/>
        <v>9.4349430961125524E-2</v>
      </c>
      <c r="Y146" s="707">
        <f t="shared" si="58"/>
        <v>670.0434209035966</v>
      </c>
      <c r="Z146" s="635">
        <f t="shared" si="59"/>
        <v>3.5578572128985275</v>
      </c>
      <c r="AA146" s="707">
        <f t="shared" si="60"/>
        <v>183.83544252183839</v>
      </c>
      <c r="AB146" s="707">
        <f t="shared" si="61"/>
        <v>7962.3493184044073</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43"/>
        <v>0</v>
      </c>
      <c r="I147" s="27">
        <f t="shared" si="44"/>
        <v>3.6666666666666665</v>
      </c>
      <c r="J147" s="739">
        <f>IF(Weather_Site!M145&lt;180,Weather_Site!M145+180,Weather_Site!M145-180)</f>
        <v>344</v>
      </c>
      <c r="K147" s="635">
        <f t="shared" si="45"/>
        <v>3.4147799999999995</v>
      </c>
      <c r="L147" s="635">
        <f t="shared" si="46"/>
        <v>3.7782</v>
      </c>
      <c r="M147" s="635">
        <f t="shared" si="47"/>
        <v>3.4506200000000007</v>
      </c>
      <c r="N147" s="635">
        <f t="shared" si="48"/>
        <v>3.4147799999999995</v>
      </c>
      <c r="O147" s="636">
        <f t="shared" si="49"/>
        <v>1</v>
      </c>
      <c r="P147" s="635">
        <f>IF($O$11,Weather_Site!H145,IF(0.191*(Weather_Site!K145+104)*(Weather_Site!J145+1)^1.5/(3.52*(Weather_Site!J145+1)^1.5+Weather_Site!I145-1)&gt;10, 10,0.191*(Weather_Site!K145+104)*(Weather_Site!J145+1)^1.5/(3.52*(Weather_Site!J145+1)^1.5+Weather_Site!I145-1)))</f>
        <v>9.1</v>
      </c>
      <c r="Q147" s="636">
        <f t="shared" si="50"/>
        <v>0.98627459474380041</v>
      </c>
      <c r="R147" s="636">
        <f t="shared" si="51"/>
        <v>0.98627459474380041</v>
      </c>
      <c r="S147" s="635">
        <f t="shared" si="52"/>
        <v>1</v>
      </c>
      <c r="T147" s="707">
        <f t="shared" si="53"/>
        <v>190.43451400597618</v>
      </c>
      <c r="U147" s="707">
        <f t="shared" si="54"/>
        <v>591.93117416174925</v>
      </c>
      <c r="V147" s="707">
        <f t="shared" si="55"/>
        <v>898.47254421416892</v>
      </c>
      <c r="W147" s="636">
        <f t="shared" si="56"/>
        <v>1</v>
      </c>
      <c r="X147" s="636">
        <f t="shared" si="57"/>
        <v>7.1974434249677616E-2</v>
      </c>
      <c r="Y147" s="707">
        <f t="shared" si="58"/>
        <v>613.9943158453932</v>
      </c>
      <c r="Z147" s="635">
        <f t="shared" si="59"/>
        <v>3.3400956914642275</v>
      </c>
      <c r="AA147" s="707">
        <f t="shared" si="60"/>
        <v>179.29982357358753</v>
      </c>
      <c r="AB147" s="707">
        <f t="shared" si="61"/>
        <v>7296.2991199627559</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43"/>
        <v>0</v>
      </c>
      <c r="I148" s="27">
        <f t="shared" si="44"/>
        <v>4</v>
      </c>
      <c r="J148" s="739">
        <f>IF(Weather_Site!M146&lt;180,Weather_Site!M146+180,Weather_Site!M146-180)</f>
        <v>337</v>
      </c>
      <c r="K148" s="635">
        <f t="shared" si="45"/>
        <v>3.488</v>
      </c>
      <c r="L148" s="635">
        <f t="shared" si="46"/>
        <v>3.8897000000000004</v>
      </c>
      <c r="M148" s="635">
        <f t="shared" si="47"/>
        <v>3.5785999999999998</v>
      </c>
      <c r="N148" s="635">
        <f t="shared" si="48"/>
        <v>3.8897000000000004</v>
      </c>
      <c r="O148" s="636">
        <f t="shared" si="49"/>
        <v>1</v>
      </c>
      <c r="P148" s="635">
        <f>IF($O$11,Weather_Site!H146,IF(0.191*(Weather_Site!K146+104)*(Weather_Site!J146+1)^1.5/(3.52*(Weather_Site!J146+1)^1.5+Weather_Site!I146-1)&gt;10, 10,0.191*(Weather_Site!K146+104)*(Weather_Site!J146+1)^1.5/(3.52*(Weather_Site!J146+1)^1.5+Weather_Site!I146-1)))</f>
        <v>9.1</v>
      </c>
      <c r="Q148" s="636">
        <f t="shared" si="50"/>
        <v>0.98627459474380041</v>
      </c>
      <c r="R148" s="636">
        <f t="shared" si="51"/>
        <v>0.98627459474380041</v>
      </c>
      <c r="S148" s="635">
        <f t="shared" si="52"/>
        <v>1</v>
      </c>
      <c r="T148" s="707">
        <f t="shared" si="53"/>
        <v>208.97589968584367</v>
      </c>
      <c r="U148" s="707">
        <f t="shared" si="54"/>
        <v>636.02304192772567</v>
      </c>
      <c r="V148" s="707">
        <f t="shared" si="55"/>
        <v>996.60157037574754</v>
      </c>
      <c r="W148" s="636">
        <f t="shared" si="56"/>
        <v>1</v>
      </c>
      <c r="X148" s="636">
        <f t="shared" si="57"/>
        <v>9.4349430961125524E-2</v>
      </c>
      <c r="Y148" s="707">
        <f t="shared" si="58"/>
        <v>670.0434209035966</v>
      </c>
      <c r="Z148" s="635">
        <f t="shared" si="59"/>
        <v>3.5578572128985275</v>
      </c>
      <c r="AA148" s="707">
        <f t="shared" si="60"/>
        <v>183.83544252183839</v>
      </c>
      <c r="AB148" s="707">
        <f t="shared" si="61"/>
        <v>7962.3493184044073</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43"/>
        <v>0</v>
      </c>
      <c r="I149" s="27">
        <f t="shared" si="44"/>
        <v>3.6666666666666665</v>
      </c>
      <c r="J149" s="739">
        <f>IF(Weather_Site!M147&lt;180,Weather_Site!M147+180,Weather_Site!M147-180)</f>
        <v>334</v>
      </c>
      <c r="K149" s="635">
        <f t="shared" si="45"/>
        <v>3.5221499999999999</v>
      </c>
      <c r="L149" s="635">
        <f t="shared" si="46"/>
        <v>3.9459999999999997</v>
      </c>
      <c r="M149" s="635">
        <f t="shared" si="47"/>
        <v>3.6423500000000004</v>
      </c>
      <c r="N149" s="635">
        <f t="shared" si="48"/>
        <v>3.9459999999999997</v>
      </c>
      <c r="O149" s="636">
        <f t="shared" si="49"/>
        <v>1</v>
      </c>
      <c r="P149" s="635">
        <f>IF($O$11,Weather_Site!H147,IF(0.191*(Weather_Site!K147+104)*(Weather_Site!J147+1)^1.5/(3.52*(Weather_Site!J147+1)^1.5+Weather_Site!I147-1)&gt;10, 10,0.191*(Weather_Site!K147+104)*(Weather_Site!J147+1)^1.5/(3.52*(Weather_Site!J147+1)^1.5+Weather_Site!I147-1)))</f>
        <v>9.1</v>
      </c>
      <c r="Q149" s="636">
        <f t="shared" si="50"/>
        <v>0.98627459474380041</v>
      </c>
      <c r="R149" s="636">
        <f t="shared" si="51"/>
        <v>0.98627459474380041</v>
      </c>
      <c r="S149" s="635">
        <f t="shared" si="52"/>
        <v>1</v>
      </c>
      <c r="T149" s="707">
        <f t="shared" si="53"/>
        <v>190.43451400597618</v>
      </c>
      <c r="U149" s="707">
        <f t="shared" si="54"/>
        <v>591.93117416174925</v>
      </c>
      <c r="V149" s="707">
        <f t="shared" si="55"/>
        <v>898.47254421416892</v>
      </c>
      <c r="W149" s="636">
        <f t="shared" si="56"/>
        <v>1</v>
      </c>
      <c r="X149" s="636">
        <f t="shared" si="57"/>
        <v>7.1974434249677616E-2</v>
      </c>
      <c r="Y149" s="707">
        <f t="shared" si="58"/>
        <v>613.9943158453932</v>
      </c>
      <c r="Z149" s="635">
        <f t="shared" si="59"/>
        <v>3.3400956914642275</v>
      </c>
      <c r="AA149" s="707">
        <f t="shared" si="60"/>
        <v>179.29982357358753</v>
      </c>
      <c r="AB149" s="707">
        <f t="shared" si="61"/>
        <v>7296.2991199627559</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43"/>
        <v>0</v>
      </c>
      <c r="I150" s="27">
        <f t="shared" si="44"/>
        <v>3</v>
      </c>
      <c r="J150" s="739">
        <f>IF(Weather_Site!M148&lt;180,Weather_Site!M148+180,Weather_Site!M148-180)</f>
        <v>332</v>
      </c>
      <c r="K150" s="635">
        <f t="shared" si="45"/>
        <v>3.6865999999999999</v>
      </c>
      <c r="L150" s="635">
        <f t="shared" si="46"/>
        <v>4.1993999999999998</v>
      </c>
      <c r="M150" s="635">
        <f t="shared" si="47"/>
        <v>3.9325999999999999</v>
      </c>
      <c r="N150" s="635">
        <f t="shared" si="48"/>
        <v>3.9325999999999999</v>
      </c>
      <c r="O150" s="636">
        <f t="shared" si="49"/>
        <v>1</v>
      </c>
      <c r="P150" s="635">
        <f>IF($O$11,Weather_Site!H148,IF(0.191*(Weather_Site!K148+104)*(Weather_Site!J148+1)^1.5/(3.52*(Weather_Site!J148+1)^1.5+Weather_Site!I148-1)&gt;10, 10,0.191*(Weather_Site!K148+104)*(Weather_Site!J148+1)^1.5/(3.52*(Weather_Site!J148+1)^1.5+Weather_Site!I148-1)))</f>
        <v>9.1</v>
      </c>
      <c r="Q150" s="636">
        <f t="shared" si="50"/>
        <v>0.98627459474380041</v>
      </c>
      <c r="R150" s="636">
        <f t="shared" si="51"/>
        <v>0.98627459474380041</v>
      </c>
      <c r="S150" s="635">
        <f t="shared" si="52"/>
        <v>1</v>
      </c>
      <c r="T150" s="707">
        <f t="shared" si="53"/>
        <v>152.80867857300925</v>
      </c>
      <c r="U150" s="707">
        <f t="shared" si="54"/>
        <v>501.54763188598537</v>
      </c>
      <c r="V150" s="707">
        <f t="shared" si="55"/>
        <v>707.43175274188798</v>
      </c>
      <c r="W150" s="636">
        <f t="shared" si="56"/>
        <v>1</v>
      </c>
      <c r="X150" s="636">
        <f t="shared" si="57"/>
        <v>4.121169199844868E-2</v>
      </c>
      <c r="Y150" s="707">
        <f t="shared" si="58"/>
        <v>510.03246486207019</v>
      </c>
      <c r="Z150" s="635">
        <f t="shared" si="59"/>
        <v>2.9208503623726685</v>
      </c>
      <c r="AA150" s="707">
        <f t="shared" si="60"/>
        <v>170.94532271821632</v>
      </c>
      <c r="AB150" s="707">
        <f t="shared" si="61"/>
        <v>6060.885790777601</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43"/>
        <v>0</v>
      </c>
      <c r="I151" s="27">
        <f t="shared" si="44"/>
        <v>2.6666666666666665</v>
      </c>
      <c r="J151" s="739">
        <f>IF(Weather_Site!M149&lt;180,Weather_Site!M149+180,Weather_Site!M149-180)</f>
        <v>330</v>
      </c>
      <c r="K151" s="635">
        <f t="shared" si="45"/>
        <v>4.2052399999999999</v>
      </c>
      <c r="L151" s="635">
        <f t="shared" si="46"/>
        <v>4.9687000000000001</v>
      </c>
      <c r="M151" s="635">
        <f t="shared" si="47"/>
        <v>4.8197600000000005</v>
      </c>
      <c r="N151" s="635">
        <f t="shared" si="48"/>
        <v>4.8197600000000005</v>
      </c>
      <c r="O151" s="636">
        <f t="shared" si="49"/>
        <v>0.95669561582907869</v>
      </c>
      <c r="P151" s="635">
        <f>IF($O$11,Weather_Site!H149,IF(0.191*(Weather_Site!K149+104)*(Weather_Site!J149+1)^1.5/(3.52*(Weather_Site!J149+1)^1.5+Weather_Site!I149-1)&gt;10, 10,0.191*(Weather_Site!K149+104)*(Weather_Site!J149+1)^1.5/(3.52*(Weather_Site!J149+1)^1.5+Weather_Site!I149-1)))</f>
        <v>9.1</v>
      </c>
      <c r="Q151" s="636">
        <f t="shared" si="50"/>
        <v>0.98627459474380041</v>
      </c>
      <c r="R151" s="636">
        <f t="shared" si="51"/>
        <v>0.94356458079499517</v>
      </c>
      <c r="S151" s="635">
        <f t="shared" si="52"/>
        <v>1</v>
      </c>
      <c r="T151" s="707">
        <f t="shared" si="53"/>
        <v>127.8732760459683</v>
      </c>
      <c r="U151" s="707">
        <f t="shared" si="54"/>
        <v>435.36132048166132</v>
      </c>
      <c r="V151" s="707">
        <f t="shared" si="55"/>
        <v>588.1950371224998</v>
      </c>
      <c r="W151" s="636">
        <f t="shared" si="56"/>
        <v>1</v>
      </c>
      <c r="X151" s="636">
        <f t="shared" si="57"/>
        <v>1.0052688652993347E-2</v>
      </c>
      <c r="Y151" s="707">
        <f t="shared" si="58"/>
        <v>436.89771025073151</v>
      </c>
      <c r="Z151" s="635">
        <f t="shared" si="59"/>
        <v>2.6116240328759845</v>
      </c>
      <c r="AA151" s="707">
        <f t="shared" si="60"/>
        <v>158.11295246479858</v>
      </c>
      <c r="AB151" s="707">
        <f t="shared" si="61"/>
        <v>5191.8011234795258</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43"/>
        <v>0</v>
      </c>
      <c r="I152" s="27">
        <f t="shared" si="44"/>
        <v>3</v>
      </c>
      <c r="J152" s="739">
        <f>IF(Weather_Site!M150&lt;180,Weather_Site!M150+180,Weather_Site!M150-180)</f>
        <v>328</v>
      </c>
      <c r="K152" s="635">
        <f t="shared" si="45"/>
        <v>4.6326499999999999</v>
      </c>
      <c r="L152" s="635">
        <f t="shared" si="46"/>
        <v>5.5961000000000007</v>
      </c>
      <c r="M152" s="635">
        <f t="shared" si="47"/>
        <v>5.5446499999999999</v>
      </c>
      <c r="N152" s="635">
        <f t="shared" si="48"/>
        <v>5.5446499999999999</v>
      </c>
      <c r="O152" s="636">
        <f t="shared" si="49"/>
        <v>0.90509704157657822</v>
      </c>
      <c r="P152" s="635">
        <f>IF($O$11,Weather_Site!H150,IF(0.191*(Weather_Site!K150+104)*(Weather_Site!J150+1)^1.5/(3.52*(Weather_Site!J150+1)^1.5+Weather_Site!I150-1)&gt;10, 10,0.191*(Weather_Site!K150+104)*(Weather_Site!J150+1)^1.5/(3.52*(Weather_Site!J150+1)^1.5+Weather_Site!I150-1)))</f>
        <v>9.1</v>
      </c>
      <c r="Q152" s="636">
        <f t="shared" si="50"/>
        <v>0.98627459474380041</v>
      </c>
      <c r="R152" s="636">
        <f t="shared" si="51"/>
        <v>0.89267421788475232</v>
      </c>
      <c r="S152" s="635">
        <f t="shared" si="52"/>
        <v>1</v>
      </c>
      <c r="T152" s="707">
        <f t="shared" si="53"/>
        <v>138.30668290365691</v>
      </c>
      <c r="U152" s="707">
        <f t="shared" si="54"/>
        <v>453.94927782974401</v>
      </c>
      <c r="V152" s="707">
        <f t="shared" si="55"/>
        <v>640.2943865240162</v>
      </c>
      <c r="W152" s="636">
        <f t="shared" si="56"/>
        <v>1</v>
      </c>
      <c r="X152" s="636">
        <f t="shared" si="57"/>
        <v>3.4624559236110463E-3</v>
      </c>
      <c r="Y152" s="707">
        <f t="shared" si="58"/>
        <v>454.59448955517843</v>
      </c>
      <c r="Z152" s="635">
        <f t="shared" si="59"/>
        <v>2.6876849319352911</v>
      </c>
      <c r="AA152" s="707">
        <f t="shared" si="60"/>
        <v>152.36442202546536</v>
      </c>
      <c r="AB152" s="707">
        <f t="shared" si="61"/>
        <v>5402.0978508807038</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43"/>
        <v>0</v>
      </c>
      <c r="I153" s="27">
        <f t="shared" si="44"/>
        <v>3</v>
      </c>
      <c r="J153" s="739">
        <f>IF(Weather_Site!M151&lt;180,Weather_Site!M151+180,Weather_Site!M151-180)</f>
        <v>325</v>
      </c>
      <c r="K153" s="635">
        <f t="shared" si="45"/>
        <v>4.9887099999999993</v>
      </c>
      <c r="L153" s="635">
        <f t="shared" si="46"/>
        <v>6.1165000000000003</v>
      </c>
      <c r="M153" s="635">
        <f t="shared" si="47"/>
        <v>6.1463900000000002</v>
      </c>
      <c r="N153" s="635">
        <f t="shared" si="48"/>
        <v>6.1463900000000002</v>
      </c>
      <c r="O153" s="636">
        <f t="shared" si="49"/>
        <v>0.8568507545097992</v>
      </c>
      <c r="P153" s="635">
        <f>IF($O$11,Weather_Site!H151,IF(0.191*(Weather_Site!K151+104)*(Weather_Site!J151+1)^1.5/(3.52*(Weather_Site!J151+1)^1.5+Weather_Site!I151-1)&gt;10, 10,0.191*(Weather_Site!K151+104)*(Weather_Site!J151+1)^1.5/(3.52*(Weather_Site!J151+1)^1.5+Weather_Site!I151-1)))</f>
        <v>9.1</v>
      </c>
      <c r="Q153" s="636">
        <f t="shared" si="50"/>
        <v>0.98627459474380041</v>
      </c>
      <c r="R153" s="636">
        <f t="shared" si="51"/>
        <v>0.84509013066007177</v>
      </c>
      <c r="S153" s="635">
        <f t="shared" si="52"/>
        <v>1</v>
      </c>
      <c r="T153" s="707">
        <f t="shared" si="53"/>
        <v>130.93423153092834</v>
      </c>
      <c r="U153" s="707">
        <f t="shared" si="54"/>
        <v>429.75146680410955</v>
      </c>
      <c r="V153" s="707">
        <f t="shared" si="55"/>
        <v>606.16343110107641</v>
      </c>
      <c r="W153" s="636">
        <f t="shared" si="56"/>
        <v>1</v>
      </c>
      <c r="X153" s="636">
        <f t="shared" si="57"/>
        <v>9.6631405879919676E-4</v>
      </c>
      <c r="Y153" s="707">
        <f t="shared" si="58"/>
        <v>429.92193616535008</v>
      </c>
      <c r="Z153" s="635">
        <f t="shared" si="59"/>
        <v>2.5814086923798563</v>
      </c>
      <c r="AA153" s="707">
        <f t="shared" si="60"/>
        <v>144.09503156098341</v>
      </c>
      <c r="AB153" s="707">
        <f t="shared" si="61"/>
        <v>5108.9056747649101</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43"/>
        <v>0</v>
      </c>
      <c r="I154" s="27">
        <f t="shared" si="44"/>
        <v>3</v>
      </c>
      <c r="J154" s="739">
        <f>IF(Weather_Site!M152&lt;180,Weather_Site!M152+180,Weather_Site!M152-180)</f>
        <v>311</v>
      </c>
      <c r="K154" s="635">
        <f t="shared" si="45"/>
        <v>5.1753999999999998</v>
      </c>
      <c r="L154" s="635">
        <f t="shared" si="46"/>
        <v>6.3846000000000007</v>
      </c>
      <c r="M154" s="635">
        <f t="shared" si="47"/>
        <v>6.4573999999999998</v>
      </c>
      <c r="N154" s="635">
        <f t="shared" si="48"/>
        <v>6.4573999999999998</v>
      </c>
      <c r="O154" s="636">
        <f t="shared" si="49"/>
        <v>0.83048071462284201</v>
      </c>
      <c r="P154" s="635">
        <f>IF($O$11,Weather_Site!H152,IF(0.191*(Weather_Site!K152+104)*(Weather_Site!J152+1)^1.5/(3.52*(Weather_Site!J152+1)^1.5+Weather_Site!I152-1)&gt;10, 10,0.191*(Weather_Site!K152+104)*(Weather_Site!J152+1)^1.5/(3.52*(Weather_Site!J152+1)^1.5+Weather_Site!I152-1)))</f>
        <v>9.1</v>
      </c>
      <c r="Q154" s="636">
        <f t="shared" si="50"/>
        <v>0.98627459474380041</v>
      </c>
      <c r="R154" s="636">
        <f t="shared" si="51"/>
        <v>0.81908203025718529</v>
      </c>
      <c r="S154" s="635">
        <f t="shared" si="52"/>
        <v>1</v>
      </c>
      <c r="T154" s="707">
        <f t="shared" si="53"/>
        <v>126.90466058188488</v>
      </c>
      <c r="U154" s="707">
        <f t="shared" si="54"/>
        <v>416.52563574606722</v>
      </c>
      <c r="V154" s="707">
        <f t="shared" si="55"/>
        <v>587.50842756397287</v>
      </c>
      <c r="W154" s="636">
        <f t="shared" si="56"/>
        <v>1</v>
      </c>
      <c r="X154" s="636">
        <f t="shared" si="57"/>
        <v>4.806065095487938E-4</v>
      </c>
      <c r="Y154" s="707">
        <f t="shared" si="58"/>
        <v>416.60781118883574</v>
      </c>
      <c r="Z154" s="635">
        <f t="shared" si="59"/>
        <v>2.5233587547983136</v>
      </c>
      <c r="AA154" s="707">
        <f t="shared" si="60"/>
        <v>139.63259525031361</v>
      </c>
      <c r="AB154" s="707">
        <f t="shared" si="61"/>
        <v>4950.6894896273316</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43"/>
        <v>0</v>
      </c>
      <c r="I155" s="27">
        <f t="shared" si="44"/>
        <v>3.3333333333333335</v>
      </c>
      <c r="J155" s="739">
        <f>IF(Weather_Site!M153&lt;180,Weather_Site!M153+180,Weather_Site!M153-180)</f>
        <v>302</v>
      </c>
      <c r="K155" s="635">
        <f t="shared" si="45"/>
        <v>5.3962399999999997</v>
      </c>
      <c r="L155" s="635">
        <f t="shared" si="46"/>
        <v>6.7090000000000014</v>
      </c>
      <c r="M155" s="635">
        <f t="shared" si="47"/>
        <v>6.8321600000000009</v>
      </c>
      <c r="N155" s="635">
        <f t="shared" si="48"/>
        <v>6.8321600000000009</v>
      </c>
      <c r="O155" s="636">
        <f t="shared" si="49"/>
        <v>0.79773383503401107</v>
      </c>
      <c r="P155" s="635">
        <f>IF($O$11,Weather_Site!H153,IF(0.191*(Weather_Site!K153+104)*(Weather_Site!J153+1)^1.5/(3.52*(Weather_Site!J153+1)^1.5+Weather_Site!I153-1)&gt;10, 10,0.191*(Weather_Site!K153+104)*(Weather_Site!J153+1)^1.5/(3.52*(Weather_Site!J153+1)^1.5+Weather_Site!I153-1)))</f>
        <v>9.1</v>
      </c>
      <c r="Q155" s="636">
        <f t="shared" si="50"/>
        <v>0.98627459474380041</v>
      </c>
      <c r="R155" s="636">
        <f t="shared" si="51"/>
        <v>0.78678461486158702</v>
      </c>
      <c r="S155" s="635">
        <f t="shared" si="52"/>
        <v>1</v>
      </c>
      <c r="T155" s="707">
        <f t="shared" si="53"/>
        <v>136.98766078474321</v>
      </c>
      <c r="U155" s="707">
        <f t="shared" si="54"/>
        <v>436.46728703248539</v>
      </c>
      <c r="V155" s="707">
        <f t="shared" si="55"/>
        <v>639.81224119269496</v>
      </c>
      <c r="W155" s="636">
        <f t="shared" si="56"/>
        <v>1</v>
      </c>
      <c r="X155" s="636">
        <f t="shared" si="57"/>
        <v>2.7108084824329476E-4</v>
      </c>
      <c r="Y155" s="707">
        <f t="shared" si="58"/>
        <v>436.52240995514512</v>
      </c>
      <c r="Z155" s="635">
        <f t="shared" si="59"/>
        <v>2.6100018501337598</v>
      </c>
      <c r="AA155" s="707">
        <f t="shared" si="60"/>
        <v>136.24294942420258</v>
      </c>
      <c r="AB155" s="707">
        <f t="shared" si="61"/>
        <v>5187.3413049669743</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43"/>
        <v>0</v>
      </c>
      <c r="I156" s="27">
        <f t="shared" si="44"/>
        <v>3.3333333333333335</v>
      </c>
      <c r="J156" s="739">
        <f>IF(Weather_Site!M154&lt;180,Weather_Site!M154+180,Weather_Site!M154-180)</f>
        <v>303</v>
      </c>
      <c r="K156" s="635">
        <f t="shared" si="45"/>
        <v>5.6257400000000004</v>
      </c>
      <c r="L156" s="635">
        <f t="shared" si="46"/>
        <v>7.0412999999999997</v>
      </c>
      <c r="M156" s="635">
        <f t="shared" si="47"/>
        <v>7.21706</v>
      </c>
      <c r="N156" s="635">
        <f t="shared" si="48"/>
        <v>7.21706</v>
      </c>
      <c r="O156" s="636">
        <f t="shared" si="49"/>
        <v>0.76328633820887604</v>
      </c>
      <c r="P156" s="635">
        <f>IF($O$11,Weather_Site!H154,IF(0.191*(Weather_Site!K154+104)*(Weather_Site!J154+1)^1.5/(3.52*(Weather_Site!J154+1)^1.5+Weather_Site!I154-1)&gt;10, 10,0.191*(Weather_Site!K154+104)*(Weather_Site!J154+1)^1.5/(3.52*(Weather_Site!J154+1)^1.5+Weather_Site!I154-1)))</f>
        <v>9.1</v>
      </c>
      <c r="Q156" s="636">
        <f t="shared" si="50"/>
        <v>0.98627459474380041</v>
      </c>
      <c r="R156" s="636">
        <f t="shared" si="51"/>
        <v>0.75280992389043855</v>
      </c>
      <c r="S156" s="635">
        <f t="shared" si="52"/>
        <v>1</v>
      </c>
      <c r="T156" s="707">
        <f t="shared" si="53"/>
        <v>131.072301798166</v>
      </c>
      <c r="U156" s="707">
        <f t="shared" si="54"/>
        <v>417.61989104145806</v>
      </c>
      <c r="V156" s="707">
        <f t="shared" si="55"/>
        <v>612.18406600538037</v>
      </c>
      <c r="W156" s="636">
        <f t="shared" si="56"/>
        <v>1</v>
      </c>
      <c r="X156" s="636">
        <f t="shared" si="57"/>
        <v>1.0880572526915976E-4</v>
      </c>
      <c r="Y156" s="707">
        <f t="shared" si="58"/>
        <v>417.64106073762639</v>
      </c>
      <c r="Z156" s="635">
        <f t="shared" si="59"/>
        <v>2.5278819576446607</v>
      </c>
      <c r="AA156" s="707">
        <f t="shared" si="60"/>
        <v>130.34989411286716</v>
      </c>
      <c r="AB156" s="707">
        <f t="shared" si="61"/>
        <v>4962.9679384321271</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43"/>
        <v>0</v>
      </c>
      <c r="I157" s="27">
        <f t="shared" si="44"/>
        <v>3.3333333333333335</v>
      </c>
      <c r="J157" s="739">
        <f>IF(Weather_Site!M155&lt;180,Weather_Site!M155+180,Weather_Site!M155-180)</f>
        <v>301</v>
      </c>
      <c r="K157" s="635">
        <f t="shared" si="45"/>
        <v>6.39405</v>
      </c>
      <c r="L157" s="635">
        <f t="shared" si="46"/>
        <v>8.1138000000000012</v>
      </c>
      <c r="M157" s="635">
        <f t="shared" si="47"/>
        <v>8.4678500000000003</v>
      </c>
      <c r="N157" s="635">
        <f t="shared" si="48"/>
        <v>8.4678500000000003</v>
      </c>
      <c r="O157" s="636">
        <f t="shared" si="49"/>
        <v>0.64913425053492335</v>
      </c>
      <c r="P157" s="635">
        <f>IF($O$11,Weather_Site!H155,IF(0.191*(Weather_Site!K155+104)*(Weather_Site!J155+1)^1.5/(3.52*(Weather_Site!J155+1)^1.5+Weather_Site!I155-1)&gt;10, 10,0.191*(Weather_Site!K155+104)*(Weather_Site!J155+1)^1.5/(3.52*(Weather_Site!J155+1)^1.5+Weather_Site!I155-1)))</f>
        <v>9.1</v>
      </c>
      <c r="Q157" s="636">
        <f t="shared" si="50"/>
        <v>0.98627459474380041</v>
      </c>
      <c r="R157" s="636">
        <f t="shared" si="51"/>
        <v>0.64022461988065216</v>
      </c>
      <c r="S157" s="635">
        <f t="shared" si="52"/>
        <v>1</v>
      </c>
      <c r="T157" s="707">
        <f t="shared" si="53"/>
        <v>111.46998987731963</v>
      </c>
      <c r="U157" s="707">
        <f t="shared" si="54"/>
        <v>355.16340514598357</v>
      </c>
      <c r="V157" s="707">
        <f t="shared" si="55"/>
        <v>520.62984096942864</v>
      </c>
      <c r="W157" s="636">
        <f t="shared" si="56"/>
        <v>1</v>
      </c>
      <c r="X157" s="636">
        <f t="shared" si="57"/>
        <v>5.2810111065627621E-6</v>
      </c>
      <c r="Y157" s="707">
        <f t="shared" si="58"/>
        <v>355.16427897606894</v>
      </c>
      <c r="Z157" s="635">
        <f t="shared" si="59"/>
        <v>2.2484148911714548</v>
      </c>
      <c r="AA157" s="707">
        <f t="shared" si="60"/>
        <v>110.85027433710016</v>
      </c>
      <c r="AB157" s="707">
        <f t="shared" si="61"/>
        <v>4220.5355151656195</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43"/>
        <v>0</v>
      </c>
      <c r="I158" s="27">
        <f t="shared" si="44"/>
        <v>3</v>
      </c>
      <c r="J158" s="739">
        <f>IF(Weather_Site!M156&lt;180,Weather_Site!M156+180,Weather_Site!M156-180)</f>
        <v>299</v>
      </c>
      <c r="K158" s="635">
        <f t="shared" si="45"/>
        <v>7.1176799999999991</v>
      </c>
      <c r="L158" s="635">
        <f t="shared" si="46"/>
        <v>9.1176000000000013</v>
      </c>
      <c r="M158" s="635">
        <f t="shared" si="47"/>
        <v>9.63992</v>
      </c>
      <c r="N158" s="635">
        <f t="shared" si="48"/>
        <v>9.63992</v>
      </c>
      <c r="O158" s="636">
        <f t="shared" si="49"/>
        <v>0.54498448558489154</v>
      </c>
      <c r="P158" s="635">
        <f>IF($O$11,Weather_Site!H156,IF(0.191*(Weather_Site!K156+104)*(Weather_Site!J156+1)^1.5/(3.52*(Weather_Site!J156+1)^1.5+Weather_Site!I156-1)&gt;10, 10,0.191*(Weather_Site!K156+104)*(Weather_Site!J156+1)^1.5/(3.52*(Weather_Site!J156+1)^1.5+Weather_Site!I156-1)))</f>
        <v>9.1</v>
      </c>
      <c r="Q158" s="636">
        <f t="shared" si="50"/>
        <v>0.98627459474380041</v>
      </c>
      <c r="R158" s="636">
        <f t="shared" si="51"/>
        <v>0.53750435266189744</v>
      </c>
      <c r="S158" s="635">
        <f t="shared" si="52"/>
        <v>1</v>
      </c>
      <c r="T158" s="707">
        <f t="shared" si="53"/>
        <v>83.278359085018479</v>
      </c>
      <c r="U158" s="707">
        <f t="shared" si="54"/>
        <v>273.33567815970429</v>
      </c>
      <c r="V158" s="707">
        <f t="shared" si="55"/>
        <v>385.53932985445601</v>
      </c>
      <c r="W158" s="636">
        <f t="shared" si="56"/>
        <v>1</v>
      </c>
      <c r="X158" s="636">
        <f t="shared" si="57"/>
        <v>0</v>
      </c>
      <c r="Y158" s="707">
        <f t="shared" si="58"/>
        <v>273.33567815970429</v>
      </c>
      <c r="Z158" s="635">
        <f t="shared" si="59"/>
        <v>1.8605764750966574</v>
      </c>
      <c r="AA158" s="707">
        <f t="shared" si="60"/>
        <v>91.612708861678598</v>
      </c>
      <c r="AB158" s="707">
        <f t="shared" si="61"/>
        <v>3248.1389754644861</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ref="H159:H179" si="62">C$4</f>
        <v>0</v>
      </c>
      <c r="I159" s="27">
        <f t="shared" si="44"/>
        <v>3</v>
      </c>
      <c r="J159" s="739">
        <f>IF(Weather_Site!M157&lt;180,Weather_Site!M157+180,Weather_Site!M157-180)</f>
        <v>297</v>
      </c>
      <c r="K159" s="635">
        <f t="shared" si="45"/>
        <v>7.9405100000000006</v>
      </c>
      <c r="L159" s="635">
        <f t="shared" si="46"/>
        <v>10.256600000000001</v>
      </c>
      <c r="M159" s="635">
        <f t="shared" si="47"/>
        <v>10.97039</v>
      </c>
      <c r="N159" s="635">
        <f t="shared" si="48"/>
        <v>10.97039</v>
      </c>
      <c r="O159" s="636">
        <f t="shared" si="49"/>
        <v>0.43749463725486792</v>
      </c>
      <c r="P159" s="635">
        <f>IF($O$11,Weather_Site!H157,IF(0.191*(Weather_Site!K157+104)*(Weather_Site!J157+1)^1.5/(3.52*(Weather_Site!J157+1)^1.5+Weather_Site!I157-1)&gt;10, 10,0.191*(Weather_Site!K157+104)*(Weather_Site!J157+1)^1.5/(3.52*(Weather_Site!J157+1)^1.5+Weather_Site!I157-1)))</f>
        <v>9.1</v>
      </c>
      <c r="Q159" s="636">
        <f t="shared" si="50"/>
        <v>0.98627459474380041</v>
      </c>
      <c r="R159" s="636">
        <f t="shared" si="51"/>
        <v>0.43148984606113083</v>
      </c>
      <c r="S159" s="635">
        <f t="shared" si="52"/>
        <v>1</v>
      </c>
      <c r="T159" s="707">
        <f t="shared" si="53"/>
        <v>66.852977401694389</v>
      </c>
      <c r="U159" s="707">
        <f t="shared" si="54"/>
        <v>219.4243992779972</v>
      </c>
      <c r="V159" s="707">
        <f t="shared" si="55"/>
        <v>309.49759804838772</v>
      </c>
      <c r="W159" s="636">
        <f t="shared" si="56"/>
        <v>1</v>
      </c>
      <c r="X159" s="636">
        <f t="shared" si="57"/>
        <v>0</v>
      </c>
      <c r="Y159" s="707">
        <f t="shared" si="58"/>
        <v>219.4243992779972</v>
      </c>
      <c r="Z159" s="635">
        <f t="shared" si="59"/>
        <v>1.5873221606648749</v>
      </c>
      <c r="AA159" s="707">
        <f t="shared" si="60"/>
        <v>73.543504249228178</v>
      </c>
      <c r="AB159" s="707">
        <f t="shared" si="61"/>
        <v>2607.4932780868667</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2"/>
        <v>0</v>
      </c>
      <c r="I160" s="27">
        <f t="shared" si="44"/>
        <v>3</v>
      </c>
      <c r="J160" s="739">
        <f>IF(Weather_Site!M158&lt;180,Weather_Site!M158+180,Weather_Site!M158-180)</f>
        <v>293</v>
      </c>
      <c r="K160" s="635">
        <f t="shared" si="45"/>
        <v>8.1283799999999999</v>
      </c>
      <c r="L160" s="635">
        <f t="shared" si="46"/>
        <v>10.514600000000002</v>
      </c>
      <c r="M160" s="635">
        <f t="shared" si="47"/>
        <v>11.272220000000001</v>
      </c>
      <c r="N160" s="635">
        <f t="shared" si="48"/>
        <v>10.514600000000002</v>
      </c>
      <c r="O160" s="636">
        <f t="shared" si="49"/>
        <v>0.47264097459538906</v>
      </c>
      <c r="P160" s="635">
        <f>IF($O$11,Weather_Site!H158,IF(0.191*(Weather_Site!K158+104)*(Weather_Site!J158+1)^1.5/(3.52*(Weather_Site!J158+1)^1.5+Weather_Site!I158-1)&gt;10, 10,0.191*(Weather_Site!K158+104)*(Weather_Site!J158+1)^1.5/(3.52*(Weather_Site!J158+1)^1.5+Weather_Site!I158-1)))</f>
        <v>9.1</v>
      </c>
      <c r="Q160" s="636">
        <f t="shared" si="50"/>
        <v>0.98627459474380041</v>
      </c>
      <c r="R160" s="636">
        <f t="shared" si="51"/>
        <v>0.46615378567838223</v>
      </c>
      <c r="S160" s="635">
        <f t="shared" si="52"/>
        <v>1</v>
      </c>
      <c r="T160" s="707">
        <f t="shared" si="53"/>
        <v>72.223642767380639</v>
      </c>
      <c r="U160" s="707">
        <f t="shared" si="54"/>
        <v>237.05196154060155</v>
      </c>
      <c r="V160" s="707">
        <f t="shared" si="55"/>
        <v>334.36123307565026</v>
      </c>
      <c r="W160" s="636">
        <f t="shared" si="56"/>
        <v>1</v>
      </c>
      <c r="X160" s="636">
        <f t="shared" si="57"/>
        <v>0</v>
      </c>
      <c r="Y160" s="707">
        <f t="shared" si="58"/>
        <v>237.05196154060155</v>
      </c>
      <c r="Z160" s="635">
        <f t="shared" si="59"/>
        <v>1.6785256136737876</v>
      </c>
      <c r="AA160" s="707">
        <f t="shared" si="60"/>
        <v>79.451656234281259</v>
      </c>
      <c r="AB160" s="707">
        <f t="shared" si="61"/>
        <v>2816.9674763074822</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2"/>
        <v>0</v>
      </c>
      <c r="I161" s="27">
        <f t="shared" si="44"/>
        <v>3.3333333333333335</v>
      </c>
      <c r="J161" s="739">
        <f>IF(Weather_Site!M159&lt;180,Weather_Site!M159+180,Weather_Site!M159-180)</f>
        <v>291</v>
      </c>
      <c r="K161" s="635">
        <f t="shared" si="45"/>
        <v>7.6396600000000001</v>
      </c>
      <c r="L161" s="635">
        <f t="shared" si="46"/>
        <v>9.8173000000000012</v>
      </c>
      <c r="M161" s="635">
        <f t="shared" si="47"/>
        <v>10.462340000000001</v>
      </c>
      <c r="N161" s="635">
        <f t="shared" si="48"/>
        <v>9.8173000000000012</v>
      </c>
      <c r="O161" s="636">
        <f t="shared" si="49"/>
        <v>0.52985508229225586</v>
      </c>
      <c r="P161" s="635">
        <f>IF($O$11,Weather_Site!H159,IF(0.191*(Weather_Site!K159+104)*(Weather_Site!J159+1)^1.5/(3.52*(Weather_Site!J159+1)^1.5+Weather_Site!I159-1)&gt;10, 10,0.191*(Weather_Site!K159+104)*(Weather_Site!J159+1)^1.5/(3.52*(Weather_Site!J159+1)^1.5+Weather_Site!I159-1)))</f>
        <v>9.1</v>
      </c>
      <c r="Q161" s="636">
        <f t="shared" si="50"/>
        <v>0.98627459474380041</v>
      </c>
      <c r="R161" s="636">
        <f t="shared" si="51"/>
        <v>0.52258260656073763</v>
      </c>
      <c r="S161" s="635">
        <f t="shared" si="52"/>
        <v>1</v>
      </c>
      <c r="T161" s="707">
        <f t="shared" si="53"/>
        <v>90.987250496939438</v>
      </c>
      <c r="U161" s="707">
        <f t="shared" si="54"/>
        <v>289.90171926030354</v>
      </c>
      <c r="V161" s="707">
        <f t="shared" si="55"/>
        <v>424.96350639846503</v>
      </c>
      <c r="W161" s="636">
        <f t="shared" si="56"/>
        <v>1</v>
      </c>
      <c r="X161" s="636">
        <f t="shared" si="57"/>
        <v>0</v>
      </c>
      <c r="Y161" s="707">
        <f t="shared" si="58"/>
        <v>289.90171926030354</v>
      </c>
      <c r="Z161" s="635">
        <f t="shared" si="59"/>
        <v>1.9414374623302679</v>
      </c>
      <c r="AA161" s="707">
        <f t="shared" si="60"/>
        <v>90.48118578661159</v>
      </c>
      <c r="AB161" s="707">
        <f t="shared" si="61"/>
        <v>3444.998763876607</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2"/>
        <v>0</v>
      </c>
      <c r="I162" s="27">
        <f t="shared" si="44"/>
        <v>4.666666666666667</v>
      </c>
      <c r="J162" s="739">
        <f>IF(Weather_Site!M160&lt;180,Weather_Site!M160+180,Weather_Site!M160-180)</f>
        <v>278</v>
      </c>
      <c r="K162" s="635">
        <f t="shared" si="45"/>
        <v>6.7099500000000001</v>
      </c>
      <c r="L162" s="635">
        <f t="shared" si="46"/>
        <v>8.4858000000000011</v>
      </c>
      <c r="M162" s="635">
        <f t="shared" si="47"/>
        <v>8.9169500000000017</v>
      </c>
      <c r="N162" s="635">
        <f t="shared" si="48"/>
        <v>8.4858000000000011</v>
      </c>
      <c r="O162" s="636">
        <f t="shared" si="49"/>
        <v>0.64750076780087429</v>
      </c>
      <c r="P162" s="635">
        <f>IF($O$11,Weather_Site!H160,IF(0.191*(Weather_Site!K160+104)*(Weather_Site!J160+1)^1.5/(3.52*(Weather_Site!J160+1)^1.5+Weather_Site!I160-1)&gt;10, 10,0.191*(Weather_Site!K160+104)*(Weather_Site!J160+1)^1.5/(3.52*(Weather_Site!J160+1)^1.5+Weather_Site!I160-1)))</f>
        <v>9.1</v>
      </c>
      <c r="Q162" s="636">
        <f t="shared" si="50"/>
        <v>0.98627459474380041</v>
      </c>
      <c r="R162" s="636">
        <f t="shared" si="51"/>
        <v>0.63861355735910685</v>
      </c>
      <c r="S162" s="635">
        <f t="shared" si="52"/>
        <v>1</v>
      </c>
      <c r="T162" s="707">
        <f t="shared" si="53"/>
        <v>159.0392757529506</v>
      </c>
      <c r="U162" s="707">
        <f t="shared" si="54"/>
        <v>467.72483674939036</v>
      </c>
      <c r="V162" s="707">
        <f t="shared" si="55"/>
        <v>775.37934252647915</v>
      </c>
      <c r="W162" s="636">
        <f t="shared" si="56"/>
        <v>1</v>
      </c>
      <c r="X162" s="636">
        <f t="shared" si="57"/>
        <v>1.6464584259888537E-5</v>
      </c>
      <c r="Y162" s="707">
        <f t="shared" si="58"/>
        <v>467.72990215292367</v>
      </c>
      <c r="Z162" s="635">
        <f t="shared" si="59"/>
        <v>2.7436111972937365</v>
      </c>
      <c r="AA162" s="707">
        <f t="shared" si="60"/>
        <v>114.48254898984815</v>
      </c>
      <c r="AB162" s="707">
        <f t="shared" si="61"/>
        <v>5558.1903372505767</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2"/>
        <v>0</v>
      </c>
      <c r="I163" s="27">
        <f t="shared" si="44"/>
        <v>3.3333333333333335</v>
      </c>
      <c r="J163" s="739">
        <f>IF(Weather_Site!M161&lt;180,Weather_Site!M161+180,Weather_Site!M161-180)</f>
        <v>259</v>
      </c>
      <c r="K163" s="635">
        <f t="shared" si="45"/>
        <v>6.1721199999999996</v>
      </c>
      <c r="L163" s="635">
        <f t="shared" si="46"/>
        <v>7.6962000000000002</v>
      </c>
      <c r="M163" s="635">
        <f t="shared" si="47"/>
        <v>8.0046800000000005</v>
      </c>
      <c r="N163" s="635">
        <f t="shared" si="48"/>
        <v>7.6962000000000002</v>
      </c>
      <c r="O163" s="636">
        <f t="shared" si="49"/>
        <v>0.71970013027024926</v>
      </c>
      <c r="P163" s="635">
        <f>IF($O$11,Weather_Site!H161,IF(0.191*(Weather_Site!K161+104)*(Weather_Site!J161+1)^1.5/(3.52*(Weather_Site!J161+1)^1.5+Weather_Site!I161-1)&gt;10, 10,0.191*(Weather_Site!K161+104)*(Weather_Site!J161+1)^1.5/(3.52*(Weather_Site!J161+1)^1.5+Weather_Site!I161-1)))</f>
        <v>9.1</v>
      </c>
      <c r="Q163" s="636">
        <f t="shared" si="50"/>
        <v>0.98627459474380041</v>
      </c>
      <c r="R163" s="636">
        <f t="shared" si="51"/>
        <v>0.70982195431935047</v>
      </c>
      <c r="S163" s="635">
        <f t="shared" si="52"/>
        <v>1</v>
      </c>
      <c r="T163" s="707">
        <f t="shared" si="53"/>
        <v>123.58763409852492</v>
      </c>
      <c r="U163" s="707">
        <f t="shared" si="54"/>
        <v>393.7723956795557</v>
      </c>
      <c r="V163" s="707">
        <f t="shared" si="55"/>
        <v>577.22630420364533</v>
      </c>
      <c r="W163" s="636">
        <f t="shared" si="56"/>
        <v>1</v>
      </c>
      <c r="X163" s="636">
        <f t="shared" si="57"/>
        <v>3.4274635470130331E-5</v>
      </c>
      <c r="Y163" s="707">
        <f t="shared" si="58"/>
        <v>393.77868349539597</v>
      </c>
      <c r="Z163" s="635">
        <f t="shared" si="59"/>
        <v>2.4226095577622266</v>
      </c>
      <c r="AA163" s="707">
        <f t="shared" si="60"/>
        <v>122.90221082877527</v>
      </c>
      <c r="AB163" s="707">
        <f t="shared" si="61"/>
        <v>4679.4033555369551</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2"/>
        <v>0</v>
      </c>
      <c r="I164" s="27">
        <f t="shared" si="44"/>
        <v>5.333333333333333</v>
      </c>
      <c r="J164" s="739">
        <f>IF(Weather_Site!M162&lt;180,Weather_Site!M162+180,Weather_Site!M162-180)</f>
        <v>241</v>
      </c>
      <c r="K164" s="635">
        <f t="shared" si="45"/>
        <v>5.2356199999999991</v>
      </c>
      <c r="L164" s="635">
        <f t="shared" si="46"/>
        <v>6.3613</v>
      </c>
      <c r="M164" s="635">
        <f t="shared" si="47"/>
        <v>6.4539799999999996</v>
      </c>
      <c r="N164" s="635">
        <f t="shared" si="48"/>
        <v>6.3613</v>
      </c>
      <c r="O164" s="636">
        <f t="shared" si="49"/>
        <v>0.83871627945008553</v>
      </c>
      <c r="P164" s="635">
        <f>IF($O$11,Weather_Site!H162,IF(0.191*(Weather_Site!K162+104)*(Weather_Site!J162+1)^1.5/(3.52*(Weather_Site!J162+1)^1.5+Weather_Site!I162-1)&gt;10, 10,0.191*(Weather_Site!K162+104)*(Weather_Site!J162+1)^1.5/(3.52*(Weather_Site!J162+1)^1.5+Weather_Site!I162-1)))</f>
        <v>9.1</v>
      </c>
      <c r="Q164" s="636">
        <f t="shared" si="50"/>
        <v>0.98627459474380041</v>
      </c>
      <c r="R164" s="636">
        <f t="shared" si="51"/>
        <v>0.82720455861966113</v>
      </c>
      <c r="S164" s="635">
        <f t="shared" si="52"/>
        <v>1</v>
      </c>
      <c r="T164" s="707">
        <f t="shared" si="53"/>
        <v>236.32829596875368</v>
      </c>
      <c r="U164" s="707">
        <f t="shared" si="54"/>
        <v>676.47007235558829</v>
      </c>
      <c r="V164" s="707">
        <f t="shared" si="55"/>
        <v>1177.5345484939662</v>
      </c>
      <c r="W164" s="636">
        <f t="shared" si="56"/>
        <v>1</v>
      </c>
      <c r="X164" s="636">
        <f t="shared" si="57"/>
        <v>4.6975712745223192E-3</v>
      </c>
      <c r="Y164" s="707">
        <f t="shared" si="58"/>
        <v>678.82385844537953</v>
      </c>
      <c r="Z164" s="635">
        <f t="shared" si="59"/>
        <v>3.5915049187587371</v>
      </c>
      <c r="AA164" s="707">
        <f t="shared" si="60"/>
        <v>149.96992277425315</v>
      </c>
      <c r="AB164" s="707">
        <f t="shared" si="61"/>
        <v>8066.6901845259254</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2"/>
        <v>0</v>
      </c>
      <c r="I165" s="27">
        <f t="shared" si="44"/>
        <v>5.666666666666667</v>
      </c>
      <c r="J165" s="739">
        <f>IF(Weather_Site!M163&lt;180,Weather_Site!M163+180,Weather_Site!M163-180)</f>
        <v>236</v>
      </c>
      <c r="K165" s="635">
        <f t="shared" si="45"/>
        <v>4.6432699999999993</v>
      </c>
      <c r="L165" s="635">
        <f t="shared" si="46"/>
        <v>5.5052000000000003</v>
      </c>
      <c r="M165" s="635">
        <f t="shared" si="47"/>
        <v>5.4620300000000004</v>
      </c>
      <c r="N165" s="635">
        <f t="shared" si="48"/>
        <v>5.5052000000000003</v>
      </c>
      <c r="O165" s="636">
        <f t="shared" si="49"/>
        <v>0.90810741469631451</v>
      </c>
      <c r="P165" s="635">
        <f>IF($O$11,Weather_Site!H163,IF(0.191*(Weather_Site!K163+104)*(Weather_Site!J163+1)^1.5/(3.52*(Weather_Site!J163+1)^1.5+Weather_Site!I163-1)&gt;10, 10,0.191*(Weather_Site!K163+104)*(Weather_Site!J163+1)^1.5/(3.52*(Weather_Site!J163+1)^1.5+Weather_Site!I163-1)))</f>
        <v>9.1</v>
      </c>
      <c r="Q165" s="636">
        <f t="shared" si="50"/>
        <v>0.98627459474380041</v>
      </c>
      <c r="R165" s="636">
        <f t="shared" si="51"/>
        <v>0.89564327241344788</v>
      </c>
      <c r="S165" s="635">
        <f t="shared" si="52"/>
        <v>1</v>
      </c>
      <c r="T165" s="707">
        <f t="shared" si="53"/>
        <v>272.15346553979231</v>
      </c>
      <c r="U165" s="707">
        <f t="shared" si="54"/>
        <v>770.03466804283926</v>
      </c>
      <c r="V165" s="707">
        <f t="shared" si="55"/>
        <v>1370.4428997599659</v>
      </c>
      <c r="W165" s="636">
        <f t="shared" si="56"/>
        <v>1</v>
      </c>
      <c r="X165" s="636">
        <f t="shared" si="57"/>
        <v>3.8356489368245032E-2</v>
      </c>
      <c r="Y165" s="707">
        <f t="shared" si="58"/>
        <v>793.06421999930399</v>
      </c>
      <c r="Z165" s="635">
        <f t="shared" si="59"/>
        <v>4.0189816713112192</v>
      </c>
      <c r="AA165" s="707">
        <f t="shared" si="60"/>
        <v>167.0734431615623</v>
      </c>
      <c r="AB165" s="707">
        <f t="shared" si="61"/>
        <v>9424.2464809917274</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2"/>
        <v>0</v>
      </c>
      <c r="I166" s="27">
        <f t="shared" si="44"/>
        <v>5.666666666666667</v>
      </c>
      <c r="J166" s="739">
        <f>IF(Weather_Site!M164&lt;180,Weather_Site!M164+180,Weather_Site!M164-180)</f>
        <v>270</v>
      </c>
      <c r="K166" s="635">
        <f t="shared" si="45"/>
        <v>4.3920200000000005</v>
      </c>
      <c r="L166" s="635">
        <f t="shared" si="46"/>
        <v>5.1334999999999997</v>
      </c>
      <c r="M166" s="635">
        <f t="shared" si="47"/>
        <v>5.0331799999999998</v>
      </c>
      <c r="N166" s="635">
        <f t="shared" si="48"/>
        <v>5.1334999999999997</v>
      </c>
      <c r="O166" s="636">
        <f t="shared" si="49"/>
        <v>0.93538206373222987</v>
      </c>
      <c r="P166" s="635">
        <f>IF($O$11,Weather_Site!H164,IF(0.191*(Weather_Site!K164+104)*(Weather_Site!J164+1)^1.5/(3.52*(Weather_Site!J164+1)^1.5+Weather_Site!I164-1)&gt;10, 10,0.191*(Weather_Site!K164+104)*(Weather_Site!J164+1)^1.5/(3.52*(Weather_Site!J164+1)^1.5+Weather_Site!I164-1)))</f>
        <v>9.1</v>
      </c>
      <c r="Q166" s="636">
        <f t="shared" si="50"/>
        <v>0.98627459474380041</v>
      </c>
      <c r="R166" s="636">
        <f t="shared" si="51"/>
        <v>0.92254356583812469</v>
      </c>
      <c r="S166" s="635">
        <f t="shared" si="52"/>
        <v>1</v>
      </c>
      <c r="T166" s="707">
        <f t="shared" si="53"/>
        <v>280.32748783757108</v>
      </c>
      <c r="U166" s="707">
        <f t="shared" si="54"/>
        <v>793.16235643791697</v>
      </c>
      <c r="V166" s="707">
        <f t="shared" si="55"/>
        <v>1411.6036132502475</v>
      </c>
      <c r="W166" s="636">
        <f t="shared" si="56"/>
        <v>1</v>
      </c>
      <c r="X166" s="636">
        <f t="shared" si="57"/>
        <v>7.5941102566581403E-2</v>
      </c>
      <c r="Y166" s="707">
        <f t="shared" si="58"/>
        <v>840.12746735290773</v>
      </c>
      <c r="Z166" s="635">
        <f t="shared" si="59"/>
        <v>4.1900350094449728</v>
      </c>
      <c r="AA166" s="707">
        <f t="shared" si="60"/>
        <v>176.98817463404981</v>
      </c>
      <c r="AB166" s="707">
        <f t="shared" si="61"/>
        <v>9983.5147370437207</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2"/>
        <v>0</v>
      </c>
      <c r="I167" s="27">
        <f t="shared" si="44"/>
        <v>6</v>
      </c>
      <c r="J167" s="739">
        <f>IF(Weather_Site!M165&lt;180,Weather_Site!M165+180,Weather_Site!M165-180)</f>
        <v>297</v>
      </c>
      <c r="K167" s="635">
        <f t="shared" si="45"/>
        <v>4.1711799999999988</v>
      </c>
      <c r="L167" s="635">
        <f t="shared" si="46"/>
        <v>4.8090999999999999</v>
      </c>
      <c r="M167" s="635">
        <f t="shared" si="47"/>
        <v>4.6584199999999996</v>
      </c>
      <c r="N167" s="635">
        <f t="shared" si="48"/>
        <v>4.1711799999999988</v>
      </c>
      <c r="O167" s="636">
        <f t="shared" si="49"/>
        <v>0.99482249195315686</v>
      </c>
      <c r="P167" s="635">
        <f>IF($O$11,Weather_Site!H165,IF(0.191*(Weather_Site!K165+104)*(Weather_Site!J165+1)^1.5/(3.52*(Weather_Site!J165+1)^1.5+Weather_Site!I165-1)&gt;10, 10,0.191*(Weather_Site!K165+104)*(Weather_Site!J165+1)^1.5/(3.52*(Weather_Site!J165+1)^1.5+Weather_Site!I165-1)))</f>
        <v>9.1</v>
      </c>
      <c r="Q167" s="636">
        <f t="shared" si="50"/>
        <v>0.98627459474380041</v>
      </c>
      <c r="R167" s="636">
        <f t="shared" si="51"/>
        <v>0.98116815009311742</v>
      </c>
      <c r="S167" s="635">
        <f t="shared" si="52"/>
        <v>1</v>
      </c>
      <c r="T167" s="707">
        <f t="shared" si="53"/>
        <v>315.87409454179715</v>
      </c>
      <c r="U167" s="707">
        <f t="shared" si="54"/>
        <v>884.33178927838549</v>
      </c>
      <c r="V167" s="707">
        <f t="shared" si="55"/>
        <v>1607.0935494760574</v>
      </c>
      <c r="W167" s="636">
        <f t="shared" si="56"/>
        <v>1</v>
      </c>
      <c r="X167" s="636">
        <f t="shared" si="57"/>
        <v>0.3479015896383657</v>
      </c>
      <c r="Y167" s="707">
        <f t="shared" si="58"/>
        <v>1135.7817545809789</v>
      </c>
      <c r="Z167" s="635">
        <f t="shared" si="59"/>
        <v>5.2106786163990213</v>
      </c>
      <c r="AA167" s="707">
        <f t="shared" si="60"/>
        <v>228.65633648352772</v>
      </c>
      <c r="AB167" s="707">
        <f t="shared" si="61"/>
        <v>13496.873183603966</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2"/>
        <v>0</v>
      </c>
      <c r="I168" s="27">
        <f t="shared" si="44"/>
        <v>6.333333333333333</v>
      </c>
      <c r="J168" s="739">
        <f>IF(Weather_Site!M166&lt;180,Weather_Site!M166+180,Weather_Site!M166-180)</f>
        <v>311</v>
      </c>
      <c r="K168" s="635">
        <f t="shared" si="45"/>
        <v>3.9044799999999995</v>
      </c>
      <c r="L168" s="635">
        <f t="shared" si="46"/>
        <v>4.4260999999999999</v>
      </c>
      <c r="M168" s="635">
        <f t="shared" si="47"/>
        <v>4.2141200000000003</v>
      </c>
      <c r="N168" s="635">
        <f t="shared" si="48"/>
        <v>3.9044799999999995</v>
      </c>
      <c r="O168" s="636">
        <f t="shared" si="49"/>
        <v>1</v>
      </c>
      <c r="P168" s="635">
        <f>IF($O$11,Weather_Site!H166,IF(0.191*(Weather_Site!K166+104)*(Weather_Site!J166+1)^1.5/(3.52*(Weather_Site!J166+1)^1.5+Weather_Site!I166-1)&gt;10, 10,0.191*(Weather_Site!K166+104)*(Weather_Site!J166+1)^1.5/(3.52*(Weather_Site!J166+1)^1.5+Weather_Site!I166-1)))</f>
        <v>9.1</v>
      </c>
      <c r="Q168" s="636">
        <f t="shared" si="50"/>
        <v>0.98627459474380041</v>
      </c>
      <c r="R168" s="636">
        <f t="shared" si="51"/>
        <v>0.98627459474380041</v>
      </c>
      <c r="S168" s="635">
        <f t="shared" si="52"/>
        <v>1</v>
      </c>
      <c r="T168" s="707">
        <f t="shared" si="53"/>
        <v>335.25560425728014</v>
      </c>
      <c r="U168" s="707">
        <f t="shared" si="54"/>
        <v>929.51787818696835</v>
      </c>
      <c r="V168" s="707">
        <f t="shared" si="55"/>
        <v>1722.9319400759405</v>
      </c>
      <c r="W168" s="636">
        <f t="shared" si="56"/>
        <v>1</v>
      </c>
      <c r="X168" s="636">
        <f t="shared" si="57"/>
        <v>0.45116906535443496</v>
      </c>
      <c r="Y168" s="707">
        <f t="shared" si="58"/>
        <v>1287.4817589284817</v>
      </c>
      <c r="Z168" s="635">
        <f t="shared" si="59"/>
        <v>5.7050425510797522</v>
      </c>
      <c r="AA168" s="707">
        <f t="shared" si="60"/>
        <v>248.18447045425273</v>
      </c>
      <c r="AB168" s="707">
        <f t="shared" si="61"/>
        <v>15299.574901933456</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2"/>
        <v>0</v>
      </c>
      <c r="I169" s="27">
        <f t="shared" si="44"/>
        <v>5.666666666666667</v>
      </c>
      <c r="J169" s="739">
        <f>IF(Weather_Site!M167&lt;180,Weather_Site!M167+180,Weather_Site!M167-180)</f>
        <v>356</v>
      </c>
      <c r="K169" s="635">
        <f t="shared" si="45"/>
        <v>3.8101999999999996</v>
      </c>
      <c r="L169" s="635">
        <f t="shared" si="46"/>
        <v>4.2898000000000005</v>
      </c>
      <c r="M169" s="635">
        <f t="shared" si="47"/>
        <v>4.0562000000000005</v>
      </c>
      <c r="N169" s="635">
        <f t="shared" si="48"/>
        <v>3.8101999999999996</v>
      </c>
      <c r="O169" s="636">
        <f t="shared" si="49"/>
        <v>1</v>
      </c>
      <c r="P169" s="635">
        <f>IF($O$11,Weather_Site!H167,IF(0.191*(Weather_Site!K167+104)*(Weather_Site!J167+1)^1.5/(3.52*(Weather_Site!J167+1)^1.5+Weather_Site!I167-1)&gt;10, 10,0.191*(Weather_Site!K167+104)*(Weather_Site!J167+1)^1.5/(3.52*(Weather_Site!J167+1)^1.5+Weather_Site!I167-1)))</f>
        <v>9.1</v>
      </c>
      <c r="Q169" s="636">
        <f t="shared" si="50"/>
        <v>0.98627459474380041</v>
      </c>
      <c r="R169" s="636">
        <f t="shared" si="51"/>
        <v>0.98627459474380041</v>
      </c>
      <c r="S169" s="635">
        <f t="shared" si="52"/>
        <v>1</v>
      </c>
      <c r="T169" s="707">
        <f t="shared" si="53"/>
        <v>299.69303315379796</v>
      </c>
      <c r="U169" s="707">
        <f t="shared" si="54"/>
        <v>847.95549026581955</v>
      </c>
      <c r="V169" s="707">
        <f t="shared" si="55"/>
        <v>1509.1198217099281</v>
      </c>
      <c r="W169" s="636">
        <f t="shared" si="56"/>
        <v>1</v>
      </c>
      <c r="X169" s="636">
        <f t="shared" si="57"/>
        <v>0.31299630063368128</v>
      </c>
      <c r="Y169" s="707">
        <f t="shared" si="58"/>
        <v>1054.8974801187665</v>
      </c>
      <c r="Z169" s="635">
        <f t="shared" si="59"/>
        <v>4.9396604647577655</v>
      </c>
      <c r="AA169" s="707">
        <f t="shared" si="60"/>
        <v>222.23339515437061</v>
      </c>
      <c r="AB169" s="707">
        <f t="shared" si="61"/>
        <v>12535.698388744673</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2"/>
        <v>0</v>
      </c>
      <c r="I170" s="27">
        <f t="shared" si="44"/>
        <v>6</v>
      </c>
      <c r="J170" s="739">
        <f>IF(Weather_Site!M168&lt;180,Weather_Site!M168+180,Weather_Site!M168-180)</f>
        <v>8</v>
      </c>
      <c r="K170" s="635">
        <f t="shared" si="45"/>
        <v>3.6997799999999996</v>
      </c>
      <c r="L170" s="635">
        <f t="shared" si="46"/>
        <v>4.1276000000000002</v>
      </c>
      <c r="M170" s="635">
        <f t="shared" si="47"/>
        <v>3.8688199999999999</v>
      </c>
      <c r="N170" s="635">
        <f t="shared" si="48"/>
        <v>3.6997799999999996</v>
      </c>
      <c r="O170" s="636">
        <f t="shared" si="49"/>
        <v>1</v>
      </c>
      <c r="P170" s="635">
        <f>IF($O$11,Weather_Site!H168,IF(0.191*(Weather_Site!K168+104)*(Weather_Site!J168+1)^1.5/(3.52*(Weather_Site!J168+1)^1.5+Weather_Site!I168-1)&gt;10, 10,0.191*(Weather_Site!K168+104)*(Weather_Site!J168+1)^1.5/(3.52*(Weather_Site!J168+1)^1.5+Weather_Site!I168-1)))</f>
        <v>9.1</v>
      </c>
      <c r="Q170" s="636">
        <f t="shared" si="50"/>
        <v>0.98627459474380041</v>
      </c>
      <c r="R170" s="636">
        <f t="shared" si="51"/>
        <v>0.98627459474380041</v>
      </c>
      <c r="S170" s="635">
        <f t="shared" si="52"/>
        <v>1</v>
      </c>
      <c r="T170" s="707">
        <f t="shared" si="53"/>
        <v>317.51804678403943</v>
      </c>
      <c r="U170" s="707">
        <f t="shared" si="54"/>
        <v>888.93425352914721</v>
      </c>
      <c r="V170" s="707">
        <f t="shared" si="55"/>
        <v>1615.4575941692024</v>
      </c>
      <c r="W170" s="636">
        <f t="shared" si="56"/>
        <v>1</v>
      </c>
      <c r="X170" s="636">
        <f t="shared" si="57"/>
        <v>0.37964664475651944</v>
      </c>
      <c r="Y170" s="707">
        <f t="shared" si="58"/>
        <v>1164.7564021404419</v>
      </c>
      <c r="Z170" s="635">
        <f t="shared" si="59"/>
        <v>5.3064498669642592</v>
      </c>
      <c r="AA170" s="707">
        <f t="shared" si="60"/>
        <v>234.48953175641043</v>
      </c>
      <c r="AB170" s="707">
        <f t="shared" si="61"/>
        <v>13841.188578768915</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2"/>
        <v>0</v>
      </c>
      <c r="I171" s="27">
        <f t="shared" si="44"/>
        <v>5.666666666666667</v>
      </c>
      <c r="J171" s="739">
        <f>IF(Weather_Site!M169&lt;180,Weather_Site!M169+180,Weather_Site!M169-180)</f>
        <v>15</v>
      </c>
      <c r="K171" s="635">
        <f t="shared" si="45"/>
        <v>3.6625799999999993</v>
      </c>
      <c r="L171" s="635">
        <f t="shared" si="46"/>
        <v>4.0769000000000002</v>
      </c>
      <c r="M171" s="635">
        <f t="shared" si="47"/>
        <v>3.8094199999999998</v>
      </c>
      <c r="N171" s="635">
        <f t="shared" si="48"/>
        <v>3.6625799999999993</v>
      </c>
      <c r="O171" s="636">
        <f t="shared" si="49"/>
        <v>1</v>
      </c>
      <c r="P171" s="635">
        <f>IF($O$11,Weather_Site!H169,IF(0.191*(Weather_Site!K169+104)*(Weather_Site!J169+1)^1.5/(3.52*(Weather_Site!J169+1)^1.5+Weather_Site!I169-1)&gt;10, 10,0.191*(Weather_Site!K169+104)*(Weather_Site!J169+1)^1.5/(3.52*(Weather_Site!J169+1)^1.5+Weather_Site!I169-1)))</f>
        <v>9.1</v>
      </c>
      <c r="Q171" s="636">
        <f t="shared" si="50"/>
        <v>0.98627459474380041</v>
      </c>
      <c r="R171" s="636">
        <f t="shared" si="51"/>
        <v>0.98627459474380041</v>
      </c>
      <c r="S171" s="635">
        <f t="shared" si="52"/>
        <v>1</v>
      </c>
      <c r="T171" s="707">
        <f t="shared" si="53"/>
        <v>299.69303315379796</v>
      </c>
      <c r="U171" s="707">
        <f t="shared" si="54"/>
        <v>847.95549026581955</v>
      </c>
      <c r="V171" s="707">
        <f t="shared" si="55"/>
        <v>1509.1198217099281</v>
      </c>
      <c r="W171" s="636">
        <f t="shared" si="56"/>
        <v>1</v>
      </c>
      <c r="X171" s="636">
        <f t="shared" si="57"/>
        <v>0.31299630063368128</v>
      </c>
      <c r="Y171" s="707">
        <f t="shared" si="58"/>
        <v>1054.8974801187665</v>
      </c>
      <c r="Z171" s="635">
        <f t="shared" si="59"/>
        <v>4.9396604647577655</v>
      </c>
      <c r="AA171" s="707">
        <f t="shared" si="60"/>
        <v>222.23339515437061</v>
      </c>
      <c r="AB171" s="707">
        <f t="shared" si="61"/>
        <v>12535.698388744673</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2"/>
        <v>0</v>
      </c>
      <c r="I172" s="27">
        <f t="shared" si="44"/>
        <v>6.333333333333333</v>
      </c>
      <c r="J172" s="739">
        <f>IF(Weather_Site!M170&lt;180,Weather_Site!M170+180,Weather_Site!M170-180)</f>
        <v>11</v>
      </c>
      <c r="K172" s="635">
        <f t="shared" si="45"/>
        <v>3.7395399999999999</v>
      </c>
      <c r="L172" s="635">
        <f t="shared" si="46"/>
        <v>4.1974000000000009</v>
      </c>
      <c r="M172" s="635">
        <f t="shared" si="47"/>
        <v>3.9470600000000005</v>
      </c>
      <c r="N172" s="635">
        <f t="shared" si="48"/>
        <v>4.1974000000000009</v>
      </c>
      <c r="O172" s="636">
        <f t="shared" si="49"/>
        <v>0.99345488319154318</v>
      </c>
      <c r="P172" s="635">
        <f>IF($O$11,Weather_Site!H170,IF(0.191*(Weather_Site!K170+104)*(Weather_Site!J170+1)^1.5/(3.52*(Weather_Site!J170+1)^1.5+Weather_Site!I170-1)&gt;10, 10,0.191*(Weather_Site!K170+104)*(Weather_Site!J170+1)^1.5/(3.52*(Weather_Site!J170+1)^1.5+Weather_Site!I170-1)))</f>
        <v>9.1</v>
      </c>
      <c r="Q172" s="636">
        <f t="shared" si="50"/>
        <v>0.98627459474380041</v>
      </c>
      <c r="R172" s="636">
        <f t="shared" si="51"/>
        <v>0.97981931231598884</v>
      </c>
      <c r="S172" s="635">
        <f t="shared" si="52"/>
        <v>1</v>
      </c>
      <c r="T172" s="707">
        <f t="shared" si="53"/>
        <v>333.06131716672644</v>
      </c>
      <c r="U172" s="707">
        <f t="shared" si="54"/>
        <v>923.43407509868564</v>
      </c>
      <c r="V172" s="707">
        <f t="shared" si="55"/>
        <v>1711.6551492751223</v>
      </c>
      <c r="W172" s="636">
        <f t="shared" si="56"/>
        <v>1</v>
      </c>
      <c r="X172" s="636">
        <f t="shared" si="57"/>
        <v>0.40868028513596205</v>
      </c>
      <c r="Y172" s="707">
        <f t="shared" si="58"/>
        <v>1245.5644884432859</v>
      </c>
      <c r="Z172" s="635">
        <f t="shared" si="59"/>
        <v>5.5701367724237061</v>
      </c>
      <c r="AA172" s="707">
        <f t="shared" si="60"/>
        <v>240.10418853483031</v>
      </c>
      <c r="AB172" s="707">
        <f t="shared" si="61"/>
        <v>14801.458004334379</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2"/>
        <v>0</v>
      </c>
      <c r="I173" s="27">
        <f t="shared" si="44"/>
        <v>5.333333333333333</v>
      </c>
      <c r="J173" s="739">
        <f>IF(Weather_Site!M171&lt;180,Weather_Site!M171+180,Weather_Site!M171-180)</f>
        <v>5</v>
      </c>
      <c r="K173" s="635">
        <f t="shared" si="45"/>
        <v>3.8412999999999999</v>
      </c>
      <c r="L173" s="635">
        <f t="shared" si="46"/>
        <v>4.3517000000000001</v>
      </c>
      <c r="M173" s="635">
        <f t="shared" si="47"/>
        <v>4.1242999999999999</v>
      </c>
      <c r="N173" s="635">
        <f t="shared" si="48"/>
        <v>4.3517000000000001</v>
      </c>
      <c r="O173" s="636">
        <f t="shared" si="49"/>
        <v>0.98509396118782522</v>
      </c>
      <c r="P173" s="635">
        <f>IF($O$11,Weather_Site!H171,IF(0.191*(Weather_Site!K171+104)*(Weather_Site!J171+1)^1.5/(3.52*(Weather_Site!J171+1)^1.5+Weather_Site!I171-1)&gt;10, 10,0.191*(Weather_Site!K171+104)*(Weather_Site!J171+1)^1.5/(3.52*(Weather_Site!J171+1)^1.5+Weather_Site!I171-1)))</f>
        <v>9.1</v>
      </c>
      <c r="Q173" s="636">
        <f t="shared" si="50"/>
        <v>0.98627459474380041</v>
      </c>
      <c r="R173" s="636">
        <f t="shared" si="51"/>
        <v>0.97157314735508737</v>
      </c>
      <c r="S173" s="635">
        <f t="shared" si="52"/>
        <v>1</v>
      </c>
      <c r="T173" s="707">
        <f t="shared" si="53"/>
        <v>277.5736955639756</v>
      </c>
      <c r="U173" s="707">
        <f t="shared" si="54"/>
        <v>794.53159492588566</v>
      </c>
      <c r="V173" s="707">
        <f t="shared" si="55"/>
        <v>1383.0447807356202</v>
      </c>
      <c r="W173" s="636">
        <f t="shared" si="56"/>
        <v>1</v>
      </c>
      <c r="X173" s="636">
        <f t="shared" si="57"/>
        <v>0.18598296922943727</v>
      </c>
      <c r="Y173" s="707">
        <f t="shared" si="58"/>
        <v>903.98502465345564</v>
      </c>
      <c r="Z173" s="635">
        <f t="shared" si="59"/>
        <v>4.417948585519377</v>
      </c>
      <c r="AA173" s="707">
        <f t="shared" si="60"/>
        <v>199.71390611820772</v>
      </c>
      <c r="AB173" s="707">
        <f t="shared" si="61"/>
        <v>10742.355376298565</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2"/>
        <v>0</v>
      </c>
      <c r="I174" s="27">
        <f t="shared" si="44"/>
        <v>5</v>
      </c>
      <c r="J174" s="739">
        <f>IF(Weather_Site!M172&lt;180,Weather_Site!M172+180,Weather_Site!M172-180)</f>
        <v>355</v>
      </c>
      <c r="K174" s="635">
        <f t="shared" si="45"/>
        <v>4.1192200000000003</v>
      </c>
      <c r="L174" s="635">
        <f t="shared" si="46"/>
        <v>4.7617000000000003</v>
      </c>
      <c r="M174" s="635">
        <f t="shared" si="47"/>
        <v>4.5975800000000007</v>
      </c>
      <c r="N174" s="635">
        <f t="shared" si="48"/>
        <v>4.5975800000000007</v>
      </c>
      <c r="O174" s="636">
        <f t="shared" si="49"/>
        <v>0.97071828363108825</v>
      </c>
      <c r="P174" s="635">
        <f>IF($O$11,Weather_Site!H172,IF(0.191*(Weather_Site!K172+104)*(Weather_Site!J172+1)^1.5/(3.52*(Weather_Site!J172+1)^1.5+Weather_Site!I172-1)&gt;10, 10,0.191*(Weather_Site!K172+104)*(Weather_Site!J172+1)^1.5/(3.52*(Weather_Site!J172+1)^1.5+Weather_Site!I172-1)))</f>
        <v>9.1</v>
      </c>
      <c r="Q174" s="636">
        <f t="shared" si="50"/>
        <v>0.98627459474380041</v>
      </c>
      <c r="R174" s="636">
        <f t="shared" si="51"/>
        <v>0.95739478179864912</v>
      </c>
      <c r="S174" s="635">
        <f t="shared" si="52"/>
        <v>1</v>
      </c>
      <c r="T174" s="707">
        <f t="shared" si="53"/>
        <v>256.02948290342727</v>
      </c>
      <c r="U174" s="707">
        <f t="shared" si="54"/>
        <v>742.3072255546582</v>
      </c>
      <c r="V174" s="707">
        <f t="shared" si="55"/>
        <v>1262.0069225407467</v>
      </c>
      <c r="W174" s="636">
        <f t="shared" si="56"/>
        <v>1</v>
      </c>
      <c r="X174" s="636">
        <f t="shared" si="57"/>
        <v>0.10410277490827279</v>
      </c>
      <c r="Y174" s="707">
        <f t="shared" si="58"/>
        <v>796.40940612989857</v>
      </c>
      <c r="Z174" s="635">
        <f t="shared" si="59"/>
        <v>4.0312310177999038</v>
      </c>
      <c r="AA174" s="707">
        <f t="shared" si="60"/>
        <v>184.9534152647233</v>
      </c>
      <c r="AB174" s="707">
        <f t="shared" si="61"/>
        <v>9463.9984428436292</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2"/>
        <v>0</v>
      </c>
      <c r="I175" s="27">
        <f t="shared" si="44"/>
        <v>4.666666666666667</v>
      </c>
      <c r="J175" s="739">
        <f>IF(Weather_Site!M173&lt;180,Weather_Site!M173+180,Weather_Site!M173-180)</f>
        <v>355</v>
      </c>
      <c r="K175" s="635">
        <f t="shared" si="45"/>
        <v>4.6142399999999997</v>
      </c>
      <c r="L175" s="635">
        <f t="shared" si="46"/>
        <v>5.4871000000000008</v>
      </c>
      <c r="M175" s="635">
        <f t="shared" si="47"/>
        <v>5.4359599999999997</v>
      </c>
      <c r="N175" s="635">
        <f t="shared" si="48"/>
        <v>5.4359599999999997</v>
      </c>
      <c r="O175" s="636">
        <f t="shared" si="49"/>
        <v>0.9133398929331189</v>
      </c>
      <c r="P175" s="635">
        <f>IF($O$11,Weather_Site!H173,IF(0.191*(Weather_Site!K173+104)*(Weather_Site!J173+1)^1.5/(3.52*(Weather_Site!J173+1)^1.5+Weather_Site!I173-1)&gt;10, 10,0.191*(Weather_Site!K173+104)*(Weather_Site!J173+1)^1.5/(3.52*(Weather_Site!J173+1)^1.5+Weather_Site!I173-1)))</f>
        <v>9.1</v>
      </c>
      <c r="Q175" s="636">
        <f t="shared" si="50"/>
        <v>0.98627459474380041</v>
      </c>
      <c r="R175" s="636">
        <f t="shared" si="51"/>
        <v>0.90080393276595794</v>
      </c>
      <c r="S175" s="635">
        <f t="shared" si="52"/>
        <v>1</v>
      </c>
      <c r="T175" s="707">
        <f t="shared" si="53"/>
        <v>224.33473798293861</v>
      </c>
      <c r="U175" s="707">
        <f t="shared" si="54"/>
        <v>659.75481970428007</v>
      </c>
      <c r="V175" s="707">
        <f t="shared" si="55"/>
        <v>1093.7205342488096</v>
      </c>
      <c r="W175" s="636">
        <f t="shared" si="56"/>
        <v>1</v>
      </c>
      <c r="X175" s="636">
        <f t="shared" si="57"/>
        <v>1.8554109294041457E-2</v>
      </c>
      <c r="Y175" s="707">
        <f t="shared" si="58"/>
        <v>667.80666700180609</v>
      </c>
      <c r="Z175" s="635">
        <f t="shared" si="59"/>
        <v>3.5492662251255083</v>
      </c>
      <c r="AA175" s="707">
        <f t="shared" si="60"/>
        <v>163.45375636425644</v>
      </c>
      <c r="AB175" s="707">
        <f t="shared" si="61"/>
        <v>7935.7692262047958</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2"/>
        <v>0</v>
      </c>
      <c r="I176" s="27">
        <f t="shared" si="44"/>
        <v>4.666666666666667</v>
      </c>
      <c r="J176" s="739">
        <f>IF(Weather_Site!M174&lt;180,Weather_Site!M174+180,Weather_Site!M174-180)</f>
        <v>335</v>
      </c>
      <c r="K176" s="635">
        <f t="shared" si="45"/>
        <v>5.1551199999999993</v>
      </c>
      <c r="L176" s="635">
        <f t="shared" si="46"/>
        <v>6.2711000000000006</v>
      </c>
      <c r="M176" s="635">
        <f t="shared" si="47"/>
        <v>6.3438799999999995</v>
      </c>
      <c r="N176" s="635">
        <f t="shared" si="48"/>
        <v>6.3438799999999995</v>
      </c>
      <c r="O176" s="636">
        <f t="shared" si="49"/>
        <v>0.8402011486895129</v>
      </c>
      <c r="P176" s="635">
        <f>IF($O$11,Weather_Site!H174,IF(0.191*(Weather_Site!K174+104)*(Weather_Site!J174+1)^1.5/(3.52*(Weather_Site!J174+1)^1.5+Weather_Site!I174-1)&gt;10, 10,0.191*(Weather_Site!K174+104)*(Weather_Site!J174+1)^1.5/(3.52*(Weather_Site!J174+1)^1.5+Weather_Site!I174-1)))</f>
        <v>9.1</v>
      </c>
      <c r="Q176" s="636">
        <f t="shared" si="50"/>
        <v>0.98627459474380041</v>
      </c>
      <c r="R176" s="636">
        <f t="shared" si="51"/>
        <v>0.82866904742702496</v>
      </c>
      <c r="S176" s="635">
        <f t="shared" si="52"/>
        <v>1</v>
      </c>
      <c r="T176" s="707">
        <f t="shared" si="53"/>
        <v>206.37038412820996</v>
      </c>
      <c r="U176" s="707">
        <f t="shared" si="54"/>
        <v>606.92274766275898</v>
      </c>
      <c r="V176" s="707">
        <f t="shared" si="55"/>
        <v>1006.1372073325709</v>
      </c>
      <c r="W176" s="636">
        <f t="shared" si="56"/>
        <v>1</v>
      </c>
      <c r="X176" s="636">
        <f t="shared" si="57"/>
        <v>2.7133743173793023E-3</v>
      </c>
      <c r="Y176" s="707">
        <f t="shared" si="58"/>
        <v>608.00596592475358</v>
      </c>
      <c r="Z176" s="635">
        <f t="shared" si="59"/>
        <v>3.3165110801796343</v>
      </c>
      <c r="AA176" s="707">
        <f t="shared" si="60"/>
        <v>148.81681171058193</v>
      </c>
      <c r="AB176" s="707">
        <f t="shared" si="61"/>
        <v>7225.1375617391559</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2"/>
        <v>0</v>
      </c>
      <c r="I177" s="27">
        <f t="shared" si="44"/>
        <v>5</v>
      </c>
      <c r="J177" s="739">
        <f>IF(Weather_Site!M175&lt;180,Weather_Site!M175+180,Weather_Site!M175-180)</f>
        <v>332</v>
      </c>
      <c r="K177" s="635">
        <f t="shared" si="45"/>
        <v>5.6581099999999998</v>
      </c>
      <c r="L177" s="635">
        <f t="shared" si="46"/>
        <v>6.9897999999999998</v>
      </c>
      <c r="M177" s="635">
        <f t="shared" si="47"/>
        <v>7.1783900000000003</v>
      </c>
      <c r="N177" s="635">
        <f t="shared" si="48"/>
        <v>7.1783900000000003</v>
      </c>
      <c r="O177" s="636">
        <f t="shared" si="49"/>
        <v>0.76677587506233624</v>
      </c>
      <c r="P177" s="635">
        <f>IF($O$11,Weather_Site!H175,IF(0.191*(Weather_Site!K175+104)*(Weather_Site!J175+1)^1.5/(3.52*(Weather_Site!J175+1)^1.5+Weather_Site!I175-1)&gt;10, 10,0.191*(Weather_Site!K175+104)*(Weather_Site!J175+1)^1.5/(3.52*(Weather_Site!J175+1)^1.5+Weather_Site!I175-1)))</f>
        <v>9.1</v>
      </c>
      <c r="Q177" s="636">
        <f t="shared" si="50"/>
        <v>0.98627459474380041</v>
      </c>
      <c r="R177" s="636">
        <f t="shared" si="51"/>
        <v>0.75625156543642857</v>
      </c>
      <c r="S177" s="635">
        <f t="shared" si="52"/>
        <v>1</v>
      </c>
      <c r="T177" s="707">
        <f t="shared" si="53"/>
        <v>202.23913992913032</v>
      </c>
      <c r="U177" s="707">
        <f t="shared" si="54"/>
        <v>586.35268546778548</v>
      </c>
      <c r="V177" s="707">
        <f t="shared" si="55"/>
        <v>996.86642219841281</v>
      </c>
      <c r="W177" s="636">
        <f t="shared" si="56"/>
        <v>1</v>
      </c>
      <c r="X177" s="636">
        <f t="shared" si="57"/>
        <v>5.217244192462678E-4</v>
      </c>
      <c r="Y177" s="707">
        <f t="shared" si="58"/>
        <v>586.56686050867393</v>
      </c>
      <c r="Z177" s="635">
        <f t="shared" si="59"/>
        <v>3.2315408688327882</v>
      </c>
      <c r="AA177" s="707">
        <f t="shared" si="60"/>
        <v>136.22082222681698</v>
      </c>
      <c r="AB177" s="707">
        <f t="shared" si="61"/>
        <v>6970.3695257114086</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2"/>
        <v>0</v>
      </c>
      <c r="I178" s="27">
        <f t="shared" si="44"/>
        <v>4.666666666666667</v>
      </c>
      <c r="J178" s="739">
        <f>IF(Weather_Site!M176&lt;180,Weather_Site!M176+180,Weather_Site!M176-180)</f>
        <v>340</v>
      </c>
      <c r="K178" s="635">
        <f t="shared" si="45"/>
        <v>6.2249699999999999</v>
      </c>
      <c r="L178" s="635">
        <f t="shared" si="46"/>
        <v>7.7975000000000012</v>
      </c>
      <c r="M178" s="635">
        <f t="shared" si="47"/>
        <v>8.1167300000000004</v>
      </c>
      <c r="N178" s="635">
        <f t="shared" si="48"/>
        <v>8.1167300000000004</v>
      </c>
      <c r="O178" s="636">
        <f t="shared" si="49"/>
        <v>0.68119911546405676</v>
      </c>
      <c r="P178" s="635">
        <f>IF($O$11,Weather_Site!H176,IF(0.191*(Weather_Site!K176+104)*(Weather_Site!J176+1)^1.5/(3.52*(Weather_Site!J176+1)^1.5+Weather_Site!I176-1)&gt;10, 10,0.191*(Weather_Site!K176+104)*(Weather_Site!J176+1)^1.5/(3.52*(Weather_Site!J176+1)^1.5+Weather_Site!I176-1)))</f>
        <v>9.1</v>
      </c>
      <c r="Q178" s="636">
        <f t="shared" si="50"/>
        <v>0.98627459474380041</v>
      </c>
      <c r="R178" s="636">
        <f t="shared" si="51"/>
        <v>0.67184938154414786</v>
      </c>
      <c r="S178" s="635">
        <f t="shared" si="52"/>
        <v>1</v>
      </c>
      <c r="T178" s="707">
        <f t="shared" si="53"/>
        <v>167.31627104459457</v>
      </c>
      <c r="U178" s="707">
        <f t="shared" si="54"/>
        <v>492.06697647073406</v>
      </c>
      <c r="V178" s="707">
        <f t="shared" si="55"/>
        <v>815.73296672996821</v>
      </c>
      <c r="W178" s="636">
        <f t="shared" si="56"/>
        <v>1</v>
      </c>
      <c r="X178" s="636">
        <f t="shared" si="57"/>
        <v>4.0219321232021651E-5</v>
      </c>
      <c r="Y178" s="707">
        <f t="shared" si="58"/>
        <v>492.0799940971682</v>
      </c>
      <c r="Z178" s="635">
        <f t="shared" si="59"/>
        <v>2.8461507623931457</v>
      </c>
      <c r="AA178" s="707">
        <f t="shared" si="60"/>
        <v>120.44252841618567</v>
      </c>
      <c r="AB178" s="707">
        <f t="shared" si="61"/>
        <v>5847.5505965213488</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2"/>
        <v>0</v>
      </c>
      <c r="I179" s="27">
        <f t="shared" si="44"/>
        <v>5</v>
      </c>
      <c r="J179" s="739">
        <f>IF(Weather_Site!M177&lt;180,Weather_Site!M177+180,Weather_Site!M177-180)</f>
        <v>10</v>
      </c>
      <c r="K179" s="635">
        <f t="shared" si="45"/>
        <v>6.6783599999999996</v>
      </c>
      <c r="L179" s="635">
        <f t="shared" si="46"/>
        <v>8.4486000000000008</v>
      </c>
      <c r="M179" s="635">
        <f t="shared" si="47"/>
        <v>8.8720400000000001</v>
      </c>
      <c r="N179" s="635">
        <f t="shared" si="48"/>
        <v>8.8720400000000001</v>
      </c>
      <c r="O179" s="636">
        <f t="shared" si="49"/>
        <v>0.61256725255012257</v>
      </c>
      <c r="P179" s="635">
        <f>IF($O$11,Weather_Site!H177,IF(0.191*(Weather_Site!K177+104)*(Weather_Site!J177+1)^1.5/(3.52*(Weather_Site!J177+1)^1.5+Weather_Site!I177-1)&gt;10, 10,0.191*(Weather_Site!K177+104)*(Weather_Site!J177+1)^1.5/(3.52*(Weather_Site!J177+1)^1.5+Weather_Site!I177-1)))</f>
        <v>9.1</v>
      </c>
      <c r="Q179" s="636">
        <f t="shared" si="50"/>
        <v>0.98627459474380041</v>
      </c>
      <c r="R179" s="636">
        <f t="shared" si="51"/>
        <v>0.60415951876219542</v>
      </c>
      <c r="S179" s="635">
        <f t="shared" si="52"/>
        <v>1</v>
      </c>
      <c r="T179" s="707">
        <f t="shared" si="53"/>
        <v>161.56621293597132</v>
      </c>
      <c r="U179" s="707">
        <f t="shared" si="54"/>
        <v>468.4295179907524</v>
      </c>
      <c r="V179" s="707">
        <f t="shared" si="55"/>
        <v>796.38359169282512</v>
      </c>
      <c r="W179" s="636">
        <f t="shared" si="56"/>
        <v>1</v>
      </c>
      <c r="X179" s="636">
        <f t="shared" si="57"/>
        <v>8.7619826342197589E-6</v>
      </c>
      <c r="Y179" s="707">
        <f t="shared" si="58"/>
        <v>468.432391518651</v>
      </c>
      <c r="Z179" s="635">
        <f t="shared" si="59"/>
        <v>2.7465898179121191</v>
      </c>
      <c r="AA179" s="707">
        <f t="shared" si="60"/>
        <v>108.78597109118694</v>
      </c>
      <c r="AB179" s="707">
        <f t="shared" si="61"/>
        <v>5566.5382525466357</v>
      </c>
    </row>
    <row r="180" spans="1:28" x14ac:dyDescent="0.25">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30" si="10">G15/$O$10</f>
        <v>2.6</v>
      </c>
      <c r="J15" s="743">
        <f>IF(Weather_Site!M13&lt;180,Weather_Site!M13+180,Weather_Site!M13-180)</f>
        <v>132</v>
      </c>
      <c r="K15" s="635">
        <f t="shared" ref="K15:K30" si="11">2.76+0.124*E15-0.0187*D15</f>
        <v>5.3442799999999995</v>
      </c>
      <c r="L15" s="635">
        <f t="shared" ref="L15:L30" si="12">3.6+0.169*E15-0.045*D15</f>
        <v>6.6615999999999991</v>
      </c>
      <c r="M15" s="635">
        <f t="shared" ref="M15:M30" si="13">3.08+0.198*E15-0.0483*D15</f>
        <v>6.7713199999999993</v>
      </c>
      <c r="N15" s="704">
        <f t="shared" ref="N15:N30" si="14">IF(AND(OR(MONTH(B15)&gt;10,MONTH(B15)&lt;3),AND(HOUR(C15)&gt;=13,HOUR(C15)&lt;=17)),K15,IF(OR(HOUR(C15)&lt;6,HOUR(C15)&gt;=20),M15,L15))</f>
        <v>6.7713199999999993</v>
      </c>
      <c r="O15" s="636">
        <f t="shared" ref="O15:O30"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30" si="16">P15*(MAX($S$9+$S$10,0)/10)</f>
        <v>2.5922333471999974</v>
      </c>
      <c r="R15" s="636">
        <f t="shared" ref="R15:R30" si="17">1.008/(1+104.9*EXP(-0.9306*Q15))</f>
        <v>9.6926101633586892E-2</v>
      </c>
      <c r="S15" s="636">
        <f t="shared" ref="S15:S30" si="18">O15*R15</f>
        <v>7.7842420571433799E-2</v>
      </c>
      <c r="T15" s="635">
        <f t="shared" ref="T15:T30" si="19">MIN(IF(H15&gt;0,2^(H15/10),(2^(-H15/10))/(2*(2^(-H15/10))-1)),4)</f>
        <v>1</v>
      </c>
      <c r="U15" s="706">
        <f t="shared" ref="U15:U30" si="20">IF(I15&gt;2,(0.03+0.05024*(I15-1)^0.92628*(($E$6+$E$7)/10)^0.79928)*1000*S15*T15,0.03*S15*T15)</f>
        <v>14.503672177752607</v>
      </c>
      <c r="V15" s="707">
        <f t="shared" ref="V15:V30" si="21">(0.19591*(I15-1)^0.82569*(($E$6+$E$7)/10)^0.46722)*$C$10^0.495*1000*S15*T15</f>
        <v>47.694127625686107</v>
      </c>
      <c r="W15" s="707">
        <f t="shared" ref="W15:W30" si="22">(0.05235*(G15)^1.19128)*1000*S15*T15</f>
        <v>86.526961848502822</v>
      </c>
      <c r="X15" s="708">
        <f t="shared" ref="X15:X30" si="23">IF((E$6+E$7)&lt;1,0,1/(1+EXP(-(-23.9315+1.7033*I15+12.0822*S15+9.5236*($E$6+$E$7)))))</f>
        <v>1</v>
      </c>
      <c r="Y15" s="636">
        <f t="shared" ref="Y15:Y30" si="24">IF(V15&lt;300,0,1/(1+EXP(-(-32.3074+0.2951*G15+26.8734*S15))))</f>
        <v>0</v>
      </c>
      <c r="Z15" s="709">
        <f t="shared" ref="Z15:Z30" si="25">IF(X15&lt;0.5,(U15*(1-X15)+V15*X15),(U15*(1-X15)+V15*X15*(1-Y15)+W15*Y15))</f>
        <v>47.694127625686107</v>
      </c>
      <c r="AA15" s="635">
        <f t="shared" ref="AA15:AA30" si="26">0.0193*Z15^0.723*EXP(0.64*$C$10)</f>
        <v>1.1349699822001236</v>
      </c>
      <c r="AB15" s="709">
        <f t="shared" ref="AB15:AB30" si="27">(1/(0.2204*G15+1))*Z15</f>
        <v>12.339368629226458</v>
      </c>
      <c r="AC15" s="638">
        <f t="shared" ref="AC15:AC19" si="28">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5">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5">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5">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5">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5">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5">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5">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5">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25" si="0">10^(0.009254-0.004096*(100-$C$4)^1.536+0.01201*D10+0.2789*G10^0.5-0.09577*E10^0.5)</f>
        <v>3.6549925669318051</v>
      </c>
      <c r="J10" s="61">
        <f t="shared" ref="J10:J25" si="1">-0.19625*D10+0.1356*E10+9.575</f>
        <v>8.2521399999999971</v>
      </c>
      <c r="K10" s="30">
        <f t="shared" ref="K10:K25" si="2">EXP(-0.108*J10)</f>
        <v>0.41015049732086667</v>
      </c>
      <c r="L10" s="30">
        <f t="shared" ref="L10:L25" si="3">MAX(0.001,(0.684-0.0342*J10))</f>
        <v>0.40177681200000015</v>
      </c>
      <c r="M10" s="30">
        <f t="shared" ref="M10:M25" si="4">MAX(0.001,(0.547-0.0228*J10))</f>
        <v>0.35885120800000009</v>
      </c>
      <c r="N10" s="30">
        <f t="shared" ref="N10:N25" si="5">IF(J10&lt;12,K10,IF(G10&gt;10,M10,L10))</f>
        <v>0.41015049732086667</v>
      </c>
      <c r="O10" s="31">
        <f t="shared" ref="O10:O25" si="6">1.036/(1+103.98*EXP(-0.0996*($C$4-20)))</f>
        <v>0.8927606399389324</v>
      </c>
      <c r="P10" s="30">
        <f t="shared" ref="P10:P25" si="7">(0.054+0.269*G10)*N10*O10</f>
        <v>1.300256248851501</v>
      </c>
      <c r="Q10" s="62">
        <f t="shared" ref="Q10:Q25" si="8">(1.4+0.838*(G10-5)^0.844)*N10*O10</f>
        <v>2.287354348939044</v>
      </c>
      <c r="R10" s="62">
        <f t="shared" ref="R10:R25" si="9">(0.054+0.209*G10)*N10*O10</f>
        <v>1.0146465968931313</v>
      </c>
      <c r="S10" s="62">
        <f t="shared" ref="S10:S25" si="10">(1.1+0.715*(G10-5)^0.844)*N10*O10</f>
        <v>1.9170143136408448</v>
      </c>
      <c r="T10" s="62">
        <f t="shared" ref="T10:T25" si="11">(0.55+0.357*(G10-5)^0.844)*N10*O10</f>
        <v>0.95744825369375408</v>
      </c>
      <c r="U10" s="419">
        <f t="shared" ref="U10:U25" si="12">$C$5</f>
        <v>0</v>
      </c>
      <c r="V10" s="63">
        <f t="shared" ref="V10:V25" si="13">IF(G10&lt;5,P10*1000,Q10*1000)</f>
        <v>2287.354348939044</v>
      </c>
      <c r="W10" s="42">
        <f t="shared" ref="W10:W25" si="14">V10*1.0715^U10</f>
        <v>2287.354348939044</v>
      </c>
      <c r="X10" s="63">
        <f t="shared" ref="X10:X25" si="15">(0.054+0.269*5)*N10*O10*1000</f>
        <v>512.26654242276823</v>
      </c>
      <c r="Y10" s="65">
        <f t="shared" ref="Y10:Y25" si="16">(0.003595*55.816+101.04*(W10/1000)^0.3167)/(55.816+(W10/1000)^0.3167)</f>
        <v>2.3025170469990059</v>
      </c>
      <c r="Z10" s="42">
        <f t="shared" ref="Z10:Z25" si="17">516.7*W10*6/1000</f>
        <v>7091.2559525808247</v>
      </c>
      <c r="AA10" s="42">
        <f t="shared" ref="AA10:AA25" si="18">IF($G10&lt;5,$R10*1000,$S10*1000)</f>
        <v>1917.0143136408449</v>
      </c>
      <c r="AB10" s="42">
        <f t="shared" ref="AB10:AB25" si="19">$AA10*1.0715^U10</f>
        <v>1917.0143136408449</v>
      </c>
      <c r="AC10" s="42">
        <f t="shared" ref="AC10:AC25" si="20">(0.054+0.209*5)*$N10*$O10*1000</f>
        <v>402.41667628493366</v>
      </c>
      <c r="AD10" s="65">
        <f t="shared" ref="AD10:AD25" si="21">(0.001316*149.4025+117.22*($AB10/1000)^0.3141)/(149.4025+($AB10/1000)^0.3141)</f>
        <v>0.95600081965800343</v>
      </c>
      <c r="AE10" s="42">
        <f t="shared" ref="AE10:AE25" si="22">516.7*$AB10*4/1000</f>
        <v>3962.0851834328987</v>
      </c>
      <c r="AF10" s="42">
        <f t="shared" ref="AF10:AF25" si="23">IF(G10&lt;5,0,T10*1000)</f>
        <v>957.44825369375405</v>
      </c>
      <c r="AG10" s="42">
        <f t="shared" ref="AG10:AG25" si="24">AF10*1.0715^U10</f>
        <v>957.44825369375405</v>
      </c>
      <c r="AH10" s="42">
        <f t="shared" ref="AH10:AH25" si="25">(0.55+0.357*(5-5)^0.844)*N10*O10*1000</f>
        <v>201.39142125269657</v>
      </c>
      <c r="AI10" s="65">
        <f t="shared" ref="AI10:AI25" si="26">1/(32.915-29.388*(AG10/1000)^0.02969)</f>
        <v>0.28051149831498062</v>
      </c>
      <c r="AJ10" s="42">
        <f t="shared" ref="AJ10:AJ25" si="27">516.7*AG10*1.5/1000</f>
        <v>742.07026902534415</v>
      </c>
      <c r="AK10" s="42">
        <f t="shared" ref="AK10:AK25" si="28">IF($G10&lt;5,$R10*1000*0.7,$S10*1000*0.7)</f>
        <v>1341.9100195485914</v>
      </c>
      <c r="AL10" s="42">
        <f t="shared" ref="AL10:AL25" si="29">AK10*1.0715^U10</f>
        <v>1341.9100195485914</v>
      </c>
      <c r="AM10" s="42">
        <f t="shared" ref="AM10:AM25" si="30">(0.054+0.209*5)*$N10*$O10*1000</f>
        <v>402.41667628493366</v>
      </c>
      <c r="AN10" s="65">
        <f t="shared" ref="AN10:AN25" si="31">(0.001316*149.4025+117.22*(AL10/1000)^0.3141)/(149.4025+(AL10/1000)^0.3141)</f>
        <v>0.85555687687797688</v>
      </c>
      <c r="AO10" s="42">
        <f t="shared" ref="AO10:AO25" si="32">516.7*AL10*4/1000</f>
        <v>2773.459628403029</v>
      </c>
      <c r="AP10" s="42">
        <f t="shared" ref="AP10:AP25" si="33">IF($G10&lt;5,$R10*1000*0.5,$S10*1000*0.5)</f>
        <v>958.50715682042244</v>
      </c>
      <c r="AQ10" s="42">
        <f t="shared" ref="AQ10:AQ25" si="34">AP10*1.0715^U10</f>
        <v>958.50715682042244</v>
      </c>
      <c r="AR10" s="42">
        <f t="shared" ref="AR10:AR25" si="35">(0.054+0.209*5)*$N10*$O10*1000</f>
        <v>402.41667628493366</v>
      </c>
      <c r="AS10" s="65">
        <f t="shared" ref="AS10:AS25" si="36">(0.001316*149.4025+117.22*(AQ10/1000)^0.3141)/(149.4025+(AQ10/1000)^0.3141)</f>
        <v>0.77044479654553111</v>
      </c>
      <c r="AT10" s="42">
        <f t="shared" ref="AT10:AT25"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t="str">
        <f>Weather_Site!A18</f>
        <v>Sun</v>
      </c>
      <c r="B15" s="67">
        <f>Weather_Site!B18</f>
        <v>44549</v>
      </c>
      <c r="C15" s="68">
        <f>Weather_Site!C18</f>
        <v>0.41666666666666669</v>
      </c>
      <c r="D15" s="66">
        <f>Weather_Site!D18</f>
        <v>28.9</v>
      </c>
      <c r="E15" s="66">
        <f>Weather_Site!E18</f>
        <v>31.9</v>
      </c>
      <c r="F15" s="66">
        <f>Weather_Site!F18</f>
        <v>328</v>
      </c>
      <c r="G15" s="66">
        <f>Weather_Site!G18</f>
        <v>42</v>
      </c>
      <c r="H15" s="48">
        <f>IF(Weather_Site!M18&lt;180,Weather_Site!M18+180,Weather_Site!M18-180)</f>
        <v>148</v>
      </c>
      <c r="I15" s="69">
        <f t="shared" si="0"/>
        <v>22.939764599240398</v>
      </c>
      <c r="J15" s="70">
        <f t="shared" si="1"/>
        <v>8.2290150000000004</v>
      </c>
      <c r="K15" s="55">
        <f t="shared" si="2"/>
        <v>0.41117612841163503</v>
      </c>
      <c r="L15" s="30">
        <f t="shared" si="3"/>
        <v>0.40256768700000001</v>
      </c>
      <c r="M15" s="30">
        <f t="shared" si="4"/>
        <v>0.35937845800000001</v>
      </c>
      <c r="N15" s="55">
        <f t="shared" si="5"/>
        <v>0.41117612841163503</v>
      </c>
      <c r="O15" s="54">
        <f t="shared" si="6"/>
        <v>0.8927606399389324</v>
      </c>
      <c r="P15" s="55">
        <f t="shared" si="7"/>
        <v>4.1671133147742152</v>
      </c>
      <c r="Q15" s="55">
        <f t="shared" si="8"/>
        <v>6.9938280042580239</v>
      </c>
      <c r="R15" s="55">
        <f t="shared" si="9"/>
        <v>3.242067018682687</v>
      </c>
      <c r="S15" s="55">
        <f t="shared" si="10"/>
        <v>5.9325944384881151</v>
      </c>
      <c r="T15" s="55">
        <f t="shared" si="11"/>
        <v>2.9624309224688083</v>
      </c>
      <c r="U15" s="419">
        <f t="shared" si="12"/>
        <v>0</v>
      </c>
      <c r="V15" s="71">
        <f t="shared" si="13"/>
        <v>6993.8280042580236</v>
      </c>
      <c r="W15" s="53">
        <f t="shared" si="14"/>
        <v>6993.8280042580236</v>
      </c>
      <c r="X15" s="71">
        <f t="shared" si="15"/>
        <v>513.54752707620924</v>
      </c>
      <c r="Y15" s="72">
        <f t="shared" si="16"/>
        <v>3.2474995342591457</v>
      </c>
      <c r="Z15" s="53">
        <f t="shared" si="17"/>
        <v>21682.265578800725</v>
      </c>
      <c r="AA15" s="53">
        <f t="shared" si="18"/>
        <v>5932.594438488115</v>
      </c>
      <c r="AB15" s="53">
        <f t="shared" si="19"/>
        <v>5932.594438488115</v>
      </c>
      <c r="AC15" s="53">
        <f t="shared" si="20"/>
        <v>403.42296801769396</v>
      </c>
      <c r="AD15" s="72">
        <f t="shared" si="21"/>
        <v>1.3579401020921935</v>
      </c>
      <c r="AE15" s="53">
        <f t="shared" si="22"/>
        <v>12261.486185467238</v>
      </c>
      <c r="AF15" s="53">
        <f t="shared" si="23"/>
        <v>2962.4309224688081</v>
      </c>
      <c r="AG15" s="53">
        <f t="shared" si="24"/>
        <v>2962.4309224688081</v>
      </c>
      <c r="AH15" s="53">
        <f t="shared" si="25"/>
        <v>201.89502494061117</v>
      </c>
      <c r="AI15" s="72">
        <f t="shared" si="26"/>
        <v>0.39001839089235585</v>
      </c>
      <c r="AJ15" s="53">
        <f t="shared" si="27"/>
        <v>2296.0320864594501</v>
      </c>
      <c r="AK15" s="53">
        <f t="shared" si="28"/>
        <v>4152.8161069416801</v>
      </c>
      <c r="AL15" s="53">
        <f t="shared" si="29"/>
        <v>4152.8161069416801</v>
      </c>
      <c r="AM15" s="53">
        <f t="shared" si="30"/>
        <v>403.42296801769396</v>
      </c>
      <c r="AN15" s="72">
        <f t="shared" si="31"/>
        <v>1.2156491628129733</v>
      </c>
      <c r="AO15" s="53">
        <f t="shared" si="32"/>
        <v>8583.0403298270649</v>
      </c>
      <c r="AP15" s="53">
        <f t="shared" si="33"/>
        <v>2966.2972192440575</v>
      </c>
      <c r="AQ15" s="53">
        <f t="shared" si="34"/>
        <v>2966.2972192440575</v>
      </c>
      <c r="AR15" s="53">
        <f t="shared" si="35"/>
        <v>403.42296801769396</v>
      </c>
      <c r="AS15" s="72">
        <f t="shared" si="36"/>
        <v>1.0949965815345857</v>
      </c>
      <c r="AT15" s="53">
        <f t="shared" si="37"/>
        <v>6130.7430927336191</v>
      </c>
    </row>
    <row r="16" spans="1:46" x14ac:dyDescent="0.25">
      <c r="A16" s="66" t="str">
        <f>Weather_Site!A19</f>
        <v>Sun</v>
      </c>
      <c r="B16" s="67">
        <f>Weather_Site!B19</f>
        <v>44549</v>
      </c>
      <c r="C16" s="68">
        <f>Weather_Site!C19</f>
        <v>0.45833333333333331</v>
      </c>
      <c r="D16" s="66">
        <f>Weather_Site!D19</f>
        <v>29.1</v>
      </c>
      <c r="E16" s="66">
        <f>Weather_Site!E19</f>
        <v>35.1</v>
      </c>
      <c r="F16" s="66">
        <f>Weather_Site!F19</f>
        <v>326</v>
      </c>
      <c r="G16" s="66">
        <f>Weather_Site!G19</f>
        <v>43</v>
      </c>
      <c r="H16" s="48">
        <f>IF(Weather_Site!M19&lt;180,Weather_Site!M19+180,Weather_Site!M19-180)</f>
        <v>146</v>
      </c>
      <c r="I16" s="69">
        <f t="shared" si="0"/>
        <v>22.798168900370868</v>
      </c>
      <c r="J16" s="70">
        <f t="shared" si="1"/>
        <v>8.6236849999999983</v>
      </c>
      <c r="K16" s="55">
        <f t="shared" si="2"/>
        <v>0.39401827795952726</v>
      </c>
      <c r="L16" s="30">
        <f t="shared" si="3"/>
        <v>0.38906997300000012</v>
      </c>
      <c r="M16" s="30">
        <f t="shared" si="4"/>
        <v>0.35037998200000009</v>
      </c>
      <c r="N16" s="55">
        <f t="shared" si="5"/>
        <v>0.39401827795952726</v>
      </c>
      <c r="O16" s="54">
        <f t="shared" si="6"/>
        <v>0.8927606399389324</v>
      </c>
      <c r="P16" s="55">
        <f t="shared" si="7"/>
        <v>4.0878495599634457</v>
      </c>
      <c r="Q16" s="55">
        <f t="shared" si="8"/>
        <v>6.8433331011456868</v>
      </c>
      <c r="R16" s="55">
        <f t="shared" si="9"/>
        <v>3.1802984142181838</v>
      </c>
      <c r="S16" s="55">
        <f t="shared" si="10"/>
        <v>5.8056365844019657</v>
      </c>
      <c r="T16" s="55">
        <f t="shared" si="11"/>
        <v>2.8990289941776086</v>
      </c>
      <c r="U16" s="419">
        <f t="shared" si="12"/>
        <v>0</v>
      </c>
      <c r="V16" s="71">
        <f t="shared" si="13"/>
        <v>6843.3331011456867</v>
      </c>
      <c r="W16" s="53">
        <f t="shared" si="14"/>
        <v>6843.3331011456867</v>
      </c>
      <c r="X16" s="71">
        <f t="shared" si="15"/>
        <v>492.11784996031855</v>
      </c>
      <c r="Y16" s="72">
        <f t="shared" si="16"/>
        <v>3.2259386616416998</v>
      </c>
      <c r="Z16" s="53">
        <f t="shared" si="17"/>
        <v>21215.701280171859</v>
      </c>
      <c r="AA16" s="53">
        <f t="shared" si="18"/>
        <v>5805.6365844019656</v>
      </c>
      <c r="AB16" s="53">
        <f t="shared" si="19"/>
        <v>5805.6365844019656</v>
      </c>
      <c r="AC16" s="53">
        <f t="shared" si="20"/>
        <v>386.58864696668331</v>
      </c>
      <c r="AD16" s="72">
        <f t="shared" si="21"/>
        <v>1.3488590715041422</v>
      </c>
      <c r="AE16" s="53">
        <f t="shared" si="22"/>
        <v>11999.089692641983</v>
      </c>
      <c r="AF16" s="53">
        <f t="shared" si="23"/>
        <v>2899.0289941776086</v>
      </c>
      <c r="AG16" s="53">
        <f t="shared" si="24"/>
        <v>2899.0289941776086</v>
      </c>
      <c r="AH16" s="53">
        <f t="shared" si="25"/>
        <v>193.47020548833106</v>
      </c>
      <c r="AI16" s="72">
        <f t="shared" si="26"/>
        <v>0.38707621140828802</v>
      </c>
      <c r="AJ16" s="53">
        <f t="shared" si="27"/>
        <v>2246.8924219373557</v>
      </c>
      <c r="AK16" s="53">
        <f t="shared" si="28"/>
        <v>4063.9456090813756</v>
      </c>
      <c r="AL16" s="53">
        <f t="shared" si="29"/>
        <v>4063.9456090813756</v>
      </c>
      <c r="AM16" s="53">
        <f t="shared" si="30"/>
        <v>386.58864696668331</v>
      </c>
      <c r="AN16" s="72">
        <f t="shared" si="31"/>
        <v>1.2075106897967591</v>
      </c>
      <c r="AO16" s="53">
        <f t="shared" si="32"/>
        <v>8399.3627848493888</v>
      </c>
      <c r="AP16" s="53">
        <f t="shared" si="33"/>
        <v>2902.8182922009828</v>
      </c>
      <c r="AQ16" s="53">
        <f t="shared" si="34"/>
        <v>2902.8182922009828</v>
      </c>
      <c r="AR16" s="53">
        <f t="shared" si="35"/>
        <v>386.58864696668331</v>
      </c>
      <c r="AS16" s="72">
        <f t="shared" si="36"/>
        <v>1.0876591509105671</v>
      </c>
      <c r="AT16" s="53">
        <f t="shared" si="37"/>
        <v>5999.5448463209914</v>
      </c>
    </row>
    <row r="17" spans="1:46" x14ac:dyDescent="0.25">
      <c r="A17" s="66" t="str">
        <f>Weather_Site!A20</f>
        <v>Sun</v>
      </c>
      <c r="B17" s="67">
        <f>Weather_Site!B20</f>
        <v>44549</v>
      </c>
      <c r="C17" s="68">
        <f>Weather_Site!C20</f>
        <v>0.5</v>
      </c>
      <c r="D17" s="66">
        <f>Weather_Site!D20</f>
        <v>29.1</v>
      </c>
      <c r="E17" s="66">
        <f>Weather_Site!E20</f>
        <v>39</v>
      </c>
      <c r="F17" s="66">
        <f>Weather_Site!F20</f>
        <v>292</v>
      </c>
      <c r="G17" s="66">
        <f>Weather_Site!G20</f>
        <v>45</v>
      </c>
      <c r="H17" s="48">
        <f>IF(Weather_Site!M20&lt;180,Weather_Site!M20+180,Weather_Site!M20-180)</f>
        <v>112</v>
      </c>
      <c r="I17" s="69">
        <f t="shared" si="0"/>
        <v>23.402204417910319</v>
      </c>
      <c r="J17" s="70">
        <f t="shared" si="1"/>
        <v>9.1525249999999989</v>
      </c>
      <c r="K17" s="55">
        <f t="shared" si="2"/>
        <v>0.37214463370126999</v>
      </c>
      <c r="L17" s="30">
        <f t="shared" si="3"/>
        <v>0.37098364500000008</v>
      </c>
      <c r="M17" s="30">
        <f t="shared" si="4"/>
        <v>0.33832243000000006</v>
      </c>
      <c r="N17" s="55">
        <f t="shared" si="5"/>
        <v>0.37214463370126999</v>
      </c>
      <c r="O17" s="54">
        <f t="shared" si="6"/>
        <v>0.8927606399389324</v>
      </c>
      <c r="P17" s="55">
        <f t="shared" si="7"/>
        <v>4.0396585129277698</v>
      </c>
      <c r="Q17" s="55">
        <f t="shared" si="8"/>
        <v>6.728808851110089</v>
      </c>
      <c r="R17" s="55">
        <f t="shared" si="9"/>
        <v>3.1426210933287089</v>
      </c>
      <c r="S17" s="55">
        <f t="shared" si="10"/>
        <v>5.7097675786421735</v>
      </c>
      <c r="T17" s="55">
        <f t="shared" si="11"/>
        <v>2.8511465110769083</v>
      </c>
      <c r="U17" s="419">
        <f t="shared" si="12"/>
        <v>0</v>
      </c>
      <c r="V17" s="71">
        <f t="shared" si="13"/>
        <v>6728.8088511100887</v>
      </c>
      <c r="W17" s="53">
        <f t="shared" si="14"/>
        <v>6728.8088511100887</v>
      </c>
      <c r="X17" s="71">
        <f t="shared" si="15"/>
        <v>464.79827778484668</v>
      </c>
      <c r="Y17" s="72">
        <f t="shared" si="16"/>
        <v>3.2093065870073976</v>
      </c>
      <c r="Z17" s="53">
        <f t="shared" si="17"/>
        <v>20860.653200211498</v>
      </c>
      <c r="AA17" s="53">
        <f t="shared" si="18"/>
        <v>5709.7675786421732</v>
      </c>
      <c r="AB17" s="53">
        <f t="shared" si="19"/>
        <v>5709.7675786421732</v>
      </c>
      <c r="AC17" s="53">
        <f t="shared" si="20"/>
        <v>365.12745338495097</v>
      </c>
      <c r="AD17" s="72">
        <f t="shared" si="21"/>
        <v>1.341910125340072</v>
      </c>
      <c r="AE17" s="53">
        <f t="shared" si="22"/>
        <v>11800.947631537645</v>
      </c>
      <c r="AF17" s="53">
        <f t="shared" si="23"/>
        <v>2851.1465110769082</v>
      </c>
      <c r="AG17" s="53">
        <f t="shared" si="24"/>
        <v>2851.1465110769082</v>
      </c>
      <c r="AH17" s="53">
        <f t="shared" si="25"/>
        <v>182.72984473314196</v>
      </c>
      <c r="AI17" s="72">
        <f t="shared" si="26"/>
        <v>0.38484257577304909</v>
      </c>
      <c r="AJ17" s="53">
        <f t="shared" si="27"/>
        <v>2209.7811034101578</v>
      </c>
      <c r="AK17" s="53">
        <f t="shared" si="28"/>
        <v>3996.8373050495211</v>
      </c>
      <c r="AL17" s="53">
        <f t="shared" si="29"/>
        <v>3996.8373050495211</v>
      </c>
      <c r="AM17" s="53">
        <f t="shared" si="30"/>
        <v>365.12745338495097</v>
      </c>
      <c r="AN17" s="72">
        <f t="shared" si="31"/>
        <v>1.2012830937507046</v>
      </c>
      <c r="AO17" s="53">
        <f t="shared" si="32"/>
        <v>8260.6633420763501</v>
      </c>
      <c r="AP17" s="53">
        <f t="shared" si="33"/>
        <v>2854.8837893210866</v>
      </c>
      <c r="AQ17" s="53">
        <f t="shared" si="34"/>
        <v>2854.8837893210866</v>
      </c>
      <c r="AR17" s="53">
        <f t="shared" si="35"/>
        <v>365.12745338495097</v>
      </c>
      <c r="AS17" s="72">
        <f t="shared" si="36"/>
        <v>1.0820445851791851</v>
      </c>
      <c r="AT17" s="53">
        <f t="shared" si="37"/>
        <v>5900.4738157688225</v>
      </c>
    </row>
    <row r="18" spans="1:46" x14ac:dyDescent="0.25">
      <c r="A18" s="66" t="str">
        <f>Weather_Site!A21</f>
        <v>Sun</v>
      </c>
      <c r="B18" s="67">
        <f>Weather_Site!B21</f>
        <v>44549</v>
      </c>
      <c r="C18" s="68">
        <f>Weather_Site!C21</f>
        <v>0.54166666666666663</v>
      </c>
      <c r="D18" s="66">
        <f>Weather_Site!D21</f>
        <v>29.1</v>
      </c>
      <c r="E18" s="66">
        <f>Weather_Site!E21</f>
        <v>38.200000000000003</v>
      </c>
      <c r="F18" s="66">
        <f>Weather_Site!F21</f>
        <v>285</v>
      </c>
      <c r="G18" s="66">
        <f>Weather_Site!G21</f>
        <v>40</v>
      </c>
      <c r="H18" s="48">
        <f>IF(Weather_Site!M21&lt;180,Weather_Site!M21+180,Weather_Site!M21-180)</f>
        <v>105</v>
      </c>
      <c r="I18" s="69">
        <f t="shared" si="0"/>
        <v>18.553384465980137</v>
      </c>
      <c r="J18" s="70">
        <f t="shared" si="1"/>
        <v>9.0440449999999988</v>
      </c>
      <c r="K18" s="55">
        <f t="shared" si="2"/>
        <v>0.37653026117698962</v>
      </c>
      <c r="L18" s="30">
        <f t="shared" si="3"/>
        <v>0.37469366100000007</v>
      </c>
      <c r="M18" s="30">
        <f t="shared" si="4"/>
        <v>0.34079577400000005</v>
      </c>
      <c r="N18" s="55">
        <f t="shared" si="5"/>
        <v>0.37653026117698962</v>
      </c>
      <c r="O18" s="54">
        <f t="shared" si="6"/>
        <v>0.8927606399389324</v>
      </c>
      <c r="P18" s="55">
        <f t="shared" si="7"/>
        <v>3.635141206344167</v>
      </c>
      <c r="Q18" s="55">
        <f t="shared" si="8"/>
        <v>6.1326445932014426</v>
      </c>
      <c r="R18" s="55">
        <f t="shared" si="9"/>
        <v>2.8283778537247843</v>
      </c>
      <c r="S18" s="55">
        <f t="shared" si="10"/>
        <v>5.2007371044183675</v>
      </c>
      <c r="T18" s="55">
        <f t="shared" si="11"/>
        <v>2.5969902511128193</v>
      </c>
      <c r="U18" s="419">
        <f t="shared" si="12"/>
        <v>0</v>
      </c>
      <c r="V18" s="71">
        <f t="shared" si="13"/>
        <v>6132.6445932014431</v>
      </c>
      <c r="W18" s="53">
        <f t="shared" si="14"/>
        <v>6132.6445932014431</v>
      </c>
      <c r="X18" s="71">
        <f t="shared" si="15"/>
        <v>470.27580429771496</v>
      </c>
      <c r="Y18" s="72">
        <f t="shared" si="16"/>
        <v>3.1193523241623327</v>
      </c>
      <c r="Z18" s="53">
        <f t="shared" si="17"/>
        <v>19012.424767843113</v>
      </c>
      <c r="AA18" s="53">
        <f t="shared" si="18"/>
        <v>5200.7371044183674</v>
      </c>
      <c r="AB18" s="53">
        <f t="shared" si="19"/>
        <v>5200.7371044183674</v>
      </c>
      <c r="AC18" s="53">
        <f t="shared" si="20"/>
        <v>369.43038522029212</v>
      </c>
      <c r="AD18" s="72">
        <f t="shared" si="21"/>
        <v>1.3035919957248376</v>
      </c>
      <c r="AE18" s="53">
        <f t="shared" si="22"/>
        <v>10748.883447411881</v>
      </c>
      <c r="AF18" s="53">
        <f t="shared" si="23"/>
        <v>2596.9902511128194</v>
      </c>
      <c r="AG18" s="53">
        <f t="shared" si="24"/>
        <v>2596.9902511128194</v>
      </c>
      <c r="AH18" s="53">
        <f t="shared" si="25"/>
        <v>184.88326830860845</v>
      </c>
      <c r="AI18" s="72">
        <f t="shared" si="26"/>
        <v>0.37280199513096268</v>
      </c>
      <c r="AJ18" s="53">
        <f t="shared" si="27"/>
        <v>2012.7972941249907</v>
      </c>
      <c r="AK18" s="53">
        <f t="shared" si="28"/>
        <v>3640.5159730928567</v>
      </c>
      <c r="AL18" s="53">
        <f t="shared" si="29"/>
        <v>3640.5159730928567</v>
      </c>
      <c r="AM18" s="53">
        <f t="shared" si="30"/>
        <v>369.43038522029212</v>
      </c>
      <c r="AN18" s="72">
        <f t="shared" si="31"/>
        <v>1.1669440661378498</v>
      </c>
      <c r="AO18" s="53">
        <f t="shared" si="32"/>
        <v>7524.2184131883168</v>
      </c>
      <c r="AP18" s="53">
        <f t="shared" si="33"/>
        <v>2600.3685522091837</v>
      </c>
      <c r="AQ18" s="53">
        <f t="shared" si="34"/>
        <v>2600.3685522091837</v>
      </c>
      <c r="AR18" s="53">
        <f t="shared" si="35"/>
        <v>369.43038522029212</v>
      </c>
      <c r="AS18" s="72">
        <f t="shared" si="36"/>
        <v>1.0510868885447073</v>
      </c>
      <c r="AT18" s="53">
        <f t="shared" si="37"/>
        <v>5374.4417237059406</v>
      </c>
    </row>
    <row r="19" spans="1:46" x14ac:dyDescent="0.25">
      <c r="A19" s="3" t="str">
        <f>Weather_Site!A22</f>
        <v>Sun</v>
      </c>
      <c r="B19" s="58">
        <f>Weather_Site!B22</f>
        <v>44549</v>
      </c>
      <c r="C19" s="59">
        <f>Weather_Site!C22</f>
        <v>0.58333333333333337</v>
      </c>
      <c r="D19" s="3">
        <f>Weather_Site!D22</f>
        <v>30.8</v>
      </c>
      <c r="E19" s="3">
        <f>Weather_Site!E22</f>
        <v>35.799999999999997</v>
      </c>
      <c r="F19" s="3">
        <f>Weather_Site!F22</f>
        <v>277</v>
      </c>
      <c r="G19" s="3">
        <f>Weather_Site!G22</f>
        <v>42</v>
      </c>
      <c r="H19" s="27">
        <f>IF(Weather_Site!M22&lt;180,Weather_Site!M22+180,Weather_Site!M22-180)</f>
        <v>97</v>
      </c>
      <c r="I19" s="60">
        <f t="shared" si="0"/>
        <v>22.454124206506382</v>
      </c>
      <c r="J19" s="61">
        <f t="shared" si="1"/>
        <v>8.3849799999999988</v>
      </c>
      <c r="K19" s="30">
        <f t="shared" si="2"/>
        <v>0.4043081921452028</v>
      </c>
      <c r="L19" s="30">
        <f t="shared" si="3"/>
        <v>0.39723368400000009</v>
      </c>
      <c r="M19" s="30">
        <f t="shared" si="4"/>
        <v>0.35582245600000006</v>
      </c>
      <c r="N19" s="30">
        <f t="shared" si="5"/>
        <v>0.4043081921452028</v>
      </c>
      <c r="O19" s="31">
        <f t="shared" si="6"/>
        <v>0.8927606399389324</v>
      </c>
      <c r="P19" s="30">
        <f t="shared" si="7"/>
        <v>4.0975093988770857</v>
      </c>
      <c r="Q19" s="62">
        <f t="shared" si="8"/>
        <v>6.8770090508397308</v>
      </c>
      <c r="R19" s="62">
        <f t="shared" si="9"/>
        <v>3.1879142891897838</v>
      </c>
      <c r="S19" s="62">
        <f t="shared" si="10"/>
        <v>5.8335014277738928</v>
      </c>
      <c r="T19" s="62">
        <f t="shared" si="11"/>
        <v>2.9129489964440185</v>
      </c>
      <c r="U19" s="419">
        <f t="shared" si="12"/>
        <v>0</v>
      </c>
      <c r="V19" s="63">
        <f t="shared" si="13"/>
        <v>6877.0090508397307</v>
      </c>
      <c r="W19" s="42">
        <f t="shared" si="14"/>
        <v>6877.0090508397307</v>
      </c>
      <c r="X19" s="63">
        <f t="shared" si="15"/>
        <v>504.96966605259377</v>
      </c>
      <c r="Y19" s="65">
        <f t="shared" si="16"/>
        <v>3.230792051596747</v>
      </c>
      <c r="Z19" s="42">
        <f t="shared" si="17"/>
        <v>21320.103459413334</v>
      </c>
      <c r="AA19" s="42">
        <f t="shared" si="18"/>
        <v>5833.5014277738928</v>
      </c>
      <c r="AB19" s="42">
        <f t="shared" si="19"/>
        <v>5833.5014277738928</v>
      </c>
      <c r="AC19" s="42">
        <f t="shared" si="20"/>
        <v>396.6845339469624</v>
      </c>
      <c r="AD19" s="65">
        <f t="shared" si="21"/>
        <v>1.3508638885841509</v>
      </c>
      <c r="AE19" s="42">
        <f t="shared" si="22"/>
        <v>12056.680750923082</v>
      </c>
      <c r="AF19" s="42">
        <f t="shared" si="23"/>
        <v>2912.9489964440186</v>
      </c>
      <c r="AG19" s="42">
        <f t="shared" si="24"/>
        <v>2912.9489964440186</v>
      </c>
      <c r="AH19" s="42">
        <f t="shared" si="25"/>
        <v>198.52274219365725</v>
      </c>
      <c r="AI19" s="65">
        <f t="shared" si="26"/>
        <v>0.38772365261692887</v>
      </c>
      <c r="AJ19" s="42">
        <f t="shared" si="27"/>
        <v>2257.6811196939366</v>
      </c>
      <c r="AK19" s="42">
        <f t="shared" si="28"/>
        <v>4083.4509994417249</v>
      </c>
      <c r="AL19" s="42">
        <f t="shared" si="29"/>
        <v>4083.4509994417249</v>
      </c>
      <c r="AM19" s="42">
        <f t="shared" si="30"/>
        <v>396.6845339469624</v>
      </c>
      <c r="AN19" s="65">
        <f t="shared" si="31"/>
        <v>1.209307407144157</v>
      </c>
      <c r="AO19" s="42">
        <f t="shared" si="32"/>
        <v>8439.6765256461567</v>
      </c>
      <c r="AP19" s="42">
        <f t="shared" si="33"/>
        <v>2916.7507138869464</v>
      </c>
      <c r="AQ19" s="42">
        <f t="shared" si="34"/>
        <v>2916.7507138869464</v>
      </c>
      <c r="AR19" s="42">
        <f t="shared" si="35"/>
        <v>396.6845339469624</v>
      </c>
      <c r="AS19" s="65">
        <f t="shared" si="36"/>
        <v>1.0892790146435118</v>
      </c>
      <c r="AT19" s="42">
        <f t="shared" si="37"/>
        <v>6028.340375461541</v>
      </c>
    </row>
    <row r="20" spans="1:46" x14ac:dyDescent="0.25">
      <c r="A20" s="3" t="str">
        <f>Weather_Site!A23</f>
        <v>Sun</v>
      </c>
      <c r="B20" s="58">
        <f>Weather_Site!B23</f>
        <v>44549</v>
      </c>
      <c r="C20" s="59">
        <f>Weather_Site!C23</f>
        <v>0.625</v>
      </c>
      <c r="D20" s="3">
        <f>Weather_Site!D23</f>
        <v>31.1</v>
      </c>
      <c r="E20" s="3">
        <f>Weather_Site!E23</f>
        <v>29.9</v>
      </c>
      <c r="F20" s="3">
        <f>Weather_Site!F23</f>
        <v>258</v>
      </c>
      <c r="G20" s="3">
        <f>Weather_Site!G23</f>
        <v>37</v>
      </c>
      <c r="H20" s="27">
        <f>IF(Weather_Site!M23&lt;180,Weather_Site!M23+180,Weather_Site!M23-180)</f>
        <v>78</v>
      </c>
      <c r="I20" s="60">
        <f t="shared" si="0"/>
        <v>19.644714103211694</v>
      </c>
      <c r="J20" s="61">
        <f t="shared" si="1"/>
        <v>7.5260649999999982</v>
      </c>
      <c r="K20" s="30">
        <f t="shared" si="2"/>
        <v>0.44360754281935544</v>
      </c>
      <c r="L20" s="30">
        <f t="shared" si="3"/>
        <v>0.4266085770000001</v>
      </c>
      <c r="M20" s="30">
        <f t="shared" si="4"/>
        <v>0.37540571800000011</v>
      </c>
      <c r="N20" s="30">
        <f t="shared" si="5"/>
        <v>0.44360754281935544</v>
      </c>
      <c r="O20" s="31">
        <f t="shared" si="6"/>
        <v>0.8927606399389324</v>
      </c>
      <c r="P20" s="30">
        <f t="shared" si="7"/>
        <v>3.9631257855681157</v>
      </c>
      <c r="Q20" s="62">
        <f t="shared" si="8"/>
        <v>6.7392337860966398</v>
      </c>
      <c r="R20" s="62">
        <f t="shared" si="9"/>
        <v>3.0839273001118128</v>
      </c>
      <c r="S20" s="62">
        <f t="shared" si="10"/>
        <v>5.7126326456293715</v>
      </c>
      <c r="T20" s="62">
        <f t="shared" si="11"/>
        <v>2.8526261173906025</v>
      </c>
      <c r="U20" s="419">
        <f t="shared" si="12"/>
        <v>0</v>
      </c>
      <c r="V20" s="63">
        <f t="shared" si="13"/>
        <v>6739.23378609664</v>
      </c>
      <c r="W20" s="42">
        <f t="shared" si="14"/>
        <v>6739.23378609664</v>
      </c>
      <c r="X20" s="63">
        <f t="shared" si="15"/>
        <v>554.05345997899406</v>
      </c>
      <c r="Y20" s="65">
        <f t="shared" si="16"/>
        <v>3.2108287754585452</v>
      </c>
      <c r="Z20" s="42">
        <f t="shared" si="17"/>
        <v>20892.972583656803</v>
      </c>
      <c r="AA20" s="42">
        <f t="shared" si="18"/>
        <v>5712.6326456293718</v>
      </c>
      <c r="AB20" s="42">
        <f t="shared" si="19"/>
        <v>5712.6326456293718</v>
      </c>
      <c r="AC20" s="42">
        <f t="shared" si="20"/>
        <v>435.2428538362505</v>
      </c>
      <c r="AD20" s="65">
        <f t="shared" si="21"/>
        <v>1.3421189638475157</v>
      </c>
      <c r="AE20" s="42">
        <f t="shared" si="22"/>
        <v>11806.869151986788</v>
      </c>
      <c r="AF20" s="42">
        <f t="shared" si="23"/>
        <v>2852.6261173906023</v>
      </c>
      <c r="AG20" s="42">
        <f t="shared" si="24"/>
        <v>2852.6261173906023</v>
      </c>
      <c r="AH20" s="42">
        <f t="shared" si="25"/>
        <v>217.81944459502984</v>
      </c>
      <c r="AI20" s="65">
        <f t="shared" si="26"/>
        <v>0.38491175112268866</v>
      </c>
      <c r="AJ20" s="42">
        <f t="shared" si="27"/>
        <v>2210.9278722835866</v>
      </c>
      <c r="AK20" s="42">
        <f t="shared" si="28"/>
        <v>3998.8428519405602</v>
      </c>
      <c r="AL20" s="42">
        <f t="shared" si="29"/>
        <v>3998.8428519405602</v>
      </c>
      <c r="AM20" s="42">
        <f t="shared" si="30"/>
        <v>435.2428538362505</v>
      </c>
      <c r="AN20" s="65">
        <f t="shared" si="31"/>
        <v>1.2014702521912979</v>
      </c>
      <c r="AO20" s="42">
        <f t="shared" si="32"/>
        <v>8264.80840639075</v>
      </c>
      <c r="AP20" s="42">
        <f t="shared" si="33"/>
        <v>2856.3163228146859</v>
      </c>
      <c r="AQ20" s="42">
        <f t="shared" si="34"/>
        <v>2856.3163228146859</v>
      </c>
      <c r="AR20" s="42">
        <f t="shared" si="35"/>
        <v>435.2428538362505</v>
      </c>
      <c r="AS20" s="65">
        <f t="shared" si="36"/>
        <v>1.0822133192978887</v>
      </c>
      <c r="AT20" s="42">
        <f t="shared" si="37"/>
        <v>5903.434575993394</v>
      </c>
    </row>
    <row r="21" spans="1:46" x14ac:dyDescent="0.25">
      <c r="A21" s="3" t="str">
        <f>Weather_Site!A24</f>
        <v>Sun</v>
      </c>
      <c r="B21" s="58">
        <f>Weather_Site!B24</f>
        <v>44549</v>
      </c>
      <c r="C21" s="59">
        <f>Weather_Site!C24</f>
        <v>0.66666666666666663</v>
      </c>
      <c r="D21" s="3">
        <f>Weather_Site!D24</f>
        <v>32.4</v>
      </c>
      <c r="E21" s="3">
        <f>Weather_Site!E24</f>
        <v>25.1</v>
      </c>
      <c r="F21" s="3">
        <f>Weather_Site!F24</f>
        <v>261</v>
      </c>
      <c r="G21" s="3">
        <f>Weather_Site!G24</f>
        <v>37</v>
      </c>
      <c r="H21" s="27">
        <f>IF(Weather_Site!M24&lt;180,Weather_Site!M24+180,Weather_Site!M24-180)</f>
        <v>81</v>
      </c>
      <c r="I21" s="60">
        <f t="shared" si="0"/>
        <v>22.528427338252285</v>
      </c>
      <c r="J21" s="61">
        <f t="shared" si="1"/>
        <v>6.6200599999999987</v>
      </c>
      <c r="K21" s="30">
        <f t="shared" si="2"/>
        <v>0.48920850979074787</v>
      </c>
      <c r="L21" s="30">
        <f t="shared" si="3"/>
        <v>0.45759394800000008</v>
      </c>
      <c r="M21" s="30">
        <f t="shared" si="4"/>
        <v>0.39606263200000003</v>
      </c>
      <c r="N21" s="30">
        <f t="shared" si="5"/>
        <v>0.48920850979074787</v>
      </c>
      <c r="O21" s="31">
        <f t="shared" si="6"/>
        <v>0.8927606399389324</v>
      </c>
      <c r="P21" s="30">
        <f t="shared" si="7"/>
        <v>4.3705182453594462</v>
      </c>
      <c r="Q21" s="62">
        <f t="shared" si="8"/>
        <v>7.4319983304935526</v>
      </c>
      <c r="R21" s="62">
        <f t="shared" si="9"/>
        <v>3.4009418983325679</v>
      </c>
      <c r="S21" s="62">
        <f t="shared" si="10"/>
        <v>6.2998669630114001</v>
      </c>
      <c r="T21" s="62">
        <f t="shared" si="11"/>
        <v>3.1458639386731684</v>
      </c>
      <c r="U21" s="419">
        <f t="shared" si="12"/>
        <v>0</v>
      </c>
      <c r="V21" s="63">
        <f t="shared" si="13"/>
        <v>7431.9983304935522</v>
      </c>
      <c r="W21" s="42">
        <f t="shared" si="14"/>
        <v>7431.9983304935522</v>
      </c>
      <c r="X21" s="63">
        <f t="shared" si="15"/>
        <v>611.00779706783919</v>
      </c>
      <c r="Y21" s="65">
        <f t="shared" si="16"/>
        <v>3.3084706959328507</v>
      </c>
      <c r="Z21" s="42">
        <f t="shared" si="17"/>
        <v>23040.681224196112</v>
      </c>
      <c r="AA21" s="42">
        <f t="shared" si="18"/>
        <v>6299.8669630114</v>
      </c>
      <c r="AB21" s="42">
        <f t="shared" si="19"/>
        <v>6299.8669630114</v>
      </c>
      <c r="AC21" s="42">
        <f t="shared" si="20"/>
        <v>479.98396638853114</v>
      </c>
      <c r="AD21" s="65">
        <f t="shared" si="21"/>
        <v>1.3834738544677607</v>
      </c>
      <c r="AE21" s="42">
        <f t="shared" si="22"/>
        <v>13020.565039151963</v>
      </c>
      <c r="AF21" s="42">
        <f t="shared" si="23"/>
        <v>3145.8639386731684</v>
      </c>
      <c r="AG21" s="42">
        <f t="shared" si="24"/>
        <v>3145.8639386731684</v>
      </c>
      <c r="AH21" s="42">
        <f t="shared" si="25"/>
        <v>240.21035624539775</v>
      </c>
      <c r="AI21" s="65">
        <f t="shared" si="26"/>
        <v>0.39843884916335182</v>
      </c>
      <c r="AJ21" s="42">
        <f t="shared" si="27"/>
        <v>2438.2018456686396</v>
      </c>
      <c r="AK21" s="42">
        <f t="shared" si="28"/>
        <v>4409.90687410798</v>
      </c>
      <c r="AL21" s="42">
        <f t="shared" si="29"/>
        <v>4409.90687410798</v>
      </c>
      <c r="AM21" s="42">
        <f t="shared" si="30"/>
        <v>479.98396638853114</v>
      </c>
      <c r="AN21" s="65">
        <f t="shared" si="31"/>
        <v>1.2385333789342421</v>
      </c>
      <c r="AO21" s="42">
        <f t="shared" si="32"/>
        <v>9114.3955274063737</v>
      </c>
      <c r="AP21" s="42">
        <f t="shared" si="33"/>
        <v>3149.9334815057</v>
      </c>
      <c r="AQ21" s="42">
        <f t="shared" si="34"/>
        <v>3149.9334815057</v>
      </c>
      <c r="AR21" s="42">
        <f t="shared" si="35"/>
        <v>479.98396638853114</v>
      </c>
      <c r="AS21" s="65">
        <f t="shared" si="36"/>
        <v>1.1156289298214679</v>
      </c>
      <c r="AT21" s="42">
        <f t="shared" si="37"/>
        <v>6510.2825195759815</v>
      </c>
    </row>
    <row r="22" spans="1:46" x14ac:dyDescent="0.25">
      <c r="A22" s="3" t="str">
        <f>Weather_Site!A25</f>
        <v>Sun</v>
      </c>
      <c r="B22" s="58">
        <f>Weather_Site!B25</f>
        <v>44549</v>
      </c>
      <c r="C22" s="59">
        <f>Weather_Site!C25</f>
        <v>0.70833333333333337</v>
      </c>
      <c r="D22" s="3">
        <f>Weather_Site!D25</f>
        <v>32.299999999999997</v>
      </c>
      <c r="E22" s="3">
        <f>Weather_Site!E25</f>
        <v>22.5</v>
      </c>
      <c r="F22" s="3">
        <f>Weather_Site!F25</f>
        <v>243</v>
      </c>
      <c r="G22" s="3">
        <f>Weather_Site!G25</f>
        <v>34</v>
      </c>
      <c r="H22" s="27">
        <f>IF(Weather_Site!M25&lt;180,Weather_Site!M25+180,Weather_Site!M25-180)</f>
        <v>63</v>
      </c>
      <c r="I22" s="60">
        <f t="shared" si="0"/>
        <v>20.268874624641931</v>
      </c>
      <c r="J22" s="61">
        <f t="shared" si="1"/>
        <v>6.2871249999999996</v>
      </c>
      <c r="K22" s="30">
        <f t="shared" si="2"/>
        <v>0.50711904509709649</v>
      </c>
      <c r="L22" s="30">
        <f t="shared" si="3"/>
        <v>0.46898032500000009</v>
      </c>
      <c r="M22" s="30">
        <f t="shared" si="4"/>
        <v>0.40365355000000003</v>
      </c>
      <c r="N22" s="30">
        <f t="shared" si="5"/>
        <v>0.50711904509709649</v>
      </c>
      <c r="O22" s="31">
        <f t="shared" si="6"/>
        <v>0.8927606399389324</v>
      </c>
      <c r="P22" s="30">
        <f t="shared" si="7"/>
        <v>4.1651704936801588</v>
      </c>
      <c r="Q22" s="62">
        <f t="shared" si="8"/>
        <v>7.1404119519270477</v>
      </c>
      <c r="R22" s="62">
        <f t="shared" si="9"/>
        <v>3.2415892102989061</v>
      </c>
      <c r="S22" s="62">
        <f t="shared" si="10"/>
        <v>6.0495678526352403</v>
      </c>
      <c r="T22" s="62">
        <f t="shared" si="11"/>
        <v>3.0209017176902866</v>
      </c>
      <c r="U22" s="419">
        <f t="shared" si="12"/>
        <v>0</v>
      </c>
      <c r="V22" s="63">
        <f t="shared" si="13"/>
        <v>7140.411951927048</v>
      </c>
      <c r="W22" s="42">
        <f t="shared" si="14"/>
        <v>7140.411951927048</v>
      </c>
      <c r="X22" s="63">
        <f t="shared" si="15"/>
        <v>633.37755659331981</v>
      </c>
      <c r="Y22" s="65">
        <f t="shared" si="16"/>
        <v>3.2681884948950488</v>
      </c>
      <c r="Z22" s="42">
        <f t="shared" si="17"/>
        <v>22136.705133364238</v>
      </c>
      <c r="AA22" s="42">
        <f t="shared" si="18"/>
        <v>6049.5678526352403</v>
      </c>
      <c r="AB22" s="42">
        <f t="shared" si="19"/>
        <v>6049.5678526352403</v>
      </c>
      <c r="AC22" s="42">
        <f t="shared" si="20"/>
        <v>497.55677962548845</v>
      </c>
      <c r="AD22" s="65">
        <f t="shared" si="21"/>
        <v>1.3661884909586672</v>
      </c>
      <c r="AE22" s="42">
        <f t="shared" si="22"/>
        <v>12503.246837826517</v>
      </c>
      <c r="AF22" s="42">
        <f t="shared" si="23"/>
        <v>3020.9017176902867</v>
      </c>
      <c r="AG22" s="42">
        <f t="shared" si="24"/>
        <v>3020.9017176902867</v>
      </c>
      <c r="AH22" s="42">
        <f t="shared" si="25"/>
        <v>249.00475777435736</v>
      </c>
      <c r="AI22" s="65">
        <f t="shared" si="26"/>
        <v>0.39271683707877209</v>
      </c>
      <c r="AJ22" s="42">
        <f t="shared" si="27"/>
        <v>2341.349876295857</v>
      </c>
      <c r="AK22" s="42">
        <f t="shared" si="28"/>
        <v>4234.6974968446684</v>
      </c>
      <c r="AL22" s="42">
        <f t="shared" si="29"/>
        <v>4234.6974968446684</v>
      </c>
      <c r="AM22" s="42">
        <f t="shared" si="30"/>
        <v>497.55677962548845</v>
      </c>
      <c r="AN22" s="65">
        <f t="shared" si="31"/>
        <v>1.2230415333904192</v>
      </c>
      <c r="AO22" s="42">
        <f t="shared" si="32"/>
        <v>8752.2727864785629</v>
      </c>
      <c r="AP22" s="42">
        <f t="shared" si="33"/>
        <v>3024.7839263176202</v>
      </c>
      <c r="AQ22" s="42">
        <f t="shared" si="34"/>
        <v>3024.7839263176202</v>
      </c>
      <c r="AR22" s="42">
        <f t="shared" si="35"/>
        <v>497.55677962548845</v>
      </c>
      <c r="AS22" s="65">
        <f t="shared" si="36"/>
        <v>1.10166143471696</v>
      </c>
      <c r="AT22" s="42">
        <f t="shared" si="37"/>
        <v>6251.6234189132583</v>
      </c>
    </row>
    <row r="23" spans="1:46" x14ac:dyDescent="0.25">
      <c r="A23" s="3" t="str">
        <f>Weather_Site!A26</f>
        <v>Sun</v>
      </c>
      <c r="B23" s="58">
        <f>Weather_Site!B26</f>
        <v>44549</v>
      </c>
      <c r="C23" s="59">
        <f>Weather_Site!C26</f>
        <v>0.75</v>
      </c>
      <c r="D23" s="3">
        <f>Weather_Site!D26</f>
        <v>31.4</v>
      </c>
      <c r="E23" s="3">
        <f>Weather_Site!E26</f>
        <v>21.8</v>
      </c>
      <c r="F23" s="3">
        <f>Weather_Site!F26</f>
        <v>237</v>
      </c>
      <c r="G23" s="3">
        <f>Weather_Site!G26</f>
        <v>37</v>
      </c>
      <c r="H23" s="27">
        <f>IF(Weather_Site!M26&lt;180,Weather_Site!M26+180,Weather_Site!M26-180)</f>
        <v>57</v>
      </c>
      <c r="I23" s="60">
        <f t="shared" si="0"/>
        <v>23.625063662615517</v>
      </c>
      <c r="J23" s="61">
        <f t="shared" si="1"/>
        <v>6.3688299999999991</v>
      </c>
      <c r="K23" s="30">
        <f t="shared" si="2"/>
        <v>0.50266384122666641</v>
      </c>
      <c r="L23" s="30">
        <f t="shared" si="3"/>
        <v>0.46618601400000004</v>
      </c>
      <c r="M23" s="30">
        <f t="shared" si="4"/>
        <v>0.40179067600000007</v>
      </c>
      <c r="N23" s="30">
        <f t="shared" si="5"/>
        <v>0.50266384122666641</v>
      </c>
      <c r="O23" s="31">
        <f t="shared" si="6"/>
        <v>0.8927606399389324</v>
      </c>
      <c r="P23" s="30">
        <f t="shared" si="7"/>
        <v>4.4907262351247805</v>
      </c>
      <c r="Q23" s="62">
        <f t="shared" si="8"/>
        <v>7.6364101482903388</v>
      </c>
      <c r="R23" s="62">
        <f t="shared" si="9"/>
        <v>3.4944823816245285</v>
      </c>
      <c r="S23" s="62">
        <f t="shared" si="10"/>
        <v>6.4731403143391804</v>
      </c>
      <c r="T23" s="62">
        <f t="shared" si="11"/>
        <v>3.2323886844615379</v>
      </c>
      <c r="U23" s="419">
        <f t="shared" si="12"/>
        <v>0</v>
      </c>
      <c r="V23" s="63">
        <f t="shared" si="13"/>
        <v>7636.4101482903388</v>
      </c>
      <c r="W23" s="42">
        <f t="shared" si="14"/>
        <v>7636.4101482903388</v>
      </c>
      <c r="X23" s="63">
        <f t="shared" si="15"/>
        <v>627.81313110218525</v>
      </c>
      <c r="Y23" s="65">
        <f t="shared" si="16"/>
        <v>3.3360510574520825</v>
      </c>
      <c r="Z23" s="42">
        <f t="shared" si="17"/>
        <v>23674.39874172971</v>
      </c>
      <c r="AA23" s="42">
        <f t="shared" si="18"/>
        <v>6473.1403143391808</v>
      </c>
      <c r="AB23" s="42">
        <f t="shared" si="19"/>
        <v>6473.1403143391808</v>
      </c>
      <c r="AC23" s="42">
        <f t="shared" si="20"/>
        <v>493.18558333188093</v>
      </c>
      <c r="AD23" s="65">
        <f t="shared" si="21"/>
        <v>1.395162861734617</v>
      </c>
      <c r="AE23" s="42">
        <f t="shared" si="22"/>
        <v>13378.686401676221</v>
      </c>
      <c r="AF23" s="42">
        <f t="shared" si="23"/>
        <v>3232.3886844615381</v>
      </c>
      <c r="AG23" s="42">
        <f t="shared" si="24"/>
        <v>3232.3886844615381</v>
      </c>
      <c r="AH23" s="42">
        <f t="shared" si="25"/>
        <v>246.81717091222436</v>
      </c>
      <c r="AI23" s="65">
        <f t="shared" si="26"/>
        <v>0.40236722102661743</v>
      </c>
      <c r="AJ23" s="42">
        <f t="shared" si="27"/>
        <v>2505.2628498919153</v>
      </c>
      <c r="AK23" s="42">
        <f t="shared" si="28"/>
        <v>4531.1982200374259</v>
      </c>
      <c r="AL23" s="42">
        <f t="shared" si="29"/>
        <v>4531.1982200374259</v>
      </c>
      <c r="AM23" s="42">
        <f t="shared" si="30"/>
        <v>493.18558333188093</v>
      </c>
      <c r="AN23" s="65">
        <f t="shared" si="31"/>
        <v>1.249009817278119</v>
      </c>
      <c r="AO23" s="42">
        <f t="shared" si="32"/>
        <v>9365.0804811733524</v>
      </c>
      <c r="AP23" s="42">
        <f t="shared" si="33"/>
        <v>3236.5701571695904</v>
      </c>
      <c r="AQ23" s="42">
        <f t="shared" si="34"/>
        <v>3236.5701571695904</v>
      </c>
      <c r="AR23" s="42">
        <f t="shared" si="35"/>
        <v>493.18558333188093</v>
      </c>
      <c r="AS23" s="65">
        <f t="shared" si="36"/>
        <v>1.1250747286178151</v>
      </c>
      <c r="AT23" s="42">
        <f t="shared" si="37"/>
        <v>6689.3432008381105</v>
      </c>
    </row>
    <row r="24" spans="1:46" x14ac:dyDescent="0.25">
      <c r="A24" s="66" t="str">
        <f>Weather_Site!A27</f>
        <v>Sun</v>
      </c>
      <c r="B24" s="67">
        <f>Weather_Site!B27</f>
        <v>44549</v>
      </c>
      <c r="C24" s="68">
        <f>Weather_Site!C27</f>
        <v>0.79166666666666663</v>
      </c>
      <c r="D24" s="66">
        <f>Weather_Site!D27</f>
        <v>30.1</v>
      </c>
      <c r="E24" s="66">
        <f>Weather_Site!E27</f>
        <v>21.8</v>
      </c>
      <c r="F24" s="66">
        <f>Weather_Site!F27</f>
        <v>226</v>
      </c>
      <c r="G24" s="66">
        <f>Weather_Site!G27</f>
        <v>37</v>
      </c>
      <c r="H24" s="48">
        <f>IF(Weather_Site!M27&lt;180,Weather_Site!M27+180,Weather_Site!M27-180)</f>
        <v>46</v>
      </c>
      <c r="I24" s="69">
        <f t="shared" si="0"/>
        <v>22.790821908265293</v>
      </c>
      <c r="J24" s="70">
        <f t="shared" si="1"/>
        <v>6.6239549999999987</v>
      </c>
      <c r="K24" s="55">
        <f t="shared" si="2"/>
        <v>0.48900276261685638</v>
      </c>
      <c r="L24" s="30">
        <f t="shared" si="3"/>
        <v>0.45746073900000006</v>
      </c>
      <c r="M24" s="30">
        <f t="shared" si="4"/>
        <v>0.39597382600000008</v>
      </c>
      <c r="N24" s="55">
        <f t="shared" si="5"/>
        <v>0.48900276261685638</v>
      </c>
      <c r="O24" s="54">
        <f t="shared" si="6"/>
        <v>0.8927606399389324</v>
      </c>
      <c r="P24" s="55">
        <f t="shared" si="7"/>
        <v>4.3686801297923061</v>
      </c>
      <c r="Q24" s="55">
        <f t="shared" si="8"/>
        <v>7.4288726435476748</v>
      </c>
      <c r="R24" s="55">
        <f t="shared" si="9"/>
        <v>3.3995115589779834</v>
      </c>
      <c r="S24" s="55">
        <f t="shared" si="10"/>
        <v>6.2972174182925507</v>
      </c>
      <c r="T24" s="55">
        <f t="shared" si="11"/>
        <v>3.1445408778476196</v>
      </c>
      <c r="U24" s="419">
        <f t="shared" si="12"/>
        <v>0</v>
      </c>
      <c r="V24" s="71">
        <f t="shared" si="13"/>
        <v>7428.8726435476747</v>
      </c>
      <c r="W24" s="53">
        <f t="shared" si="14"/>
        <v>7428.8726435476747</v>
      </c>
      <c r="X24" s="71">
        <f t="shared" si="15"/>
        <v>610.75082458073712</v>
      </c>
      <c r="Y24" s="72">
        <f t="shared" si="16"/>
        <v>3.3080448385473602</v>
      </c>
      <c r="Z24" s="53">
        <f t="shared" si="17"/>
        <v>23030.990969526501</v>
      </c>
      <c r="AA24" s="53">
        <f t="shared" si="18"/>
        <v>6297.217418292551</v>
      </c>
      <c r="AB24" s="53">
        <f t="shared" si="19"/>
        <v>6297.217418292551</v>
      </c>
      <c r="AC24" s="53">
        <f t="shared" si="20"/>
        <v>479.78209879501793</v>
      </c>
      <c r="AD24" s="72">
        <f t="shared" si="21"/>
        <v>1.3832933959154881</v>
      </c>
      <c r="AE24" s="53">
        <f t="shared" si="22"/>
        <v>13015.088960127046</v>
      </c>
      <c r="AF24" s="53">
        <f t="shared" si="23"/>
        <v>3144.5408778476194</v>
      </c>
      <c r="AG24" s="53">
        <f t="shared" si="24"/>
        <v>3144.5408778476194</v>
      </c>
      <c r="AH24" s="53">
        <f t="shared" si="25"/>
        <v>240.10933060715183</v>
      </c>
      <c r="AI24" s="72">
        <f t="shared" si="26"/>
        <v>0.39837857318312275</v>
      </c>
      <c r="AJ24" s="53">
        <f t="shared" si="27"/>
        <v>2437.1764073757977</v>
      </c>
      <c r="AK24" s="53">
        <f t="shared" si="28"/>
        <v>4408.0521928047856</v>
      </c>
      <c r="AL24" s="53">
        <f t="shared" si="29"/>
        <v>4408.0521928047856</v>
      </c>
      <c r="AM24" s="53">
        <f t="shared" si="30"/>
        <v>479.78209879501793</v>
      </c>
      <c r="AN24" s="72">
        <f t="shared" si="31"/>
        <v>1.2383716421384023</v>
      </c>
      <c r="AO24" s="53">
        <f t="shared" si="32"/>
        <v>9110.5622720889314</v>
      </c>
      <c r="AP24" s="53">
        <f t="shared" si="33"/>
        <v>3148.6087091462755</v>
      </c>
      <c r="AQ24" s="53">
        <f t="shared" si="34"/>
        <v>3148.6087091462755</v>
      </c>
      <c r="AR24" s="53">
        <f t="shared" si="35"/>
        <v>479.78209879501793</v>
      </c>
      <c r="AS24" s="72">
        <f t="shared" si="36"/>
        <v>1.1154831055192522</v>
      </c>
      <c r="AT24" s="53">
        <f t="shared" si="37"/>
        <v>6507.5444800635232</v>
      </c>
    </row>
    <row r="25" spans="1:46" x14ac:dyDescent="0.25">
      <c r="A25" s="66" t="str">
        <f>Weather_Site!A28</f>
        <v>Sun</v>
      </c>
      <c r="B25" s="67">
        <f>Weather_Site!B28</f>
        <v>44549</v>
      </c>
      <c r="C25" s="68">
        <f>Weather_Site!C28</f>
        <v>0.83333333333333337</v>
      </c>
      <c r="D25" s="66">
        <f>Weather_Site!D28</f>
        <v>27.2</v>
      </c>
      <c r="E25" s="66">
        <f>Weather_Site!E28</f>
        <v>25.6</v>
      </c>
      <c r="F25" s="66">
        <f>Weather_Site!F28</f>
        <v>215</v>
      </c>
      <c r="G25" s="66">
        <f>Weather_Site!G28</f>
        <v>33</v>
      </c>
      <c r="H25" s="48">
        <f>IF(Weather_Site!M28&lt;180,Weather_Site!M28+180,Weather_Site!M28-180)</f>
        <v>35</v>
      </c>
      <c r="I25" s="69">
        <f t="shared" si="0"/>
        <v>15.531004366847183</v>
      </c>
      <c r="J25" s="70">
        <f t="shared" si="1"/>
        <v>7.708359999999999</v>
      </c>
      <c r="K25" s="55">
        <f t="shared" si="2"/>
        <v>0.4349592719404089</v>
      </c>
      <c r="L25" s="30">
        <f t="shared" si="3"/>
        <v>0.42037408800000009</v>
      </c>
      <c r="M25" s="30">
        <f t="shared" si="4"/>
        <v>0.37124939200000007</v>
      </c>
      <c r="N25" s="55">
        <f t="shared" si="5"/>
        <v>0.4349592719404089</v>
      </c>
      <c r="O25" s="54">
        <f t="shared" si="6"/>
        <v>0.8927606399389324</v>
      </c>
      <c r="P25" s="55">
        <f t="shared" si="7"/>
        <v>3.4680369599444472</v>
      </c>
      <c r="Q25" s="55">
        <f t="shared" si="8"/>
        <v>5.9615158751640394</v>
      </c>
      <c r="R25" s="55">
        <f t="shared" si="9"/>
        <v>2.6991742143739614</v>
      </c>
      <c r="S25" s="55">
        <f t="shared" si="10"/>
        <v>5.0497963495459048</v>
      </c>
      <c r="T25" s="55">
        <f t="shared" si="11"/>
        <v>2.5216655521297464</v>
      </c>
      <c r="U25" s="419">
        <f t="shared" si="12"/>
        <v>0</v>
      </c>
      <c r="V25" s="71">
        <f t="shared" si="13"/>
        <v>5961.5158751640392</v>
      </c>
      <c r="W25" s="53">
        <f t="shared" si="14"/>
        <v>5961.5158751640392</v>
      </c>
      <c r="X25" s="71">
        <f t="shared" si="15"/>
        <v>543.25201063288341</v>
      </c>
      <c r="Y25" s="72">
        <f t="shared" si="16"/>
        <v>3.0924004536395322</v>
      </c>
      <c r="Z25" s="53">
        <f t="shared" si="17"/>
        <v>18481.891516183554</v>
      </c>
      <c r="AA25" s="53">
        <f t="shared" si="18"/>
        <v>5049.7963495459053</v>
      </c>
      <c r="AB25" s="53">
        <f t="shared" si="19"/>
        <v>5049.7963495459053</v>
      </c>
      <c r="AC25" s="53">
        <f t="shared" si="20"/>
        <v>426.7576552434158</v>
      </c>
      <c r="AD25" s="72">
        <f t="shared" si="21"/>
        <v>1.2917321884439521</v>
      </c>
      <c r="AE25" s="53">
        <f t="shared" si="22"/>
        <v>10436.919095241477</v>
      </c>
      <c r="AF25" s="53">
        <f t="shared" si="23"/>
        <v>2521.6655521297466</v>
      </c>
      <c r="AG25" s="53">
        <f t="shared" si="24"/>
        <v>2521.6655521297466</v>
      </c>
      <c r="AH25" s="53">
        <f t="shared" si="25"/>
        <v>213.57298488069037</v>
      </c>
      <c r="AI25" s="72">
        <f t="shared" si="26"/>
        <v>0.36916752877443787</v>
      </c>
      <c r="AJ25" s="53">
        <f t="shared" si="27"/>
        <v>1954.4168861781604</v>
      </c>
      <c r="AK25" s="53">
        <f t="shared" si="28"/>
        <v>3534.8574446821335</v>
      </c>
      <c r="AL25" s="53">
        <f t="shared" si="29"/>
        <v>3534.8574446821335</v>
      </c>
      <c r="AM25" s="53">
        <f t="shared" si="30"/>
        <v>426.7576552434158</v>
      </c>
      <c r="AN25" s="72">
        <f t="shared" si="31"/>
        <v>1.1563163096263427</v>
      </c>
      <c r="AO25" s="53">
        <f t="shared" si="32"/>
        <v>7305.8433666690344</v>
      </c>
      <c r="AP25" s="53">
        <f t="shared" si="33"/>
        <v>2524.8981747729526</v>
      </c>
      <c r="AQ25" s="53">
        <f t="shared" si="34"/>
        <v>2524.8981747729526</v>
      </c>
      <c r="AR25" s="53">
        <f t="shared" si="35"/>
        <v>426.7576552434158</v>
      </c>
      <c r="AS25" s="72">
        <f t="shared" si="36"/>
        <v>1.041506005973291</v>
      </c>
      <c r="AT25" s="53">
        <f t="shared" si="37"/>
        <v>5218.4595476207387</v>
      </c>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topLeftCell="A31"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51" si="0">G36/1.35</f>
        <v>9.6296296296296298</v>
      </c>
      <c r="J36" s="548"/>
      <c r="K36" s="32">
        <f t="shared" ref="K36:K51" si="1">IF(J36&gt;0,(0.412*J36+0.311*$E$5-0.676*$E$6-4.073),(0.412*I36+0.311*$E$5-0.676*$E$6-4.073))</f>
        <v>2.1944074074074038</v>
      </c>
      <c r="L36" s="32">
        <f t="shared" ref="L36:L51" si="2">IF(K36&gt;0,(1/(1+EXP(-K36))),0)</f>
        <v>0.89974616884007863</v>
      </c>
      <c r="M36" s="533">
        <f t="shared" ref="M36:M51" si="3">MAX((IF(L36&gt;0.5,IF(J36&gt;0,(40.982*(J36^1.399*$E$5^1.201)/$E$6^1.699),(40.982*(I36^1.399*$E$5^1.201)/$E$6^1.699)),0)),0)</f>
        <v>821.40616328387352</v>
      </c>
      <c r="N36" s="32">
        <f t="shared" ref="N36:N51" si="4">IF(M36&gt;0,((0.097*M36^0.424)+0.102*$E$7),0)</f>
        <v>2.1793381097404616</v>
      </c>
      <c r="O36" s="402">
        <f t="shared" ref="O36:O51"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t="str">
        <f>Weather_Site!A18</f>
        <v>Sun</v>
      </c>
      <c r="B41" s="545">
        <f>Weather_Site!B18</f>
        <v>44549</v>
      </c>
      <c r="C41" s="546">
        <f>Weather_Site!C18</f>
        <v>0.41666666666666669</v>
      </c>
      <c r="D41" s="544">
        <f>Weather_Site!D18</f>
        <v>28.9</v>
      </c>
      <c r="E41" s="544">
        <f>Weather_Site!E18</f>
        <v>31.9</v>
      </c>
      <c r="F41" s="544">
        <f>Weather_Site!F18</f>
        <v>328</v>
      </c>
      <c r="G41" s="544">
        <f>Weather_Site!G18</f>
        <v>42</v>
      </c>
      <c r="H41" s="547">
        <f>IF(Weather_Site!M18&lt;180,Weather_Site!M18+180,Weather_Site!M18-180)</f>
        <v>148</v>
      </c>
      <c r="I41" s="541">
        <f t="shared" si="0"/>
        <v>31.111111111111111</v>
      </c>
      <c r="J41" s="548"/>
      <c r="K41" s="481">
        <f t="shared" si="1"/>
        <v>11.044777777777774</v>
      </c>
      <c r="L41" s="481">
        <f t="shared" si="2"/>
        <v>0.99998402992258117</v>
      </c>
      <c r="M41" s="542">
        <f t="shared" si="3"/>
        <v>4237.180496428924</v>
      </c>
      <c r="N41" s="481">
        <f t="shared" si="4"/>
        <v>3.8569742201527841</v>
      </c>
      <c r="O41" s="543">
        <f t="shared" si="5"/>
        <v>10946.755812524127</v>
      </c>
    </row>
    <row r="42" spans="1:15" x14ac:dyDescent="0.25">
      <c r="A42" s="544" t="str">
        <f>Weather_Site!A19</f>
        <v>Sun</v>
      </c>
      <c r="B42" s="545">
        <f>Weather_Site!B19</f>
        <v>44549</v>
      </c>
      <c r="C42" s="546">
        <f>Weather_Site!C19</f>
        <v>0.45833333333333331</v>
      </c>
      <c r="D42" s="544">
        <f>Weather_Site!D19</f>
        <v>29.1</v>
      </c>
      <c r="E42" s="544">
        <f>Weather_Site!E19</f>
        <v>35.1</v>
      </c>
      <c r="F42" s="544">
        <f>Weather_Site!F19</f>
        <v>326</v>
      </c>
      <c r="G42" s="544">
        <f>Weather_Site!G19</f>
        <v>43</v>
      </c>
      <c r="H42" s="547">
        <f>IF(Weather_Site!M19&lt;180,Weather_Site!M19+180,Weather_Site!M19-180)</f>
        <v>146</v>
      </c>
      <c r="I42" s="541">
        <f t="shared" si="0"/>
        <v>31.851851851851851</v>
      </c>
      <c r="J42" s="548"/>
      <c r="K42" s="481">
        <f t="shared" si="1"/>
        <v>11.349962962962962</v>
      </c>
      <c r="L42" s="481">
        <f t="shared" si="2"/>
        <v>0.99998823021298955</v>
      </c>
      <c r="M42" s="542">
        <f t="shared" si="3"/>
        <v>4378.9862011301784</v>
      </c>
      <c r="N42" s="481">
        <f t="shared" si="4"/>
        <v>3.9040179181437225</v>
      </c>
      <c r="O42" s="543">
        <f t="shared" si="5"/>
        <v>11313.110850619818</v>
      </c>
    </row>
    <row r="43" spans="1:15" x14ac:dyDescent="0.25">
      <c r="A43" s="544" t="str">
        <f>Weather_Site!A20</f>
        <v>Sun</v>
      </c>
      <c r="B43" s="545">
        <f>Weather_Site!B20</f>
        <v>44549</v>
      </c>
      <c r="C43" s="546">
        <f>Weather_Site!C20</f>
        <v>0.5</v>
      </c>
      <c r="D43" s="544">
        <f>Weather_Site!D20</f>
        <v>29.1</v>
      </c>
      <c r="E43" s="544">
        <f>Weather_Site!E20</f>
        <v>39</v>
      </c>
      <c r="F43" s="544">
        <f>Weather_Site!F20</f>
        <v>292</v>
      </c>
      <c r="G43" s="544">
        <f>Weather_Site!G20</f>
        <v>45</v>
      </c>
      <c r="H43" s="547">
        <f>IF(Weather_Site!M20&lt;180,Weather_Site!M20+180,Weather_Site!M20-180)</f>
        <v>112</v>
      </c>
      <c r="I43" s="541">
        <f t="shared" si="0"/>
        <v>33.333333333333329</v>
      </c>
      <c r="J43" s="548"/>
      <c r="K43" s="481">
        <f t="shared" si="1"/>
        <v>11.960333333333331</v>
      </c>
      <c r="L43" s="481">
        <f t="shared" si="2"/>
        <v>0.99999360720975061</v>
      </c>
      <c r="M43" s="542">
        <f t="shared" si="3"/>
        <v>4666.5456011566312</v>
      </c>
      <c r="N43" s="481">
        <f t="shared" si="4"/>
        <v>3.9967903248650378</v>
      </c>
      <c r="O43" s="543">
        <f t="shared" si="5"/>
        <v>12056.020560588158</v>
      </c>
    </row>
    <row r="44" spans="1:15" x14ac:dyDescent="0.25">
      <c r="A44" s="544" t="str">
        <f>Weather_Site!A21</f>
        <v>Sun</v>
      </c>
      <c r="B44" s="545">
        <f>Weather_Site!B21</f>
        <v>44549</v>
      </c>
      <c r="C44" s="546">
        <f>Weather_Site!C21</f>
        <v>0.54166666666666663</v>
      </c>
      <c r="D44" s="544">
        <f>Weather_Site!D21</f>
        <v>29.1</v>
      </c>
      <c r="E44" s="544">
        <f>Weather_Site!E21</f>
        <v>38.200000000000003</v>
      </c>
      <c r="F44" s="544">
        <f>Weather_Site!F21</f>
        <v>285</v>
      </c>
      <c r="G44" s="544">
        <f>Weather_Site!G21</f>
        <v>40</v>
      </c>
      <c r="H44" s="547">
        <f>IF(Weather_Site!M21&lt;180,Weather_Site!M21+180,Weather_Site!M21-180)</f>
        <v>105</v>
      </c>
      <c r="I44" s="541">
        <f t="shared" si="0"/>
        <v>29.629629629629626</v>
      </c>
      <c r="J44" s="548"/>
      <c r="K44" s="481">
        <f t="shared" si="1"/>
        <v>10.434407407407406</v>
      </c>
      <c r="L44" s="481">
        <f t="shared" si="2"/>
        <v>0.9999705976751484</v>
      </c>
      <c r="M44" s="542">
        <f t="shared" si="3"/>
        <v>3957.6112799149496</v>
      </c>
      <c r="N44" s="481">
        <f t="shared" si="4"/>
        <v>3.761497194205969</v>
      </c>
      <c r="O44" s="543">
        <f t="shared" si="5"/>
        <v>10224.488741660272</v>
      </c>
    </row>
    <row r="45" spans="1:15" x14ac:dyDescent="0.25">
      <c r="A45" s="529" t="str">
        <f>Weather_Site!A22</f>
        <v>Sun</v>
      </c>
      <c r="B45" s="530">
        <f>Weather_Site!B22</f>
        <v>44549</v>
      </c>
      <c r="C45" s="531">
        <f>Weather_Site!C22</f>
        <v>0.58333333333333337</v>
      </c>
      <c r="D45" s="529">
        <f>Weather_Site!D22</f>
        <v>30.8</v>
      </c>
      <c r="E45" s="529">
        <f>Weather_Site!E22</f>
        <v>35.799999999999997</v>
      </c>
      <c r="F45" s="529">
        <f>Weather_Site!F22</f>
        <v>277</v>
      </c>
      <c r="G45" s="529">
        <f>Weather_Site!G22</f>
        <v>42</v>
      </c>
      <c r="H45" s="27">
        <f>IF(Weather_Site!M22&lt;180,Weather_Site!M22+180,Weather_Site!M22-180)</f>
        <v>97</v>
      </c>
      <c r="I45" s="33">
        <f t="shared" si="0"/>
        <v>31.111111111111111</v>
      </c>
      <c r="J45" s="548"/>
      <c r="K45" s="32">
        <f t="shared" si="1"/>
        <v>11.044777777777774</v>
      </c>
      <c r="L45" s="32">
        <f t="shared" si="2"/>
        <v>0.99998402992258117</v>
      </c>
      <c r="M45" s="533">
        <f t="shared" si="3"/>
        <v>4237.180496428924</v>
      </c>
      <c r="N45" s="32">
        <f t="shared" si="4"/>
        <v>3.8569742201527841</v>
      </c>
      <c r="O45" s="402">
        <f t="shared" si="5"/>
        <v>10946.755812524127</v>
      </c>
    </row>
    <row r="46" spans="1:15" x14ac:dyDescent="0.25">
      <c r="A46" s="529" t="str">
        <f>Weather_Site!A23</f>
        <v>Sun</v>
      </c>
      <c r="B46" s="530">
        <f>Weather_Site!B23</f>
        <v>44549</v>
      </c>
      <c r="C46" s="531">
        <f>Weather_Site!C23</f>
        <v>0.625</v>
      </c>
      <c r="D46" s="529">
        <f>Weather_Site!D23</f>
        <v>31.1</v>
      </c>
      <c r="E46" s="529">
        <f>Weather_Site!E23</f>
        <v>29.9</v>
      </c>
      <c r="F46" s="529">
        <f>Weather_Site!F23</f>
        <v>258</v>
      </c>
      <c r="G46" s="529">
        <f>Weather_Site!G23</f>
        <v>37</v>
      </c>
      <c r="H46" s="27">
        <f>IF(Weather_Site!M23&lt;180,Weather_Site!M23+180,Weather_Site!M23-180)</f>
        <v>78</v>
      </c>
      <c r="I46" s="33">
        <f t="shared" si="0"/>
        <v>27.407407407407405</v>
      </c>
      <c r="J46" s="548"/>
      <c r="K46" s="32">
        <f t="shared" si="1"/>
        <v>9.5188518518518492</v>
      </c>
      <c r="L46" s="32">
        <f t="shared" si="2"/>
        <v>0.99992655144311393</v>
      </c>
      <c r="M46" s="533">
        <f t="shared" si="3"/>
        <v>3548.6684002598709</v>
      </c>
      <c r="N46" s="32">
        <f t="shared" si="4"/>
        <v>3.6145558140039293</v>
      </c>
      <c r="O46" s="402">
        <f t="shared" si="5"/>
        <v>9167.9848120713777</v>
      </c>
    </row>
    <row r="47" spans="1:15" x14ac:dyDescent="0.25">
      <c r="A47" s="529" t="str">
        <f>Weather_Site!A24</f>
        <v>Sun</v>
      </c>
      <c r="B47" s="530">
        <f>Weather_Site!B24</f>
        <v>44549</v>
      </c>
      <c r="C47" s="531">
        <f>Weather_Site!C24</f>
        <v>0.66666666666666663</v>
      </c>
      <c r="D47" s="529">
        <f>Weather_Site!D24</f>
        <v>32.4</v>
      </c>
      <c r="E47" s="529">
        <f>Weather_Site!E24</f>
        <v>25.1</v>
      </c>
      <c r="F47" s="529">
        <f>Weather_Site!F24</f>
        <v>261</v>
      </c>
      <c r="G47" s="529">
        <f>Weather_Site!G24</f>
        <v>37</v>
      </c>
      <c r="H47" s="27">
        <f>IF(Weather_Site!M24&lt;180,Weather_Site!M24+180,Weather_Site!M24-180)</f>
        <v>81</v>
      </c>
      <c r="I47" s="33">
        <f t="shared" si="0"/>
        <v>27.407407407407405</v>
      </c>
      <c r="J47" s="548"/>
      <c r="K47" s="32">
        <f t="shared" si="1"/>
        <v>9.5188518518518492</v>
      </c>
      <c r="L47" s="32">
        <f t="shared" si="2"/>
        <v>0.99992655144311393</v>
      </c>
      <c r="M47" s="533">
        <f t="shared" si="3"/>
        <v>3548.6684002598709</v>
      </c>
      <c r="N47" s="32">
        <f t="shared" si="4"/>
        <v>3.6145558140039293</v>
      </c>
      <c r="O47" s="402">
        <f t="shared" si="5"/>
        <v>9167.9848120713777</v>
      </c>
    </row>
    <row r="48" spans="1:15" x14ac:dyDescent="0.25">
      <c r="A48" s="529" t="str">
        <f>Weather_Site!A25</f>
        <v>Sun</v>
      </c>
      <c r="B48" s="530">
        <f>Weather_Site!B25</f>
        <v>44549</v>
      </c>
      <c r="C48" s="531">
        <f>Weather_Site!C25</f>
        <v>0.70833333333333337</v>
      </c>
      <c r="D48" s="529">
        <f>Weather_Site!D25</f>
        <v>32.299999999999997</v>
      </c>
      <c r="E48" s="529">
        <f>Weather_Site!E25</f>
        <v>22.5</v>
      </c>
      <c r="F48" s="529">
        <f>Weather_Site!F25</f>
        <v>243</v>
      </c>
      <c r="G48" s="529">
        <f>Weather_Site!G25</f>
        <v>34</v>
      </c>
      <c r="H48" s="27">
        <f>IF(Weather_Site!M25&lt;180,Weather_Site!M25+180,Weather_Site!M25-180)</f>
        <v>63</v>
      </c>
      <c r="I48" s="33">
        <f t="shared" si="0"/>
        <v>25.185185185185183</v>
      </c>
      <c r="J48" s="548"/>
      <c r="K48" s="32">
        <f t="shared" si="1"/>
        <v>8.6032962962962927</v>
      </c>
      <c r="L48" s="32">
        <f t="shared" si="2"/>
        <v>0.99981653374051416</v>
      </c>
      <c r="M48" s="533">
        <f t="shared" si="3"/>
        <v>3152.7549211213077</v>
      </c>
      <c r="N48" s="32">
        <f t="shared" si="4"/>
        <v>3.4626800128891153</v>
      </c>
      <c r="O48" s="402">
        <f t="shared" si="5"/>
        <v>8145.1423387168988</v>
      </c>
    </row>
    <row r="49" spans="1:15" x14ac:dyDescent="0.25">
      <c r="A49" s="529" t="str">
        <f>Weather_Site!A26</f>
        <v>Sun</v>
      </c>
      <c r="B49" s="530">
        <f>Weather_Site!B26</f>
        <v>44549</v>
      </c>
      <c r="C49" s="531">
        <f>Weather_Site!C26</f>
        <v>0.75</v>
      </c>
      <c r="D49" s="529">
        <f>Weather_Site!D26</f>
        <v>31.4</v>
      </c>
      <c r="E49" s="529">
        <f>Weather_Site!E26</f>
        <v>21.8</v>
      </c>
      <c r="F49" s="529">
        <f>Weather_Site!F26</f>
        <v>237</v>
      </c>
      <c r="G49" s="529">
        <f>Weather_Site!G26</f>
        <v>37</v>
      </c>
      <c r="H49" s="27">
        <f>IF(Weather_Site!M26&lt;180,Weather_Site!M26+180,Weather_Site!M26-180)</f>
        <v>57</v>
      </c>
      <c r="I49" s="33">
        <f t="shared" si="0"/>
        <v>27.407407407407405</v>
      </c>
      <c r="J49" s="548"/>
      <c r="K49" s="32">
        <f t="shared" si="1"/>
        <v>9.5188518518518492</v>
      </c>
      <c r="L49" s="32">
        <f t="shared" si="2"/>
        <v>0.99992655144311393</v>
      </c>
      <c r="M49" s="533">
        <f t="shared" si="3"/>
        <v>3548.6684002598709</v>
      </c>
      <c r="N49" s="32">
        <f t="shared" si="4"/>
        <v>3.6145558140039293</v>
      </c>
      <c r="O49" s="402">
        <f t="shared" si="5"/>
        <v>9167.9848120713777</v>
      </c>
    </row>
    <row r="50" spans="1:15" x14ac:dyDescent="0.25">
      <c r="A50" s="544" t="str">
        <f>Weather_Site!A27</f>
        <v>Sun</v>
      </c>
      <c r="B50" s="545">
        <f>Weather_Site!B27</f>
        <v>44549</v>
      </c>
      <c r="C50" s="546">
        <f>Weather_Site!C27</f>
        <v>0.79166666666666663</v>
      </c>
      <c r="D50" s="544">
        <f>Weather_Site!D27</f>
        <v>30.1</v>
      </c>
      <c r="E50" s="544">
        <f>Weather_Site!E27</f>
        <v>21.8</v>
      </c>
      <c r="F50" s="544">
        <f>Weather_Site!F27</f>
        <v>226</v>
      </c>
      <c r="G50" s="544">
        <f>Weather_Site!G27</f>
        <v>37</v>
      </c>
      <c r="H50" s="547">
        <f>IF(Weather_Site!M27&lt;180,Weather_Site!M27+180,Weather_Site!M27-180)</f>
        <v>46</v>
      </c>
      <c r="I50" s="541">
        <f t="shared" si="0"/>
        <v>27.407407407407405</v>
      </c>
      <c r="J50" s="548"/>
      <c r="K50" s="481">
        <f t="shared" si="1"/>
        <v>9.5188518518518492</v>
      </c>
      <c r="L50" s="481">
        <f t="shared" si="2"/>
        <v>0.99992655144311393</v>
      </c>
      <c r="M50" s="542">
        <f t="shared" si="3"/>
        <v>3548.6684002598709</v>
      </c>
      <c r="N50" s="481">
        <f t="shared" si="4"/>
        <v>3.6145558140039293</v>
      </c>
      <c r="O50" s="543">
        <f t="shared" si="5"/>
        <v>9167.9848120713777</v>
      </c>
    </row>
    <row r="51" spans="1:15" x14ac:dyDescent="0.25">
      <c r="A51" s="544" t="str">
        <f>Weather_Site!A28</f>
        <v>Sun</v>
      </c>
      <c r="B51" s="545">
        <f>Weather_Site!B28</f>
        <v>44549</v>
      </c>
      <c r="C51" s="546">
        <f>Weather_Site!C28</f>
        <v>0.83333333333333337</v>
      </c>
      <c r="D51" s="544">
        <f>Weather_Site!D28</f>
        <v>27.2</v>
      </c>
      <c r="E51" s="544">
        <f>Weather_Site!E28</f>
        <v>25.6</v>
      </c>
      <c r="F51" s="544">
        <f>Weather_Site!F28</f>
        <v>215</v>
      </c>
      <c r="G51" s="544">
        <f>Weather_Site!G28</f>
        <v>33</v>
      </c>
      <c r="H51" s="547">
        <f>IF(Weather_Site!M28&lt;180,Weather_Site!M28+180,Weather_Site!M28-180)</f>
        <v>35</v>
      </c>
      <c r="I51" s="541">
        <f t="shared" si="0"/>
        <v>24.444444444444443</v>
      </c>
      <c r="J51" s="548"/>
      <c r="K51" s="481">
        <f t="shared" si="1"/>
        <v>8.2981111111111083</v>
      </c>
      <c r="L51" s="481">
        <f t="shared" si="2"/>
        <v>0.99975107528753815</v>
      </c>
      <c r="M51" s="542">
        <f t="shared" si="3"/>
        <v>3023.7940574535733</v>
      </c>
      <c r="N51" s="481">
        <f t="shared" si="4"/>
        <v>3.4108539977117172</v>
      </c>
      <c r="O51" s="543">
        <f t="shared" si="5"/>
        <v>7811.9719474313069</v>
      </c>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25" si="0">49*(G10*0.67)^1.21*$C$4^0.54</f>
        <v>672.38504835849926</v>
      </c>
      <c r="J10" s="484">
        <f t="shared" ref="J10:J25" si="1">516*I10/1000*(2.5*C$4+2)</f>
        <v>1561.2780822884354</v>
      </c>
      <c r="K10" s="32">
        <f t="shared" ref="K10:K25" si="2">4.37+0.161*E10-0.1*(D10-25)-(0.027*E10*(IF(AND(AND(C10&gt;0.49,C10&lt;0.7),OR(MONTH(B10&gt;9),MONTH(B10&lt;4))),1,0)))</f>
        <v>8.4384000000000015</v>
      </c>
      <c r="L10" s="63">
        <f t="shared" ref="L10:L25" si="3">IF(G10&gt;=5,(5.67*(0.67*G10)^0.91*$C$4^0.22*EXP(-0.076*K10)),((5+0.2*(5.67*(5*0.67)^0.91-5)*G10)*$C$4^0.22*EXP(-0.076*K10)))*60</f>
        <v>1284.1914912893872</v>
      </c>
      <c r="M10" s="63">
        <f t="shared" ref="M10:M25"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t="str">
        <f>Weather_Site!A18</f>
        <v>Sun</v>
      </c>
      <c r="B15" s="76">
        <f>Weather_Site!B18</f>
        <v>44549</v>
      </c>
      <c r="C15" s="77">
        <f>Weather_Site!C18</f>
        <v>0.41666666666666669</v>
      </c>
      <c r="D15" s="50">
        <f>Weather_Site!D18</f>
        <v>28.9</v>
      </c>
      <c r="E15" s="50">
        <f>Weather_Site!E18</f>
        <v>31.9</v>
      </c>
      <c r="F15" s="50">
        <f>Weather_Site!F18</f>
        <v>328</v>
      </c>
      <c r="G15" s="50">
        <f>Weather_Site!G18</f>
        <v>42</v>
      </c>
      <c r="H15" s="48">
        <f>IF(Weather_Site!M18&lt;180,Weather_Site!M18+180,Weather_Site!M18-180)</f>
        <v>148</v>
      </c>
      <c r="I15" s="480">
        <f t="shared" si="0"/>
        <v>2778.9340020583577</v>
      </c>
      <c r="J15" s="485">
        <f t="shared" si="1"/>
        <v>6452.6847527795062</v>
      </c>
      <c r="K15" s="481">
        <f t="shared" si="2"/>
        <v>9.1158999999999999</v>
      </c>
      <c r="L15" s="482">
        <f t="shared" si="3"/>
        <v>3545.9807110964321</v>
      </c>
      <c r="M15" s="482">
        <f t="shared" si="4"/>
        <v>1963.8586174978434</v>
      </c>
    </row>
    <row r="16" spans="1:13" x14ac:dyDescent="0.25">
      <c r="A16" s="50" t="str">
        <f>Weather_Site!A19</f>
        <v>Sun</v>
      </c>
      <c r="B16" s="76">
        <f>Weather_Site!B19</f>
        <v>44549</v>
      </c>
      <c r="C16" s="77">
        <f>Weather_Site!C19</f>
        <v>0.45833333333333331</v>
      </c>
      <c r="D16" s="50">
        <f>Weather_Site!D19</f>
        <v>29.1</v>
      </c>
      <c r="E16" s="50">
        <f>Weather_Site!E19</f>
        <v>35.1</v>
      </c>
      <c r="F16" s="50">
        <f>Weather_Site!F19</f>
        <v>326</v>
      </c>
      <c r="G16" s="50">
        <f>Weather_Site!G19</f>
        <v>43</v>
      </c>
      <c r="H16" s="48">
        <f>IF(Weather_Site!M19&lt;180,Weather_Site!M19+180,Weather_Site!M19-180)</f>
        <v>146</v>
      </c>
      <c r="I16" s="480">
        <f t="shared" si="0"/>
        <v>2859.1926750596472</v>
      </c>
      <c r="J16" s="485">
        <f t="shared" si="1"/>
        <v>6639.0453914885002</v>
      </c>
      <c r="K16" s="481">
        <f t="shared" si="2"/>
        <v>9.6111000000000004</v>
      </c>
      <c r="L16" s="482">
        <f t="shared" si="3"/>
        <v>3488.9203067517901</v>
      </c>
      <c r="M16" s="482">
        <f t="shared" si="4"/>
        <v>1932.2570449231607</v>
      </c>
    </row>
    <row r="17" spans="1:13" x14ac:dyDescent="0.25">
      <c r="A17" s="50" t="str">
        <f>Weather_Site!A20</f>
        <v>Sun</v>
      </c>
      <c r="B17" s="76">
        <f>Weather_Site!B20</f>
        <v>44549</v>
      </c>
      <c r="C17" s="77">
        <f>Weather_Site!C20</f>
        <v>0.5</v>
      </c>
      <c r="D17" s="50">
        <f>Weather_Site!D20</f>
        <v>29.1</v>
      </c>
      <c r="E17" s="50">
        <f>Weather_Site!E20</f>
        <v>39</v>
      </c>
      <c r="F17" s="50">
        <f>Weather_Site!F20</f>
        <v>292</v>
      </c>
      <c r="G17" s="50">
        <f>Weather_Site!G20</f>
        <v>45</v>
      </c>
      <c r="H17" s="48">
        <f>IF(Weather_Site!M20&lt;180,Weather_Site!M20+180,Weather_Site!M20-180)</f>
        <v>112</v>
      </c>
      <c r="I17" s="480">
        <f t="shared" si="0"/>
        <v>3020.8818019519294</v>
      </c>
      <c r="J17" s="485">
        <f t="shared" si="1"/>
        <v>7014.4875441323802</v>
      </c>
      <c r="K17" s="481">
        <f t="shared" si="2"/>
        <v>9.1859999999999999</v>
      </c>
      <c r="L17" s="482">
        <f t="shared" si="3"/>
        <v>3755.6849588859359</v>
      </c>
      <c r="M17" s="482">
        <f t="shared" si="4"/>
        <v>2079.998418500872</v>
      </c>
    </row>
    <row r="18" spans="1:13" x14ac:dyDescent="0.25">
      <c r="A18" s="50" t="str">
        <f>Weather_Site!A21</f>
        <v>Sun</v>
      </c>
      <c r="B18" s="76">
        <f>Weather_Site!B21</f>
        <v>44549</v>
      </c>
      <c r="C18" s="77">
        <f>Weather_Site!C21</f>
        <v>0.54166666666666663</v>
      </c>
      <c r="D18" s="50">
        <f>Weather_Site!D21</f>
        <v>29.1</v>
      </c>
      <c r="E18" s="50">
        <f>Weather_Site!E21</f>
        <v>38.200000000000003</v>
      </c>
      <c r="F18" s="50">
        <f>Weather_Site!F21</f>
        <v>285</v>
      </c>
      <c r="G18" s="50">
        <f>Weather_Site!G21</f>
        <v>40</v>
      </c>
      <c r="H18" s="48">
        <f>IF(Weather_Site!M21&lt;180,Weather_Site!M21+180,Weather_Site!M21-180)</f>
        <v>105</v>
      </c>
      <c r="I18" s="480">
        <f t="shared" si="0"/>
        <v>2619.625328149601</v>
      </c>
      <c r="J18" s="485">
        <f t="shared" si="1"/>
        <v>6082.7700119633737</v>
      </c>
      <c r="K18" s="481">
        <f t="shared" si="2"/>
        <v>9.0788000000000011</v>
      </c>
      <c r="L18" s="482">
        <f t="shared" si="3"/>
        <v>3401.5639753909522</v>
      </c>
      <c r="M18" s="482">
        <f t="shared" si="4"/>
        <v>1883.8767805863779</v>
      </c>
    </row>
    <row r="19" spans="1:13" x14ac:dyDescent="0.25">
      <c r="A19" s="29" t="str">
        <f>Weather_Site!A22</f>
        <v>Sun</v>
      </c>
      <c r="B19" s="74">
        <f>Weather_Site!B22</f>
        <v>44549</v>
      </c>
      <c r="C19" s="75">
        <f>Weather_Site!C22</f>
        <v>0.58333333333333337</v>
      </c>
      <c r="D19" s="29">
        <f>Weather_Site!D22</f>
        <v>30.8</v>
      </c>
      <c r="E19" s="29">
        <f>Weather_Site!E22</f>
        <v>35.799999999999997</v>
      </c>
      <c r="F19" s="29">
        <f>Weather_Site!F22</f>
        <v>277</v>
      </c>
      <c r="G19" s="29">
        <f>Weather_Site!G22</f>
        <v>42</v>
      </c>
      <c r="H19" s="27">
        <f>IF(Weather_Site!M22&lt;180,Weather_Site!M22+180,Weather_Site!M22-180)</f>
        <v>97</v>
      </c>
      <c r="I19" s="42">
        <f t="shared" si="0"/>
        <v>2778.9340020583577</v>
      </c>
      <c r="J19" s="484">
        <f t="shared" si="1"/>
        <v>6452.6847527795062</v>
      </c>
      <c r="K19" s="32">
        <f t="shared" si="2"/>
        <v>8.5872000000000011</v>
      </c>
      <c r="L19" s="63">
        <f t="shared" si="3"/>
        <v>3691.3637437014868</v>
      </c>
      <c r="M19" s="63">
        <f t="shared" si="4"/>
        <v>2044.3756153839161</v>
      </c>
    </row>
    <row r="20" spans="1:13" x14ac:dyDescent="0.25">
      <c r="A20" s="29" t="str">
        <f>Weather_Site!A23</f>
        <v>Sun</v>
      </c>
      <c r="B20" s="74">
        <f>Weather_Site!B23</f>
        <v>44549</v>
      </c>
      <c r="C20" s="75">
        <f>Weather_Site!C23</f>
        <v>0.625</v>
      </c>
      <c r="D20" s="29">
        <f>Weather_Site!D23</f>
        <v>31.1</v>
      </c>
      <c r="E20" s="29">
        <f>Weather_Site!E23</f>
        <v>29.9</v>
      </c>
      <c r="F20" s="29">
        <f>Weather_Site!F23</f>
        <v>258</v>
      </c>
      <c r="G20" s="29">
        <f>Weather_Site!G23</f>
        <v>37</v>
      </c>
      <c r="H20" s="27">
        <f>IF(Weather_Site!M23&lt;180,Weather_Site!M23+180,Weather_Site!M23-180)</f>
        <v>78</v>
      </c>
      <c r="I20" s="42">
        <f t="shared" si="0"/>
        <v>2383.8047313208958</v>
      </c>
      <c r="J20" s="484">
        <f t="shared" si="1"/>
        <v>5535.1945861271197</v>
      </c>
      <c r="K20" s="32">
        <f t="shared" si="2"/>
        <v>7.7666000000000022</v>
      </c>
      <c r="L20" s="63">
        <f t="shared" si="3"/>
        <v>3500.8910292546816</v>
      </c>
      <c r="M20" s="63">
        <f t="shared" si="4"/>
        <v>1938.8867500626759</v>
      </c>
    </row>
    <row r="21" spans="1:13" x14ac:dyDescent="0.25">
      <c r="A21" s="29" t="str">
        <f>Weather_Site!A24</f>
        <v>Sun</v>
      </c>
      <c r="B21" s="74">
        <f>Weather_Site!B24</f>
        <v>44549</v>
      </c>
      <c r="C21" s="75">
        <f>Weather_Site!C24</f>
        <v>0.66666666666666663</v>
      </c>
      <c r="D21" s="29">
        <f>Weather_Site!D24</f>
        <v>32.4</v>
      </c>
      <c r="E21" s="29">
        <f>Weather_Site!E24</f>
        <v>25.1</v>
      </c>
      <c r="F21" s="29">
        <f>Weather_Site!F24</f>
        <v>261</v>
      </c>
      <c r="G21" s="29">
        <f>Weather_Site!G24</f>
        <v>37</v>
      </c>
      <c r="H21" s="27">
        <f>IF(Weather_Site!M24&lt;180,Weather_Site!M24+180,Weather_Site!M24-180)</f>
        <v>81</v>
      </c>
      <c r="I21" s="33">
        <f t="shared" si="0"/>
        <v>2383.8047313208958</v>
      </c>
      <c r="J21" s="322">
        <f t="shared" si="1"/>
        <v>5535.1945861271197</v>
      </c>
      <c r="K21" s="5">
        <f t="shared" si="2"/>
        <v>6.9934000000000012</v>
      </c>
      <c r="L21" s="5">
        <f t="shared" si="3"/>
        <v>3712.7792341362006</v>
      </c>
      <c r="M21" s="5">
        <f t="shared" si="4"/>
        <v>2056.2360847052928</v>
      </c>
    </row>
    <row r="22" spans="1:13" x14ac:dyDescent="0.25">
      <c r="A22" s="29" t="str">
        <f>Weather_Site!A25</f>
        <v>Sun</v>
      </c>
      <c r="B22" s="74">
        <f>Weather_Site!B25</f>
        <v>44549</v>
      </c>
      <c r="C22" s="75">
        <f>Weather_Site!C25</f>
        <v>0.70833333333333337</v>
      </c>
      <c r="D22" s="29">
        <f>Weather_Site!D25</f>
        <v>32.299999999999997</v>
      </c>
      <c r="E22" s="29">
        <f>Weather_Site!E25</f>
        <v>22.5</v>
      </c>
      <c r="F22" s="29">
        <f>Weather_Site!F25</f>
        <v>243</v>
      </c>
      <c r="G22" s="29">
        <f>Weather_Site!G25</f>
        <v>34</v>
      </c>
      <c r="H22" s="27">
        <f>IF(Weather_Site!M25&lt;180,Weather_Site!M25+180,Weather_Site!M25-180)</f>
        <v>63</v>
      </c>
      <c r="I22" s="33">
        <f t="shared" si="0"/>
        <v>2151.9693471991409</v>
      </c>
      <c r="J22" s="322">
        <f t="shared" si="1"/>
        <v>4996.8728241964054</v>
      </c>
      <c r="K22" s="5">
        <f t="shared" si="2"/>
        <v>7.2625000000000002</v>
      </c>
      <c r="L22" s="5">
        <f t="shared" si="3"/>
        <v>3368.2115049054505</v>
      </c>
      <c r="M22" s="5">
        <f t="shared" si="4"/>
        <v>1865.4052935946906</v>
      </c>
    </row>
    <row r="23" spans="1:13" x14ac:dyDescent="0.25">
      <c r="A23" s="29" t="str">
        <f>Weather_Site!A26</f>
        <v>Sun</v>
      </c>
      <c r="B23" s="74">
        <f>Weather_Site!B26</f>
        <v>44549</v>
      </c>
      <c r="C23" s="75">
        <f>Weather_Site!C26</f>
        <v>0.75</v>
      </c>
      <c r="D23" s="29">
        <f>Weather_Site!D26</f>
        <v>31.4</v>
      </c>
      <c r="E23" s="29">
        <f>Weather_Site!E26</f>
        <v>21.8</v>
      </c>
      <c r="F23" s="29">
        <f>Weather_Site!F26</f>
        <v>237</v>
      </c>
      <c r="G23" s="29">
        <f>Weather_Site!G26</f>
        <v>37</v>
      </c>
      <c r="H23" s="27">
        <f>IF(Weather_Site!M26&lt;180,Weather_Site!M26+180,Weather_Site!M26-180)</f>
        <v>57</v>
      </c>
      <c r="I23" s="33">
        <f t="shared" si="0"/>
        <v>2383.8047313208958</v>
      </c>
      <c r="J23" s="322">
        <f t="shared" si="1"/>
        <v>5535.1945861271197</v>
      </c>
      <c r="K23" s="5">
        <f t="shared" si="2"/>
        <v>7.2398000000000007</v>
      </c>
      <c r="L23" s="5">
        <f t="shared" si="3"/>
        <v>3643.8991955448214</v>
      </c>
      <c r="M23" s="5">
        <f t="shared" si="4"/>
        <v>2018.088483693826</v>
      </c>
    </row>
    <row r="24" spans="1:13" x14ac:dyDescent="0.25">
      <c r="A24" s="50" t="str">
        <f>Weather_Site!A27</f>
        <v>Sun</v>
      </c>
      <c r="B24" s="76">
        <f>Weather_Site!B27</f>
        <v>44549</v>
      </c>
      <c r="C24" s="77">
        <f>Weather_Site!C27</f>
        <v>0.79166666666666663</v>
      </c>
      <c r="D24" s="50">
        <f>Weather_Site!D27</f>
        <v>30.1</v>
      </c>
      <c r="E24" s="50">
        <f>Weather_Site!E27</f>
        <v>21.8</v>
      </c>
      <c r="F24" s="50">
        <f>Weather_Site!F27</f>
        <v>226</v>
      </c>
      <c r="G24" s="50">
        <f>Weather_Site!G27</f>
        <v>37</v>
      </c>
      <c r="H24" s="48">
        <f>IF(Weather_Site!M27&lt;180,Weather_Site!M27+180,Weather_Site!M27-180)</f>
        <v>46</v>
      </c>
      <c r="I24" s="52">
        <f t="shared" si="0"/>
        <v>2383.8047313208958</v>
      </c>
      <c r="J24" s="353">
        <f t="shared" si="1"/>
        <v>5535.1945861271197</v>
      </c>
      <c r="K24" s="483">
        <f t="shared" si="2"/>
        <v>7.3698000000000006</v>
      </c>
      <c r="L24" s="483">
        <f t="shared" si="3"/>
        <v>3608.0747357390674</v>
      </c>
      <c r="M24" s="483">
        <f t="shared" si="4"/>
        <v>1998.2479431385498</v>
      </c>
    </row>
    <row r="25" spans="1:13" x14ac:dyDescent="0.25">
      <c r="A25" s="50" t="str">
        <f>Weather_Site!A28</f>
        <v>Sun</v>
      </c>
      <c r="B25" s="76">
        <f>Weather_Site!B28</f>
        <v>44549</v>
      </c>
      <c r="C25" s="77">
        <f>Weather_Site!C28</f>
        <v>0.83333333333333337</v>
      </c>
      <c r="D25" s="50">
        <f>Weather_Site!D28</f>
        <v>27.2</v>
      </c>
      <c r="E25" s="50">
        <f>Weather_Site!E28</f>
        <v>25.6</v>
      </c>
      <c r="F25" s="50">
        <f>Weather_Site!F28</f>
        <v>215</v>
      </c>
      <c r="G25" s="50">
        <f>Weather_Site!G28</f>
        <v>33</v>
      </c>
      <c r="H25" s="48">
        <f>IF(Weather_Site!M28&lt;180,Weather_Site!M28+180,Weather_Site!M28-180)</f>
        <v>35</v>
      </c>
      <c r="I25" s="52">
        <f t="shared" si="0"/>
        <v>2075.6229239018307</v>
      </c>
      <c r="J25" s="353">
        <f t="shared" si="1"/>
        <v>4819.5964293000507</v>
      </c>
      <c r="K25" s="483">
        <f t="shared" si="2"/>
        <v>8.2715999999999994</v>
      </c>
      <c r="L25" s="483">
        <f t="shared" si="3"/>
        <v>3035.9491072826108</v>
      </c>
      <c r="M25" s="483">
        <f t="shared" si="4"/>
        <v>1681.3895230632293</v>
      </c>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E4" sqref="E4"/>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27" si="0">4.74+0.108*E12-0.1*(D12-25)-(1.68+0.028*E12)</f>
        <v>5.1519999999999992</v>
      </c>
      <c r="M12" s="420"/>
      <c r="N12" s="31">
        <f t="shared" ref="N12:N27" si="1">IF(H12&gt;0,1/(1+EXP(-(16.626+0.7536*H12-2.2569*IF(M12="",L12,M12)-34.106*$E$4/100))),0)</f>
        <v>0</v>
      </c>
      <c r="O12" s="31">
        <f t="shared" ref="O12:O27" si="2">1/(1+EXP(-(14.626+0.2066*G12-1.8719*IF(M12="",L12,M12)-30.442*$E$4/100)))</f>
        <v>0.82911544612884558</v>
      </c>
      <c r="P12" s="31">
        <f t="shared" ref="P12:P27" si="3">1/(1+EXP(-(-11.138+1.4054*G12-3.4217*IF(M12="",L12,M12))))</f>
        <v>2.7635039718638892E-5</v>
      </c>
      <c r="Q12" s="399">
        <f t="shared" ref="Q12:Q27" si="4">IF(H12&gt;0,(4.0276+H12*EXP(-0.1246*IF(M12="",L12,M12)))*60,0)</f>
        <v>0</v>
      </c>
      <c r="R12" s="399">
        <f t="shared" ref="R12:R27" si="5">O12*(3.337*G12*EXP(-0.1284*IF(M12="",L12,M12))*$E$5^-0.7073)*60</f>
        <v>512.04114013590367</v>
      </c>
      <c r="S12" s="322">
        <f t="shared" ref="S12:S27" si="6">(9.5751*G12*EXP(-0.1795*IF(M12="",L12,M12))*($E$4/100)^0.3589)*60</f>
        <v>1662.4515542213583</v>
      </c>
      <c r="T12" s="322">
        <f t="shared" ref="T12:T27" si="7">(S12*P12)+(MAX(Q12,R12)*(1-P12))</f>
        <v>512.07293177338966</v>
      </c>
      <c r="U12" s="402">
        <f t="shared" ref="U12:U27" si="8">18600*$E$6/10*T12/3600</f>
        <v>2116.5681179966773</v>
      </c>
      <c r="V12" s="403">
        <f t="shared" ref="V12:V27"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t="str">
        <f>Weather_Site!A17</f>
        <v>Sun</v>
      </c>
      <c r="B16" s="384">
        <f>Weather_Site!B17</f>
        <v>44549</v>
      </c>
      <c r="C16" s="385">
        <f>Weather_Site!C17</f>
        <v>0.375</v>
      </c>
      <c r="D16" s="383">
        <f>Weather_Site!D17</f>
        <v>27.7</v>
      </c>
      <c r="E16" s="383">
        <f>Weather_Site!E17</f>
        <v>28</v>
      </c>
      <c r="F16" s="383">
        <f>Weather_Site!F17</f>
        <v>328</v>
      </c>
      <c r="G16" s="383">
        <f>Weather_Site!G17</f>
        <v>27</v>
      </c>
      <c r="H16" s="419"/>
      <c r="I16" s="413">
        <f>IF(Weather_Site!M17&lt;180,Weather_Site!M17+180,Weather_Site!M17-180)</f>
        <v>148</v>
      </c>
      <c r="J16" s="414">
        <f>'Forest(McArthur)'!U14</f>
        <v>4.9104802721707843</v>
      </c>
      <c r="K16" s="414">
        <f>'Forest(VESTA)'!J19</f>
        <v>5.588558397712406</v>
      </c>
      <c r="L16" s="414">
        <f t="shared" si="0"/>
        <v>5.0300000000000011</v>
      </c>
      <c r="M16" s="420"/>
      <c r="N16" s="31">
        <f t="shared" si="1"/>
        <v>0</v>
      </c>
      <c r="O16" s="31">
        <f t="shared" si="2"/>
        <v>0.99098797854192799</v>
      </c>
      <c r="P16" s="31">
        <f t="shared" si="3"/>
        <v>0.99993204854153261</v>
      </c>
      <c r="Q16" s="415">
        <f t="shared" si="4"/>
        <v>0</v>
      </c>
      <c r="R16" s="415">
        <f t="shared" si="5"/>
        <v>1291.1651165669625</v>
      </c>
      <c r="S16" s="416">
        <f t="shared" si="6"/>
        <v>3529.2305100033573</v>
      </c>
      <c r="T16" s="416">
        <f t="shared" si="7"/>
        <v>3529.0784301957278</v>
      </c>
      <c r="U16" s="417">
        <f t="shared" si="8"/>
        <v>14586.857511475677</v>
      </c>
      <c r="V16" s="403">
        <f t="shared" si="9"/>
        <v>6.8692872751263803</v>
      </c>
      <c r="W16" s="407"/>
    </row>
    <row r="17" spans="1:23" x14ac:dyDescent="0.25">
      <c r="A17" s="383" t="str">
        <f>Weather_Site!A18</f>
        <v>Sun</v>
      </c>
      <c r="B17" s="384">
        <f>Weather_Site!B18</f>
        <v>44549</v>
      </c>
      <c r="C17" s="385">
        <f>Weather_Site!C18</f>
        <v>0.41666666666666669</v>
      </c>
      <c r="D17" s="383">
        <f>Weather_Site!D18</f>
        <v>28.9</v>
      </c>
      <c r="E17" s="383">
        <f>Weather_Site!E18</f>
        <v>31.9</v>
      </c>
      <c r="F17" s="383">
        <f>Weather_Site!F18</f>
        <v>328</v>
      </c>
      <c r="G17" s="383">
        <f>Weather_Site!G18</f>
        <v>42</v>
      </c>
      <c r="H17" s="419"/>
      <c r="I17" s="413">
        <f>IF(Weather_Site!M18&lt;180,Weather_Site!M18+180,Weather_Site!M18-180)</f>
        <v>148</v>
      </c>
      <c r="J17" s="414">
        <f>'Forest(McArthur)'!U15</f>
        <v>5.18488744807998</v>
      </c>
      <c r="K17" s="414">
        <f>'Forest(VESTA)'!J20</f>
        <v>6.0841111410291715</v>
      </c>
      <c r="L17" s="414">
        <f t="shared" si="0"/>
        <v>5.2220000000000004</v>
      </c>
      <c r="M17" s="420"/>
      <c r="N17" s="31">
        <f t="shared" si="1"/>
        <v>0</v>
      </c>
      <c r="O17" s="31">
        <f t="shared" si="2"/>
        <v>0.99941290591300669</v>
      </c>
      <c r="P17" s="31">
        <f t="shared" si="3"/>
        <v>0.9999999999999083</v>
      </c>
      <c r="Q17" s="415">
        <f t="shared" si="4"/>
        <v>0</v>
      </c>
      <c r="R17" s="415">
        <f t="shared" si="5"/>
        <v>1976.2291575534341</v>
      </c>
      <c r="S17" s="416">
        <f t="shared" si="6"/>
        <v>5303.932961807579</v>
      </c>
      <c r="T17" s="416">
        <f t="shared" si="7"/>
        <v>5303.9329618072734</v>
      </c>
      <c r="U17" s="417">
        <f t="shared" si="8"/>
        <v>21922.922908803397</v>
      </c>
      <c r="V17" s="403">
        <f t="shared" si="9"/>
        <v>8.8902222927677155</v>
      </c>
      <c r="W17" s="404"/>
    </row>
    <row r="18" spans="1:23" x14ac:dyDescent="0.25">
      <c r="A18" s="383" t="str">
        <f>Weather_Site!A19</f>
        <v>Sun</v>
      </c>
      <c r="B18" s="384">
        <f>Weather_Site!B19</f>
        <v>44549</v>
      </c>
      <c r="C18" s="385">
        <f>Weather_Site!C19</f>
        <v>0.45833333333333331</v>
      </c>
      <c r="D18" s="383">
        <f>Weather_Site!D19</f>
        <v>29.1</v>
      </c>
      <c r="E18" s="383">
        <f>Weather_Site!E19</f>
        <v>35.1</v>
      </c>
      <c r="F18" s="383">
        <f>Weather_Site!F19</f>
        <v>326</v>
      </c>
      <c r="G18" s="383">
        <f>Weather_Site!G19</f>
        <v>43</v>
      </c>
      <c r="H18" s="419"/>
      <c r="I18" s="413">
        <f>IF(Weather_Site!M19&lt;180,Weather_Site!M19+180,Weather_Site!M19-180)</f>
        <v>146</v>
      </c>
      <c r="J18" s="414">
        <f>'Forest(McArthur)'!U16</f>
        <v>5.4585360288975133</v>
      </c>
      <c r="K18" s="414">
        <f>'Forest(VESTA)'!J21</f>
        <v>6.5033398152887498</v>
      </c>
      <c r="L18" s="414">
        <f t="shared" si="0"/>
        <v>5.4579999999999993</v>
      </c>
      <c r="M18" s="420"/>
      <c r="N18" s="31">
        <f t="shared" si="1"/>
        <v>0</v>
      </c>
      <c r="O18" s="31">
        <f t="shared" si="2"/>
        <v>0.99925737006489357</v>
      </c>
      <c r="P18" s="31">
        <f t="shared" si="3"/>
        <v>0.9999999999999496</v>
      </c>
      <c r="Q18" s="415">
        <f t="shared" si="4"/>
        <v>0</v>
      </c>
      <c r="R18" s="415">
        <f t="shared" si="5"/>
        <v>1962.5860583597712</v>
      </c>
      <c r="S18" s="416">
        <f t="shared" si="6"/>
        <v>5204.9865137083943</v>
      </c>
      <c r="T18" s="416">
        <f t="shared" si="7"/>
        <v>5204.9865137082315</v>
      </c>
      <c r="U18" s="417">
        <f t="shared" si="8"/>
        <v>21513.944256660689</v>
      </c>
      <c r="V18" s="403">
        <f t="shared" si="9"/>
        <v>8.7848769339543793</v>
      </c>
      <c r="W18" s="404"/>
    </row>
    <row r="19" spans="1:23" x14ac:dyDescent="0.25">
      <c r="A19" s="383" t="str">
        <f>Weather_Site!A20</f>
        <v>Sun</v>
      </c>
      <c r="B19" s="384">
        <f>Weather_Site!B20</f>
        <v>44549</v>
      </c>
      <c r="C19" s="385">
        <f>Weather_Site!C20</f>
        <v>0.5</v>
      </c>
      <c r="D19" s="383">
        <f>Weather_Site!D20</f>
        <v>29.1</v>
      </c>
      <c r="E19" s="383">
        <f>Weather_Site!E20</f>
        <v>39</v>
      </c>
      <c r="F19" s="383">
        <f>Weather_Site!F20</f>
        <v>292</v>
      </c>
      <c r="G19" s="383">
        <f>Weather_Site!G20</f>
        <v>45</v>
      </c>
      <c r="H19" s="419"/>
      <c r="I19" s="413">
        <f>IF(Weather_Site!M20&lt;180,Weather_Site!M20+180,Weather_Site!M20-180)</f>
        <v>112</v>
      </c>
      <c r="J19" s="414">
        <f>'Forest(McArthur)'!U17</f>
        <v>5.8266549758774397</v>
      </c>
      <c r="K19" s="414">
        <f>'Forest(VESTA)'!J22</f>
        <v>7.0145591821139677</v>
      </c>
      <c r="L19" s="414">
        <f t="shared" si="0"/>
        <v>5.77</v>
      </c>
      <c r="M19" s="420"/>
      <c r="N19" s="31">
        <f t="shared" si="1"/>
        <v>0</v>
      </c>
      <c r="O19" s="31">
        <f t="shared" si="2"/>
        <v>0.99911914562653581</v>
      </c>
      <c r="P19" s="31">
        <f t="shared" si="3"/>
        <v>0.99999999999999112</v>
      </c>
      <c r="Q19" s="415">
        <f t="shared" si="4"/>
        <v>0</v>
      </c>
      <c r="R19" s="415">
        <f t="shared" si="5"/>
        <v>1972.9428458006405</v>
      </c>
      <c r="S19" s="416">
        <f t="shared" si="6"/>
        <v>5150.4056837357148</v>
      </c>
      <c r="T19" s="416">
        <f t="shared" si="7"/>
        <v>5150.4056837356866</v>
      </c>
      <c r="U19" s="417">
        <f t="shared" si="8"/>
        <v>21288.343492774173</v>
      </c>
      <c r="V19" s="403">
        <f t="shared" si="9"/>
        <v>8.7264519222877546</v>
      </c>
      <c r="W19" s="404"/>
    </row>
    <row r="20" spans="1:23" x14ac:dyDescent="0.25">
      <c r="A20" s="383" t="str">
        <f>Weather_Site!A21</f>
        <v>Sun</v>
      </c>
      <c r="B20" s="384">
        <f>Weather_Site!B21</f>
        <v>44549</v>
      </c>
      <c r="C20" s="385">
        <f>Weather_Site!C21</f>
        <v>0.54166666666666663</v>
      </c>
      <c r="D20" s="383">
        <f>Weather_Site!D21</f>
        <v>29.1</v>
      </c>
      <c r="E20" s="383">
        <f>Weather_Site!E21</f>
        <v>38.200000000000003</v>
      </c>
      <c r="F20" s="383">
        <f>Weather_Site!F21</f>
        <v>285</v>
      </c>
      <c r="G20" s="383">
        <f>Weather_Site!G21</f>
        <v>40</v>
      </c>
      <c r="H20" s="419"/>
      <c r="I20" s="413">
        <f>IF(Weather_Site!M21&lt;180,Weather_Site!M21+180,Weather_Site!M21-180)</f>
        <v>105</v>
      </c>
      <c r="J20" s="414">
        <f>'Forest(McArthur)'!U18</f>
        <v>5.7491723558084828</v>
      </c>
      <c r="K20" s="414">
        <f>'Forest(VESTA)'!J23</f>
        <v>6.9102380152392788</v>
      </c>
      <c r="L20" s="414">
        <f t="shared" si="0"/>
        <v>5.7060000000000004</v>
      </c>
      <c r="M20" s="420"/>
      <c r="N20" s="31">
        <f t="shared" si="1"/>
        <v>0</v>
      </c>
      <c r="O20" s="31">
        <f t="shared" si="2"/>
        <v>0.99780754522643078</v>
      </c>
      <c r="P20" s="31">
        <f t="shared" si="3"/>
        <v>0.9999999999920175</v>
      </c>
      <c r="Q20" s="415">
        <f t="shared" si="4"/>
        <v>0</v>
      </c>
      <c r="R20" s="415">
        <f t="shared" si="5"/>
        <v>1765.876563466207</v>
      </c>
      <c r="S20" s="416">
        <f t="shared" si="6"/>
        <v>4631.03529742706</v>
      </c>
      <c r="T20" s="416">
        <f t="shared" si="7"/>
        <v>4631.0352974041889</v>
      </c>
      <c r="U20" s="417">
        <f t="shared" si="8"/>
        <v>19141.612562603979</v>
      </c>
      <c r="V20" s="403">
        <f t="shared" si="9"/>
        <v>8.1586124049375197</v>
      </c>
      <c r="W20" s="404"/>
    </row>
    <row r="21" spans="1:23" x14ac:dyDescent="0.25">
      <c r="A21" s="29" t="str">
        <f>Weather_Site!A22</f>
        <v>Sun</v>
      </c>
      <c r="B21" s="74">
        <f>Weather_Site!B22</f>
        <v>44549</v>
      </c>
      <c r="C21" s="75">
        <f>Weather_Site!C22</f>
        <v>0.58333333333333337</v>
      </c>
      <c r="D21" s="29">
        <f>Weather_Site!D22</f>
        <v>30.8</v>
      </c>
      <c r="E21" s="29">
        <f>Weather_Site!E22</f>
        <v>35.799999999999997</v>
      </c>
      <c r="F21" s="29">
        <f>Weather_Site!F22</f>
        <v>277</v>
      </c>
      <c r="G21" s="29">
        <f>Weather_Site!G22</f>
        <v>42</v>
      </c>
      <c r="H21" s="419"/>
      <c r="I21" s="27">
        <f>IF(Weather_Site!M22&lt;180,Weather_Site!M22+180,Weather_Site!M22-180)</f>
        <v>97</v>
      </c>
      <c r="J21" s="389">
        <f>'Forest(McArthur)'!U19</f>
        <v>5.4124818854769448</v>
      </c>
      <c r="K21" s="389">
        <f>'Forest(VESTA)'!J24</f>
        <v>6.5556846826282742</v>
      </c>
      <c r="L21" s="389">
        <f t="shared" si="0"/>
        <v>5.3440000000000012</v>
      </c>
      <c r="M21" s="420"/>
      <c r="N21" s="31">
        <f t="shared" si="1"/>
        <v>0</v>
      </c>
      <c r="O21" s="31">
        <f t="shared" si="2"/>
        <v>0.99926239659953942</v>
      </c>
      <c r="P21" s="31">
        <f t="shared" si="3"/>
        <v>0.99999999999986078</v>
      </c>
      <c r="Q21" s="399">
        <f t="shared" si="4"/>
        <v>0</v>
      </c>
      <c r="R21" s="399">
        <f t="shared" si="5"/>
        <v>1945.2201414956676</v>
      </c>
      <c r="S21" s="322">
        <f t="shared" si="6"/>
        <v>5189.0446943027982</v>
      </c>
      <c r="T21" s="322">
        <f t="shared" si="7"/>
        <v>5189.0446943023471</v>
      </c>
      <c r="U21" s="402">
        <f t="shared" si="8"/>
        <v>21448.051403116369</v>
      </c>
      <c r="V21" s="403">
        <f t="shared" si="9"/>
        <v>8.7678356613228576</v>
      </c>
      <c r="W21" s="404"/>
    </row>
    <row r="22" spans="1:23" x14ac:dyDescent="0.25">
      <c r="A22" s="29" t="str">
        <f>Weather_Site!A23</f>
        <v>Sun</v>
      </c>
      <c r="B22" s="74">
        <f>Weather_Site!B23</f>
        <v>44549</v>
      </c>
      <c r="C22" s="75">
        <f>Weather_Site!C23</f>
        <v>0.625</v>
      </c>
      <c r="D22" s="29">
        <f>Weather_Site!D23</f>
        <v>31.1</v>
      </c>
      <c r="E22" s="29">
        <f>Weather_Site!E23</f>
        <v>29.9</v>
      </c>
      <c r="F22" s="29">
        <f>Weather_Site!F23</f>
        <v>258</v>
      </c>
      <c r="G22" s="29">
        <f>Weather_Site!G23</f>
        <v>37</v>
      </c>
      <c r="H22" s="419"/>
      <c r="I22" s="27">
        <f>IF(Weather_Site!M23&lt;180,Weather_Site!M23+180,Weather_Site!M23-180)</f>
        <v>78</v>
      </c>
      <c r="J22" s="389">
        <f>'Forest(McArthur)'!U20</f>
        <v>4.9053623703167082</v>
      </c>
      <c r="K22" s="389">
        <f>'Forest(VESTA)'!J25</f>
        <v>5.7741302599704003</v>
      </c>
      <c r="L22" s="389">
        <f t="shared" si="0"/>
        <v>4.8419999999999996</v>
      </c>
      <c r="M22" s="420"/>
      <c r="N22" s="31">
        <f t="shared" si="1"/>
        <v>0</v>
      </c>
      <c r="O22" s="31">
        <f t="shared" si="2"/>
        <v>0.99919031899509736</v>
      </c>
      <c r="P22" s="31">
        <f t="shared" si="3"/>
        <v>0.99999999997186273</v>
      </c>
      <c r="Q22" s="399">
        <f t="shared" si="4"/>
        <v>0</v>
      </c>
      <c r="R22" s="399">
        <f t="shared" si="5"/>
        <v>1827.6081953384182</v>
      </c>
      <c r="S22" s="322">
        <f t="shared" si="6"/>
        <v>5002.3455277475105</v>
      </c>
      <c r="T22" s="322">
        <f t="shared" si="7"/>
        <v>5002.3455276581817</v>
      </c>
      <c r="U22" s="402">
        <f t="shared" si="8"/>
        <v>20676.361514320484</v>
      </c>
      <c r="V22" s="403">
        <f t="shared" si="9"/>
        <v>8.5668075990020576</v>
      </c>
      <c r="W22" s="404"/>
    </row>
    <row r="23" spans="1:23" x14ac:dyDescent="0.25">
      <c r="A23" s="29" t="str">
        <f>Weather_Site!A24</f>
        <v>Sun</v>
      </c>
      <c r="B23" s="74">
        <f>Weather_Site!B24</f>
        <v>44549</v>
      </c>
      <c r="C23" s="75">
        <f>Weather_Site!C24</f>
        <v>0.66666666666666663</v>
      </c>
      <c r="D23" s="29">
        <f>Weather_Site!D24</f>
        <v>32.4</v>
      </c>
      <c r="E23" s="29">
        <f>Weather_Site!E24</f>
        <v>25.1</v>
      </c>
      <c r="F23" s="29">
        <f>Weather_Site!F24</f>
        <v>261</v>
      </c>
      <c r="G23" s="29">
        <f>Weather_Site!G24</f>
        <v>37</v>
      </c>
      <c r="H23" s="419"/>
      <c r="I23" s="27">
        <f>IF(Weather_Site!M24&lt;180,Weather_Site!M24+180,Weather_Site!M24-180)</f>
        <v>81</v>
      </c>
      <c r="J23" s="389">
        <f>'Forest(McArthur)'!U21</f>
        <v>4.4923103973797289</v>
      </c>
      <c r="K23" s="389">
        <f>'Forest(VESTA)'!J26</f>
        <v>5.1204677117322985</v>
      </c>
      <c r="L23" s="389">
        <f t="shared" si="0"/>
        <v>4.3280000000000012</v>
      </c>
      <c r="M23" s="420"/>
      <c r="N23" s="31">
        <f t="shared" si="1"/>
        <v>0</v>
      </c>
      <c r="O23" s="31">
        <f t="shared" si="2"/>
        <v>0.99969049191889559</v>
      </c>
      <c r="P23" s="31">
        <f t="shared" si="3"/>
        <v>0.99999999999515321</v>
      </c>
      <c r="Q23" s="399">
        <f t="shared" si="4"/>
        <v>0</v>
      </c>
      <c r="R23" s="399">
        <f t="shared" si="5"/>
        <v>1953.2724937470225</v>
      </c>
      <c r="S23" s="322">
        <f t="shared" si="6"/>
        <v>5485.8382502671448</v>
      </c>
      <c r="T23" s="322">
        <f t="shared" si="7"/>
        <v>5485.8382502500226</v>
      </c>
      <c r="U23" s="402">
        <f t="shared" si="8"/>
        <v>22674.798101033426</v>
      </c>
      <c r="V23" s="403">
        <f t="shared" si="9"/>
        <v>9.0820290685922043</v>
      </c>
      <c r="W23" s="404"/>
    </row>
    <row r="24" spans="1:23" x14ac:dyDescent="0.25">
      <c r="A24" s="29" t="str">
        <f>Weather_Site!A25</f>
        <v>Sun</v>
      </c>
      <c r="B24" s="74">
        <f>Weather_Site!B25</f>
        <v>44549</v>
      </c>
      <c r="C24" s="75">
        <f>Weather_Site!C25</f>
        <v>0.70833333333333337</v>
      </c>
      <c r="D24" s="29">
        <f>Weather_Site!D25</f>
        <v>32.299999999999997</v>
      </c>
      <c r="E24" s="29">
        <f>Weather_Site!E25</f>
        <v>22.5</v>
      </c>
      <c r="F24" s="29">
        <f>Weather_Site!F25</f>
        <v>243</v>
      </c>
      <c r="G24" s="29">
        <f>Weather_Site!G25</f>
        <v>34</v>
      </c>
      <c r="H24" s="419"/>
      <c r="I24" s="27">
        <f>IF(Weather_Site!M25&lt;180,Weather_Site!M25+180,Weather_Site!M25-180)</f>
        <v>63</v>
      </c>
      <c r="J24" s="389">
        <f>'Forest(McArthur)'!U22</f>
        <v>4.3165265462780829</v>
      </c>
      <c r="K24" s="389">
        <f>'Forest(VESTA)'!J27</f>
        <v>4.7823629177094409</v>
      </c>
      <c r="L24" s="389">
        <f t="shared" si="0"/>
        <v>4.1300000000000008</v>
      </c>
      <c r="M24" s="420"/>
      <c r="N24" s="31">
        <f t="shared" si="1"/>
        <v>0</v>
      </c>
      <c r="O24" s="31">
        <f t="shared" si="2"/>
        <v>0.99960295070973115</v>
      </c>
      <c r="P24" s="31">
        <f t="shared" si="3"/>
        <v>0.99999999983315879</v>
      </c>
      <c r="Q24" s="399">
        <f t="shared" si="4"/>
        <v>0</v>
      </c>
      <c r="R24" s="399">
        <f t="shared" si="5"/>
        <v>1840.9549061119778</v>
      </c>
      <c r="S24" s="322">
        <f t="shared" si="6"/>
        <v>5223.4260601283577</v>
      </c>
      <c r="T24" s="322">
        <f t="shared" si="7"/>
        <v>5223.4260595640226</v>
      </c>
      <c r="U24" s="402">
        <f t="shared" si="8"/>
        <v>21590.161046197962</v>
      </c>
      <c r="V24" s="403">
        <f t="shared" si="9"/>
        <v>8.8045643192695984</v>
      </c>
      <c r="W24" s="404"/>
    </row>
    <row r="25" spans="1:23" x14ac:dyDescent="0.25">
      <c r="A25" s="29" t="str">
        <f>Weather_Site!A26</f>
        <v>Sun</v>
      </c>
      <c r="B25" s="74">
        <f>Weather_Site!B26</f>
        <v>44549</v>
      </c>
      <c r="C25" s="75">
        <f>Weather_Site!C26</f>
        <v>0.75</v>
      </c>
      <c r="D25" s="29">
        <f>Weather_Site!D26</f>
        <v>31.4</v>
      </c>
      <c r="E25" s="29">
        <f>Weather_Site!E26</f>
        <v>21.8</v>
      </c>
      <c r="F25" s="29">
        <f>Weather_Site!F26</f>
        <v>237</v>
      </c>
      <c r="G25" s="29">
        <f>Weather_Site!G26</f>
        <v>37</v>
      </c>
      <c r="H25" s="419"/>
      <c r="I25" s="27">
        <f>IF(Weather_Site!M26&lt;180,Weather_Site!M26+180,Weather_Site!M26-180)</f>
        <v>57</v>
      </c>
      <c r="J25" s="389">
        <f>'Forest(McArthur)'!U23</f>
        <v>4.2973046875931535</v>
      </c>
      <c r="K25" s="389">
        <f>'Forest(VESTA)'!J28</f>
        <v>4.7032818891591432</v>
      </c>
      <c r="L25" s="389">
        <f t="shared" si="0"/>
        <v>4.1640000000000006</v>
      </c>
      <c r="M25" s="420"/>
      <c r="N25" s="31">
        <f t="shared" si="1"/>
        <v>0</v>
      </c>
      <c r="O25" s="31">
        <f t="shared" si="2"/>
        <v>0.99977228965111509</v>
      </c>
      <c r="P25" s="31">
        <f t="shared" si="3"/>
        <v>0.99999999999723466</v>
      </c>
      <c r="Q25" s="399">
        <f t="shared" si="4"/>
        <v>0</v>
      </c>
      <c r="R25" s="399">
        <f t="shared" si="5"/>
        <v>1995.0030668317106</v>
      </c>
      <c r="S25" s="322">
        <f t="shared" si="6"/>
        <v>5649.7308563981514</v>
      </c>
      <c r="T25" s="322">
        <f t="shared" si="7"/>
        <v>5649.7308563880451</v>
      </c>
      <c r="U25" s="402">
        <f t="shared" si="8"/>
        <v>23352.220873070586</v>
      </c>
      <c r="V25" s="403">
        <f t="shared" si="9"/>
        <v>9.2528525461663556</v>
      </c>
      <c r="W25" s="404"/>
    </row>
    <row r="26" spans="1:23" x14ac:dyDescent="0.25">
      <c r="A26" s="383" t="str">
        <f>Weather_Site!A27</f>
        <v>Sun</v>
      </c>
      <c r="B26" s="384">
        <f>Weather_Site!B27</f>
        <v>44549</v>
      </c>
      <c r="C26" s="385">
        <f>Weather_Site!C27</f>
        <v>0.79166666666666663</v>
      </c>
      <c r="D26" s="383">
        <f>Weather_Site!D27</f>
        <v>30.1</v>
      </c>
      <c r="E26" s="383">
        <f>Weather_Site!E27</f>
        <v>21.8</v>
      </c>
      <c r="F26" s="383">
        <f>Weather_Site!F27</f>
        <v>226</v>
      </c>
      <c r="G26" s="383">
        <f>Weather_Site!G27</f>
        <v>37</v>
      </c>
      <c r="H26" s="419"/>
      <c r="I26" s="413">
        <f>IF(Weather_Site!M27&lt;180,Weather_Site!M27+180,Weather_Site!M27-180)</f>
        <v>46</v>
      </c>
      <c r="J26" s="414">
        <f>'Forest(McArthur)'!U24</f>
        <v>4.337890213221371</v>
      </c>
      <c r="K26" s="414">
        <f>'Forest(VESTA)'!J29</f>
        <v>4.7214236934112552</v>
      </c>
      <c r="L26" s="414">
        <f t="shared" si="0"/>
        <v>4.2940000000000005</v>
      </c>
      <c r="M26" s="420"/>
      <c r="N26" s="31">
        <f t="shared" si="1"/>
        <v>0</v>
      </c>
      <c r="O26" s="31">
        <f t="shared" si="2"/>
        <v>0.99970957113165437</v>
      </c>
      <c r="P26" s="31">
        <f t="shared" si="3"/>
        <v>0.99999999999568545</v>
      </c>
      <c r="Q26" s="415">
        <f t="shared" si="4"/>
        <v>0</v>
      </c>
      <c r="R26" s="415">
        <f t="shared" si="5"/>
        <v>1961.8557819853177</v>
      </c>
      <c r="S26" s="416">
        <f t="shared" si="6"/>
        <v>5519.4206936987111</v>
      </c>
      <c r="T26" s="416">
        <f t="shared" si="7"/>
        <v>5519.4206936833616</v>
      </c>
      <c r="U26" s="417">
        <f t="shared" si="8"/>
        <v>22813.60553389123</v>
      </c>
      <c r="V26" s="403">
        <f t="shared" si="9"/>
        <v>9.117182613058656</v>
      </c>
      <c r="W26" s="404"/>
    </row>
    <row r="27" spans="1:23" x14ac:dyDescent="0.25">
      <c r="A27" s="383" t="str">
        <f>Weather_Site!A28</f>
        <v>Sun</v>
      </c>
      <c r="B27" s="384">
        <f>Weather_Site!B28</f>
        <v>44549</v>
      </c>
      <c r="C27" s="385">
        <f>Weather_Site!C28</f>
        <v>0.83333333333333337</v>
      </c>
      <c r="D27" s="383">
        <f>Weather_Site!D28</f>
        <v>27.2</v>
      </c>
      <c r="E27" s="383">
        <f>Weather_Site!E28</f>
        <v>25.6</v>
      </c>
      <c r="F27" s="383">
        <f>Weather_Site!F28</f>
        <v>215</v>
      </c>
      <c r="G27" s="383">
        <f>Weather_Site!G28</f>
        <v>33</v>
      </c>
      <c r="H27" s="419"/>
      <c r="I27" s="413">
        <f>IF(Weather_Site!M28&lt;180,Weather_Site!M28+180,Weather_Site!M28-180)</f>
        <v>35</v>
      </c>
      <c r="J27" s="414">
        <f>'Forest(McArthur)'!U25</f>
        <v>4.7319690207042324</v>
      </c>
      <c r="K27" s="414">
        <f>'Forest(VESTA)'!J30</f>
        <v>5.2761077661898046</v>
      </c>
      <c r="L27" s="414">
        <f t="shared" si="0"/>
        <v>4.8880000000000008</v>
      </c>
      <c r="M27" s="420"/>
      <c r="N27" s="31">
        <f t="shared" si="1"/>
        <v>0</v>
      </c>
      <c r="O27" s="31">
        <f t="shared" si="2"/>
        <v>0.99798587205526157</v>
      </c>
      <c r="P27" s="31">
        <f t="shared" si="3"/>
        <v>0.99999999089944469</v>
      </c>
      <c r="Q27" s="415">
        <f t="shared" si="4"/>
        <v>0</v>
      </c>
      <c r="R27" s="415">
        <f t="shared" si="5"/>
        <v>1618.4764012903797</v>
      </c>
      <c r="S27" s="416">
        <f t="shared" si="6"/>
        <v>4424.8640587885011</v>
      </c>
      <c r="T27" s="416">
        <f t="shared" si="7"/>
        <v>4424.8640332488148</v>
      </c>
      <c r="U27" s="417">
        <f t="shared" si="8"/>
        <v>18289.4380040951</v>
      </c>
      <c r="V27" s="403">
        <f t="shared" si="9"/>
        <v>7.9267785508565378</v>
      </c>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15.26659345454784</v>
      </c>
      <c r="I5" s="33">
        <f>Grass!I9</f>
        <v>4.769183619837289</v>
      </c>
      <c r="J5" s="349">
        <f>'Forest(McArthur)'!O9</f>
        <v>274.79868218186112</v>
      </c>
      <c r="K5" s="349">
        <f>'Forest(McArthur)'!AB9</f>
        <v>51.360518942999633</v>
      </c>
      <c r="L5" s="349">
        <f>'Forest(VESTA)'!P14</f>
        <v>463.1295601681332</v>
      </c>
      <c r="M5" s="349">
        <f>'DryForest(VESTA)'!P14</f>
        <v>717.4158158944482</v>
      </c>
      <c r="N5" s="349">
        <f>'VESTA Mk2 Dry'!Y14</f>
        <v>646.1302218769938</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1852.949652037948</v>
      </c>
      <c r="X5" s="344">
        <f>'Forest(McArthur)'!AF9</f>
        <v>335.12738610307258</v>
      </c>
      <c r="Y5" s="344">
        <f>'Forest(VESTA)'!T14</f>
        <v>5503.5229399979826</v>
      </c>
      <c r="Z5" s="344">
        <f>'DryForest(VESTA)'!T14</f>
        <v>8525.2912788790254</v>
      </c>
      <c r="AA5" s="344">
        <f>'VESTA Mk2 Dry'!AB14</f>
        <v>7678.1808033049429</v>
      </c>
      <c r="AB5" s="344">
        <f>'VESTA Mk2 Wet'!AC14</f>
        <v>1031.7824791988223</v>
      </c>
      <c r="AC5" s="345">
        <f>Grass!Z9</f>
        <v>8869.8508704196865</v>
      </c>
      <c r="AD5" s="345">
        <f>Grass!AE9</f>
        <v>4973.1086278677385</v>
      </c>
      <c r="AE5" s="345">
        <f>Grass!AJ9</f>
        <v>931.37407327908272</v>
      </c>
      <c r="AF5" s="346">
        <f>'Forest(McArthur)'!Q9</f>
        <v>5.1723828683641937</v>
      </c>
      <c r="AG5" s="346">
        <f>'Forest(McArthur)'!AD9</f>
        <v>1.4721731059138519</v>
      </c>
      <c r="AH5" s="346">
        <f>'Forest(VESTA)'!R14</f>
        <v>2.7240745726522704</v>
      </c>
      <c r="AI5" s="346">
        <f>'DryForest(VESTA)'!R14</f>
        <v>3.7379929525249893</v>
      </c>
      <c r="AJ5" s="346">
        <f>'VESTA Mk2 Dry'!Z14</f>
        <v>3.4655924080258016</v>
      </c>
      <c r="AK5" s="346">
        <f>'VESTA Mk2 Wet'!AA14</f>
        <v>1.3784908650771286</v>
      </c>
      <c r="AL5" s="346">
        <f>Grass!Y9</f>
        <v>2.4672513724423046</v>
      </c>
      <c r="AM5" s="346">
        <f>Grass!AD9</f>
        <v>1.0260268418921605</v>
      </c>
      <c r="AN5" s="346">
        <f>Grass!AI9</f>
        <v>0.29706655240431923</v>
      </c>
      <c r="AO5" s="347">
        <f>'Forest(McArthur)'!R9</f>
        <v>649.88515701833956</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13.991178262365871</v>
      </c>
      <c r="I6" s="33">
        <f>Grass!I10</f>
        <v>3.6549925669318051</v>
      </c>
      <c r="J6" s="349">
        <f>'Forest(McArthur)'!O10</f>
        <v>251.84120872258563</v>
      </c>
      <c r="K6" s="349">
        <f>'Forest(McArthur)'!AB10</f>
        <v>46.05032238150816</v>
      </c>
      <c r="L6" s="349">
        <f>'Forest(VESTA)'!P15</f>
        <v>351.13094012633343</v>
      </c>
      <c r="M6" s="349">
        <f>'DryForest(VESTA)'!P15</f>
        <v>546.92721532221162</v>
      </c>
      <c r="N6" s="349">
        <f>'VESTA Mk2 Dry'!Y15</f>
        <v>540.64796784978012</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1698.1489007378282</v>
      </c>
      <c r="X6" s="344">
        <f>'Forest(McArthur)'!AF10</f>
        <v>300.47835353934073</v>
      </c>
      <c r="Y6" s="344">
        <f>'Forest(VESTA)'!T15</f>
        <v>4172.6060051679287</v>
      </c>
      <c r="Z6" s="344">
        <f>'DryForest(VESTA)'!T15</f>
        <v>6499.3184087456148</v>
      </c>
      <c r="AA6" s="344">
        <f>'VESTA Mk2 Dry'!AB15</f>
        <v>6424.7000179482202</v>
      </c>
      <c r="AB6" s="344">
        <f>'VESTA Mk2 Wet'!AC15</f>
        <v>788.54291007801032</v>
      </c>
      <c r="AC6" s="345">
        <f>Grass!Z10</f>
        <v>7091.2559525808247</v>
      </c>
      <c r="AD6" s="345">
        <f>Grass!AE10</f>
        <v>3962.0851834328987</v>
      </c>
      <c r="AE6" s="345">
        <f>Grass!AJ10</f>
        <v>742.07026902534415</v>
      </c>
      <c r="AF6" s="346">
        <f>'Forest(McArthur)'!Q10</f>
        <v>4.873935713393613</v>
      </c>
      <c r="AG6" s="346">
        <f>'Forest(McArthur)'!AD10</f>
        <v>1.332426008331943</v>
      </c>
      <c r="AH6" s="346">
        <f>'Forest(VESTA)'!R15</f>
        <v>2.2299249283226392</v>
      </c>
      <c r="AI6" s="346">
        <f>'DryForest(VESTA)'!R15</f>
        <v>3.0721268021188042</v>
      </c>
      <c r="AJ6" s="346">
        <f>'VESTA Mk2 Dry'!Z15</f>
        <v>3.0465851538660154</v>
      </c>
      <c r="AK6" s="346">
        <f>'VESTA Mk2 Wet'!AA15</f>
        <v>1.1349699822001236</v>
      </c>
      <c r="AL6" s="346">
        <f>Grass!Y10</f>
        <v>2.3025170469990059</v>
      </c>
      <c r="AM6" s="346">
        <f>Grass!AD10</f>
        <v>0.95600081965800343</v>
      </c>
      <c r="AN6" s="346">
        <f>Grass!AI10</f>
        <v>0.28051149831498062</v>
      </c>
      <c r="AO6" s="347">
        <f>'Forest(McArthur)'!R10</f>
        <v>565.51644205550224</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13.172838324010419</v>
      </c>
      <c r="I7" s="33">
        <f>Grass!I11</f>
        <v>4.312862654511739</v>
      </c>
      <c r="J7" s="349">
        <f>'Forest(McArthur)'!O11</f>
        <v>237.1110898321875</v>
      </c>
      <c r="K7" s="349">
        <f>'Forest(McArthur)'!AB11</f>
        <v>43.958172788949007</v>
      </c>
      <c r="L7" s="349">
        <f>'Forest(VESTA)'!P16</f>
        <v>420.38129080436005</v>
      </c>
      <c r="M7" s="349">
        <f>'DryForest(VESTA)'!P16</f>
        <v>647.7568275218058</v>
      </c>
      <c r="N7" s="349">
        <f>'VESTA Mk2 Dry'!Y16</f>
        <v>611.75048656883314</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1598.8246665176014</v>
      </c>
      <c r="X7" s="344">
        <f>'Forest(McArthur)'!AF11</f>
        <v>286.82707744789224</v>
      </c>
      <c r="Y7" s="344">
        <f>'Forest(VESTA)'!T16</f>
        <v>4995.5310057251454</v>
      </c>
      <c r="Z7" s="344">
        <f>'DryForest(VESTA)'!T16</f>
        <v>7697.5103003841268</v>
      </c>
      <c r="AA7" s="344">
        <f>'VESTA Mk2 Dry'!AB16</f>
        <v>7269.6349487262996</v>
      </c>
      <c r="AB7" s="344">
        <f>'VESTA Mk2 Wet'!AC16</f>
        <v>954.94615655200391</v>
      </c>
      <c r="AC7" s="345">
        <f>Grass!Z11</f>
        <v>8263.3089234510408</v>
      </c>
      <c r="AD7" s="345">
        <f>Grass!AE11</f>
        <v>4633.0353804478809</v>
      </c>
      <c r="AE7" s="345">
        <f>Grass!AJ11</f>
        <v>867.68445188457042</v>
      </c>
      <c r="AF7" s="346">
        <f>'Forest(McArthur)'!Q11</f>
        <v>4.6824441678184368</v>
      </c>
      <c r="AG7" s="346">
        <f>'Forest(McArthur)'!AD11</f>
        <v>1.2767923855049397</v>
      </c>
      <c r="AH7" s="346">
        <f>'Forest(VESTA)'!R16</f>
        <v>2.5398627402827874</v>
      </c>
      <c r="AI7" s="346">
        <f>'DryForest(VESTA)'!R16</f>
        <v>3.4718980123016281</v>
      </c>
      <c r="AJ7" s="346">
        <f>'VESTA Mk2 Dry'!Z16</f>
        <v>3.3312660560967053</v>
      </c>
      <c r="AK7" s="346">
        <f>'VESTA Mk2 Wet'!AA16</f>
        <v>1.3034800687515604</v>
      </c>
      <c r="AL7" s="346">
        <f>Grass!Y11</f>
        <v>2.41390376506686</v>
      </c>
      <c r="AM7" s="346">
        <f>Grass!AD11</f>
        <v>1.0036729984187314</v>
      </c>
      <c r="AN7" s="346">
        <f>Grass!AI11</f>
        <v>0.29168757980767562</v>
      </c>
      <c r="AO7" s="347">
        <f>'Forest(McArthur)'!R11</f>
        <v>511.38325513328908</v>
      </c>
      <c r="AP7" s="348">
        <f>'Forest(VESTA)'!S16</f>
        <v>361.17563019175077</v>
      </c>
      <c r="AQ7" s="348">
        <f>'DryForest(VESTA)'!S16</f>
        <v>1052.6429518657378</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15.92431214130754</v>
      </c>
      <c r="I8" s="33">
        <f>Grass!I12</f>
        <v>8.1112405568192543</v>
      </c>
      <c r="J8" s="349">
        <f>'Forest(McArthur)'!O12</f>
        <v>286.63761854353572</v>
      </c>
      <c r="K8" s="349">
        <f>'Forest(McArthur)'!AB12</f>
        <v>56.492007239688078</v>
      </c>
      <c r="L8" s="349">
        <f>'Forest(VESTA)'!P17</f>
        <v>680.59063686396132</v>
      </c>
      <c r="M8" s="349">
        <f>'DryForest(VESTA)'!P17</f>
        <v>1032.675305292518</v>
      </c>
      <c r="N8" s="349">
        <f>'VESTA Mk2 Dry'!Y17</f>
        <v>874.66405936686385</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1932.7788303938562</v>
      </c>
      <c r="X8" s="344">
        <f>'Forest(McArthur)'!AF12</f>
        <v>368.61034723896466</v>
      </c>
      <c r="Y8" s="344">
        <f>'Forest(VESTA)'!T17</f>
        <v>8087.6854014000737</v>
      </c>
      <c r="Z8" s="344">
        <f>'DryForest(VESTA)'!T17</f>
        <v>12271.624877892757</v>
      </c>
      <c r="AA8" s="344">
        <f>'VESTA Mk2 Dry'!AB17</f>
        <v>10393.924572142898</v>
      </c>
      <c r="AB8" s="344">
        <f>'VESTA Mk2 Wet'!AC17</f>
        <v>1533.2549326982758</v>
      </c>
      <c r="AC8" s="345">
        <f>Grass!Z12</f>
        <v>12619.230723362605</v>
      </c>
      <c r="AD8" s="345">
        <f>Grass!AE12</f>
        <v>7111.2047071812012</v>
      </c>
      <c r="AE8" s="345">
        <f>Grass!AJ12</f>
        <v>1331.6899354857085</v>
      </c>
      <c r="AF8" s="346">
        <f>'Forest(McArthur)'!Q12</f>
        <v>5.326289041065964</v>
      </c>
      <c r="AG8" s="346">
        <f>'Forest(McArthur)'!AD12</f>
        <v>1.6054076008324072</v>
      </c>
      <c r="AH8" s="346">
        <f>'Forest(VESTA)'!R17</f>
        <v>3.5982608207942595</v>
      </c>
      <c r="AI8" s="346">
        <f>'DryForest(VESTA)'!R17</f>
        <v>4.864205395745727</v>
      </c>
      <c r="AJ8" s="346">
        <f>'VESTA Mk2 Dry'!Z17</f>
        <v>4.3138727498866878</v>
      </c>
      <c r="AK8" s="346">
        <f>'VESTA Mk2 Wet'!AA17</f>
        <v>1.8356033888599901</v>
      </c>
      <c r="AL8" s="346">
        <f>Grass!Y12</f>
        <v>2.7503693593038165</v>
      </c>
      <c r="AM8" s="346">
        <f>Grass!AD12</f>
        <v>1.1466568155726009</v>
      </c>
      <c r="AN8" s="346">
        <f>Grass!AI12</f>
        <v>0.32777160953832835</v>
      </c>
      <c r="AO8" s="347">
        <f>'Forest(McArthur)'!R12</f>
        <v>693.39324814749375</v>
      </c>
      <c r="AP8" s="348">
        <f>'Forest(VESTA)'!S17</f>
        <v>939.73565231013936</v>
      </c>
      <c r="AQ8" s="348">
        <f>'DryForest(VESTA)'!S17</f>
        <v>1787.8333538704592</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21.873743856387993</v>
      </c>
      <c r="I9" s="33">
        <f>Grass!I13</f>
        <v>13.808538065479651</v>
      </c>
      <c r="J9" s="349">
        <f>'Forest(McArthur)'!O13</f>
        <v>393.7273894149838</v>
      </c>
      <c r="K9" s="349">
        <f>'Forest(McArthur)'!AB13</f>
        <v>84.372216866355359</v>
      </c>
      <c r="L9" s="349">
        <f>'Forest(VESTA)'!P18</f>
        <v>974.71340734836269</v>
      </c>
      <c r="M9" s="349">
        <f>'DryForest(VESTA)'!P18</f>
        <v>1467.6770928443459</v>
      </c>
      <c r="N9" s="349">
        <f>'VESTA Mk2 Dry'!Y18</f>
        <v>1296.5387269441289</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2654.8781945449241</v>
      </c>
      <c r="X9" s="344">
        <f>'Forest(McArthur)'!AF13</f>
        <v>550.52871505296866</v>
      </c>
      <c r="Y9" s="344">
        <f>'Forest(VESTA)'!T18</f>
        <v>11582.844323989711</v>
      </c>
      <c r="Z9" s="344">
        <f>'DryForest(VESTA)'!T18</f>
        <v>17440.896119966979</v>
      </c>
      <c r="AA9" s="344">
        <f>'VESTA Mk2 Dry'!AB18</f>
        <v>15407.201871852731</v>
      </c>
      <c r="AB9" s="344">
        <f>'VESTA Mk2 Wet'!AC18</f>
        <v>2096.9622263374613</v>
      </c>
      <c r="AC9" s="345">
        <f>Grass!Z13</f>
        <v>17163.879297537791</v>
      </c>
      <c r="AD9" s="345">
        <f>Grass!AE13</f>
        <v>9690.633881783504</v>
      </c>
      <c r="AE9" s="345">
        <f>Grass!AJ13</f>
        <v>1814.6736761859634</v>
      </c>
      <c r="AF9" s="346">
        <f>'Forest(McArthur)'!Q13</f>
        <v>6.7184560623947895</v>
      </c>
      <c r="AG9" s="346">
        <f>'Forest(McArthur)'!AD13</f>
        <v>2.3066238199636189</v>
      </c>
      <c r="AH9" s="346">
        <f>'Forest(VESTA)'!R18</f>
        <v>4.6652412961187704</v>
      </c>
      <c r="AI9" s="346">
        <f>'DryForest(VESTA)'!R18</f>
        <v>6.2717674488781272</v>
      </c>
      <c r="AJ9" s="346">
        <f>'VESTA Mk2 Dry'!Z18</f>
        <v>5.7340304580990074</v>
      </c>
      <c r="AK9" s="346">
        <f>'VESTA Mk2 Wet'!AA18</f>
        <v>2.3019170517696916</v>
      </c>
      <c r="AL9" s="346">
        <f>Grass!Y13</f>
        <v>3.0230061909644168</v>
      </c>
      <c r="AM9" s="346">
        <f>Grass!AD13</f>
        <v>1.2623290948568198</v>
      </c>
      <c r="AN9" s="346">
        <f>Grass!AI13</f>
        <v>0.36032713021757734</v>
      </c>
      <c r="AO9" s="347">
        <f>'Forest(McArthur)'!R13</f>
        <v>1086.9481561000653</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19.69583135263478</v>
      </c>
      <c r="I10" s="33">
        <f>Grass!I14</f>
        <v>10.520777953510073</v>
      </c>
      <c r="J10" s="349">
        <f>'Forest(McArthur)'!O14</f>
        <v>354.52496434742602</v>
      </c>
      <c r="K10" s="349">
        <f>'Forest(McArthur)'!AB14</f>
        <v>81.175523204767757</v>
      </c>
      <c r="L10" s="349">
        <f>'Forest(VESTA)'!P19</f>
        <v>773.01797396322934</v>
      </c>
      <c r="M10" s="349">
        <f>'DryForest(VESTA)'!P19</f>
        <v>1176.6577084672501</v>
      </c>
      <c r="N10" s="349">
        <f>'VESTA Mk2 Dry'!Y19</f>
        <v>972.90297605179001</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2390.538790472011</v>
      </c>
      <c r="X10" s="344">
        <f>'Forest(McArthur)'!AF14</f>
        <v>529.67028891110954</v>
      </c>
      <c r="Y10" s="344">
        <f>'Forest(VESTA)'!T19</f>
        <v>9186.0302572630426</v>
      </c>
      <c r="Z10" s="344">
        <f>'DryForest(VESTA)'!T19</f>
        <v>13982.615768952488</v>
      </c>
      <c r="AA10" s="344">
        <f>'VESTA Mk2 Dry'!AB19</f>
        <v>11561.330365415441</v>
      </c>
      <c r="AB10" s="344">
        <f>'VESTA Mk2 Wet'!AC19</f>
        <v>1713.6556623751781</v>
      </c>
      <c r="AC10" s="345">
        <f>Grass!Z14</f>
        <v>15015.406337194523</v>
      </c>
      <c r="AD10" s="345">
        <f>Grass!AE14</f>
        <v>8466.9710627627646</v>
      </c>
      <c r="AE10" s="345">
        <f>Grass!AJ14</f>
        <v>1585.5626104724254</v>
      </c>
      <c r="AF10" s="346">
        <f>'Forest(McArthur)'!Q14</f>
        <v>6.2088245365165378</v>
      </c>
      <c r="AG10" s="346">
        <f>'Forest(McArthur)'!AD14</f>
        <v>2.2276631528208477</v>
      </c>
      <c r="AH10" s="346">
        <f>'Forest(VESTA)'!R19</f>
        <v>3.9452738947483224</v>
      </c>
      <c r="AI10" s="346">
        <f>'DryForest(VESTA)'!R19</f>
        <v>5.3455960583364801</v>
      </c>
      <c r="AJ10" s="346">
        <f>'VESTA Mk2 Dry'!Z19</f>
        <v>4.6589747345144348</v>
      </c>
      <c r="AK10" s="346">
        <f>'VESTA Mk2 Wet'!AA19</f>
        <v>1.9893279981726248</v>
      </c>
      <c r="AL10" s="346">
        <f>Grass!Y14</f>
        <v>2.9013881088448858</v>
      </c>
      <c r="AM10" s="346">
        <f>Grass!AD14</f>
        <v>1.2105205090095963</v>
      </c>
      <c r="AN10" s="346">
        <f>Grass!AI14</f>
        <v>0.34532905558922061</v>
      </c>
      <c r="AO10" s="347">
        <f>'Forest(McArthur)'!R14</f>
        <v>942.87924397679069</v>
      </c>
      <c r="AP10" s="348">
        <f>'Forest(VESTA)'!S19</f>
        <v>1139.1679900951203</v>
      </c>
      <c r="AQ10" s="348">
        <f>'DryForest(VESTA)'!S19</f>
        <v>2051.5393149911479</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25.467853425259349</v>
      </c>
      <c r="I11" s="33">
        <f>Grass!I15</f>
        <v>22.939764599240398</v>
      </c>
      <c r="J11" s="349">
        <f>'Forest(McArthur)'!O15</f>
        <v>458.42136165466826</v>
      </c>
      <c r="K11" s="349">
        <f>'Forest(McArthur)'!AB15</f>
        <v>121.32913337896981</v>
      </c>
      <c r="L11" s="349">
        <f>'Forest(VESTA)'!P20</f>
        <v>1078.1500078294589</v>
      </c>
      <c r="M11" s="349">
        <f>'DryForest(VESTA)'!P20</f>
        <v>1611.497651670154</v>
      </c>
      <c r="N11" s="349">
        <f>'VESTA Mk2 Dry'!Y20</f>
        <v>1780.4006300405135</v>
      </c>
      <c r="O11" s="349"/>
      <c r="P11" s="349">
        <f>RedBook!AA20</f>
        <v>0</v>
      </c>
      <c r="Q11" s="350">
        <f>Grass!W15</f>
        <v>6993.8280042580236</v>
      </c>
      <c r="R11" s="350">
        <f>Grass!AB15</f>
        <v>5932.594438488115</v>
      </c>
      <c r="S11" s="350">
        <f>Grass!AG15</f>
        <v>2962.4309224688081</v>
      </c>
      <c r="T11" s="350">
        <f>Heath!L15</f>
        <v>3545.9807110964321</v>
      </c>
      <c r="U11" s="351">
        <f>Buttongrass!M19</f>
        <v>0</v>
      </c>
      <c r="V11" s="352">
        <f>'WA Mallee'!J15</f>
        <v>0</v>
      </c>
      <c r="W11" s="344">
        <f>'Forest(McArthur)'!S15</f>
        <v>3091.1054442489208</v>
      </c>
      <c r="X11" s="344">
        <f>'Forest(McArthur)'!AF15</f>
        <v>791.67259529777789</v>
      </c>
      <c r="Y11" s="344">
        <f>'Forest(VESTA)'!T20</f>
        <v>12812.015926373404</v>
      </c>
      <c r="Z11" s="344">
        <f>'DryForest(VESTA)'!T20</f>
        <v>19149.96376068033</v>
      </c>
      <c r="AA11" s="344">
        <f>'VESTA Mk2 Dry'!AB20</f>
        <v>21157.094153648104</v>
      </c>
      <c r="AB11" s="344">
        <f>'VESTA Mk2 Wet'!AC20</f>
        <v>0</v>
      </c>
      <c r="AC11" s="345">
        <f>Grass!Z15</f>
        <v>21682.265578800725</v>
      </c>
      <c r="AD11" s="345">
        <f>Grass!AE15</f>
        <v>12261.486185467238</v>
      </c>
      <c r="AE11" s="345">
        <f>Grass!AJ15</f>
        <v>2296.0320864594501</v>
      </c>
      <c r="AF11" s="346">
        <f>'Forest(McArthur)'!Q15</f>
        <v>7.5594777015106871</v>
      </c>
      <c r="AG11" s="346">
        <f>'Forest(McArthur)'!AD15</f>
        <v>3.2087117835092922</v>
      </c>
      <c r="AH11" s="346">
        <f>'Forest(VESTA)'!R20</f>
        <v>5.0181442169673023</v>
      </c>
      <c r="AI11" s="346">
        <f>'DryForest(VESTA)'!R20</f>
        <v>6.7103185941568677</v>
      </c>
      <c r="AJ11" s="346">
        <f>'VESTA Mk2 Dry'!Z20</f>
        <v>7.2117457828743321</v>
      </c>
      <c r="AK11" s="346">
        <f>'VESTA Mk2 Wet'!AA20</f>
        <v>2.5422483513383467</v>
      </c>
      <c r="AL11" s="346">
        <f>Grass!Y15</f>
        <v>3.2474995342591457</v>
      </c>
      <c r="AM11" s="346">
        <f>Grass!AD15</f>
        <v>1.3579401020921935</v>
      </c>
      <c r="AN11" s="346">
        <f>Grass!AI15</f>
        <v>0.39001839089235585</v>
      </c>
      <c r="AO11" s="347">
        <f>'Forest(McArthur)'!R15</f>
        <v>1324.6985040809056</v>
      </c>
      <c r="AP11" s="348">
        <f>'Forest(VESTA)'!S20</f>
        <v>1593.836456605839</v>
      </c>
      <c r="AQ11" s="348">
        <f>'DryForest(VESTA)'!S20</f>
        <v>2579.1449551337455</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23.504150131230606</v>
      </c>
      <c r="I12" s="33">
        <f>Grass!I16</f>
        <v>22.798168900370868</v>
      </c>
      <c r="J12" s="349">
        <f>'Forest(McArthur)'!O16</f>
        <v>423.07470236215084</v>
      </c>
      <c r="K12" s="349">
        <f>'Forest(McArthur)'!AB16</f>
        <v>116.54004680784575</v>
      </c>
      <c r="L12" s="349">
        <f>'Forest(VESTA)'!P21</f>
        <v>999.48803340111181</v>
      </c>
      <c r="M12" s="349">
        <f>'DryForest(VESTA)'!P21</f>
        <v>1491.4048806809806</v>
      </c>
      <c r="N12" s="349">
        <f>'VESTA Mk2 Dry'!Y21</f>
        <v>1431.9288522972779</v>
      </c>
      <c r="O12" s="349"/>
      <c r="P12" s="349">
        <f>RedBook!AA21</f>
        <v>0</v>
      </c>
      <c r="Q12" s="350">
        <f>Grass!W16</f>
        <v>6843.3331011456867</v>
      </c>
      <c r="R12" s="350">
        <f>Grass!AB16</f>
        <v>5805.6365844019656</v>
      </c>
      <c r="S12" s="350">
        <f>Grass!AG16</f>
        <v>2899.0289941776086</v>
      </c>
      <c r="T12" s="350">
        <f>Heath!L16</f>
        <v>3488.9203067517901</v>
      </c>
      <c r="U12" s="351">
        <f>Buttongrass!M20</f>
        <v>0</v>
      </c>
      <c r="V12" s="352">
        <f>'WA Mallee'!J16</f>
        <v>0</v>
      </c>
      <c r="W12" s="344">
        <f>'Forest(McArthur)'!S16</f>
        <v>2852.7652181723302</v>
      </c>
      <c r="X12" s="344">
        <f>'Forest(McArthur)'!AF16</f>
        <v>760.42380542119349</v>
      </c>
      <c r="Y12" s="344">
        <f>'Forest(VESTA)'!T21</f>
        <v>11877.249463583212</v>
      </c>
      <c r="Z12" s="344">
        <f>'DryForest(VESTA)'!T21</f>
        <v>17722.861332092321</v>
      </c>
      <c r="AA12" s="344">
        <f>'VESTA Mk2 Dry'!AB21</f>
        <v>17016.087861465985</v>
      </c>
      <c r="AB12" s="344">
        <f>'VESTA Mk2 Wet'!AC21</f>
        <v>0</v>
      </c>
      <c r="AC12" s="345">
        <f>Grass!Z16</f>
        <v>21215.701280171859</v>
      </c>
      <c r="AD12" s="345">
        <f>Grass!AE16</f>
        <v>11999.089692641983</v>
      </c>
      <c r="AE12" s="345">
        <f>Grass!AJ16</f>
        <v>2246.8924219373557</v>
      </c>
      <c r="AF12" s="346">
        <f>'Forest(McArthur)'!Q16</f>
        <v>7.09997113070796</v>
      </c>
      <c r="AG12" s="346">
        <f>'Forest(McArthur)'!AD16</f>
        <v>3.0922075407142016</v>
      </c>
      <c r="AH12" s="346">
        <f>'Forest(VESTA)'!R21</f>
        <v>4.7506746379179878</v>
      </c>
      <c r="AI12" s="346">
        <f>'DryForest(VESTA)'!R21</f>
        <v>6.3449130306733759</v>
      </c>
      <c r="AJ12" s="346">
        <f>'VESTA Mk2 Dry'!Z21</f>
        <v>6.1609443332805283</v>
      </c>
      <c r="AK12" s="346">
        <f>'VESTA Mk2 Wet'!AA21</f>
        <v>2.4275537848896489</v>
      </c>
      <c r="AL12" s="346">
        <f>Grass!Y16</f>
        <v>3.2259386616416998</v>
      </c>
      <c r="AM12" s="346">
        <f>Grass!AD16</f>
        <v>1.3488590715041422</v>
      </c>
      <c r="AN12" s="346">
        <f>Grass!AI16</f>
        <v>0.38707621140828802</v>
      </c>
      <c r="AO12" s="347">
        <f>'Forest(McArthur)'!R16</f>
        <v>1194.7995311809043</v>
      </c>
      <c r="AP12" s="348">
        <f>'Forest(VESTA)'!S21</f>
        <v>1419.7016330805827</v>
      </c>
      <c r="AQ12" s="348">
        <f>'DryForest(VESTA)'!S21</f>
        <v>2356.5667344091971</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21.529562848781822</v>
      </c>
      <c r="I13" s="33">
        <f>Grass!I17</f>
        <v>23.402204417910319</v>
      </c>
      <c r="J13" s="349">
        <f>'Forest(McArthur)'!O17</f>
        <v>387.53213127807271</v>
      </c>
      <c r="K13" s="349">
        <f>'Forest(McArthur)'!AB17</f>
        <v>162.70942859761985</v>
      </c>
      <c r="L13" s="349">
        <f>'Forest(VESTA)'!P22</f>
        <v>932.78850678541573</v>
      </c>
      <c r="M13" s="349">
        <f>'DryForest(VESTA)'!P22</f>
        <v>1387.8695646466012</v>
      </c>
      <c r="N13" s="349">
        <f>'VESTA Mk2 Dry'!Y22</f>
        <v>1233.8259558284058</v>
      </c>
      <c r="O13" s="349"/>
      <c r="P13" s="349">
        <f>RedBook!AA22</f>
        <v>0</v>
      </c>
      <c r="Q13" s="350">
        <f>Grass!W17</f>
        <v>6728.8088511100887</v>
      </c>
      <c r="R13" s="350">
        <f>Grass!AB17</f>
        <v>5709.7675786421732</v>
      </c>
      <c r="S13" s="350">
        <f>Grass!AG17</f>
        <v>2851.1465110769082</v>
      </c>
      <c r="T13" s="350">
        <f>Heath!L17</f>
        <v>3755.6849588859359</v>
      </c>
      <c r="U13" s="351">
        <f>Buttongrass!M21</f>
        <v>0</v>
      </c>
      <c r="V13" s="352">
        <f>'WA Mallee'!J17</f>
        <v>0</v>
      </c>
      <c r="W13" s="344">
        <f>'Forest(McArthur)'!S17</f>
        <v>2613.1039716195114</v>
      </c>
      <c r="X13" s="344">
        <f>'Forest(McArthur)'!AF17</f>
        <v>1061.6790215994693</v>
      </c>
      <c r="Y13" s="344">
        <f>'Forest(VESTA)'!T22</f>
        <v>11084.636755633357</v>
      </c>
      <c r="Z13" s="344">
        <f>'DryForest(VESTA)'!T22</f>
        <v>16492.516659883775</v>
      </c>
      <c r="AA13" s="344">
        <f>'VESTA Mk2 Dry'!AB22</f>
        <v>14661.965108427557</v>
      </c>
      <c r="AB13" s="344">
        <f>'VESTA Mk2 Wet'!AC22</f>
        <v>0</v>
      </c>
      <c r="AC13" s="345">
        <f>Grass!Z17</f>
        <v>20860.653200211498</v>
      </c>
      <c r="AD13" s="345">
        <f>Grass!AE17</f>
        <v>11800.947631537645</v>
      </c>
      <c r="AE13" s="345">
        <f>Grass!AJ17</f>
        <v>2209.7811034101578</v>
      </c>
      <c r="AF13" s="346">
        <f>'Forest(McArthur)'!Q17</f>
        <v>6.637917706614946</v>
      </c>
      <c r="AG13" s="346">
        <f>'Forest(McArthur)'!AD17</f>
        <v>4.2235050177678781</v>
      </c>
      <c r="AH13" s="346">
        <f>'Forest(VESTA)'!R22</f>
        <v>4.5192808098662489</v>
      </c>
      <c r="AI13" s="346">
        <f>'DryForest(VESTA)'!R22</f>
        <v>6.0232953495920283</v>
      </c>
      <c r="AJ13" s="346">
        <f>'VESTA Mk2 Dry'!Z22</f>
        <v>5.5321335405917544</v>
      </c>
      <c r="AK13" s="346">
        <f>'VESTA Mk2 Wet'!AA22</f>
        <v>2.3036968046162927</v>
      </c>
      <c r="AL13" s="346">
        <f>Grass!Y17</f>
        <v>3.2093065870073976</v>
      </c>
      <c r="AM13" s="346">
        <f>Grass!AD17</f>
        <v>1.341910125340072</v>
      </c>
      <c r="AN13" s="346">
        <f>Grass!AI17</f>
        <v>0.38484257577304909</v>
      </c>
      <c r="AO13" s="347">
        <f>'Forest(McArthur)'!R17</f>
        <v>1064.1805824469172</v>
      </c>
      <c r="AP13" s="348">
        <f>'Forest(VESTA)'!S22</f>
        <v>1256.2631446499208</v>
      </c>
      <c r="AQ13" s="348">
        <f>'DryForest(VESTA)'!S22</f>
        <v>2143.8662817965887</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19.911692652677687</v>
      </c>
      <c r="I14" s="33">
        <f>Grass!I18</f>
        <v>18.553384465980137</v>
      </c>
      <c r="J14" s="349">
        <f>'Forest(McArthur)'!O18</f>
        <v>358.41046774819836</v>
      </c>
      <c r="K14" s="349">
        <f>'Forest(McArthur)'!AB18</f>
        <v>146.36997024134195</v>
      </c>
      <c r="L14" s="349">
        <f>'Forest(VESTA)'!P23</f>
        <v>1212.3986994342588</v>
      </c>
      <c r="M14" s="349">
        <f>'DryForest(VESTA)'!P23</f>
        <v>1787.983891377351</v>
      </c>
      <c r="N14" s="349">
        <f>'VESTA Mk2 Dry'!Y23</f>
        <v>2408.0910358593601</v>
      </c>
      <c r="O14" s="349"/>
      <c r="P14" s="349">
        <f>RedBook!AA23</f>
        <v>0</v>
      </c>
      <c r="Q14" s="350">
        <f>Grass!W18</f>
        <v>6132.6445932014431</v>
      </c>
      <c r="R14" s="350">
        <f>Grass!AB18</f>
        <v>5200.7371044183674</v>
      </c>
      <c r="S14" s="350">
        <f>Grass!AG18</f>
        <v>2596.9902511128194</v>
      </c>
      <c r="T14" s="350">
        <f>Heath!L18</f>
        <v>3401.5639753909522</v>
      </c>
      <c r="U14" s="351">
        <f>Buttongrass!M22</f>
        <v>0</v>
      </c>
      <c r="V14" s="352">
        <f>'WA Mallee'!J18</f>
        <v>0</v>
      </c>
      <c r="W14" s="344">
        <f>'Forest(McArthur)'!S18</f>
        <v>2444.5170906485223</v>
      </c>
      <c r="X14" s="344">
        <f>'Forest(McArthur)'!AF18</f>
        <v>966.04180359285692</v>
      </c>
      <c r="Y14" s="344">
        <f>'Forest(VESTA)'!T23</f>
        <v>14407.337878277109</v>
      </c>
      <c r="Z14" s="344">
        <f>'DryForest(VESTA)'!T23</f>
        <v>21247.20857586752</v>
      </c>
      <c r="AA14" s="344">
        <f>'VESTA Mk2 Dry'!AB23</f>
        <v>28616.148476128728</v>
      </c>
      <c r="AB14" s="344">
        <f>'VESTA Mk2 Wet'!AC23</f>
        <v>0</v>
      </c>
      <c r="AC14" s="345">
        <f>Grass!Z18</f>
        <v>19012.424767843113</v>
      </c>
      <c r="AD14" s="345">
        <f>Grass!AE18</f>
        <v>10748.883447411881</v>
      </c>
      <c r="AE14" s="345">
        <f>Grass!AJ18</f>
        <v>2012.7972941249907</v>
      </c>
      <c r="AF14" s="346">
        <f>'Forest(McArthur)'!Q18</f>
        <v>6.2593360807265785</v>
      </c>
      <c r="AG14" s="346">
        <f>'Forest(McArthur)'!AD18</f>
        <v>3.8530801029827741</v>
      </c>
      <c r="AH14" s="346">
        <f>'Forest(VESTA)'!R23</f>
        <v>5.4625038068054943</v>
      </c>
      <c r="AI14" s="346">
        <f>'DryForest(VESTA)'!R23</f>
        <v>7.2339410911965567</v>
      </c>
      <c r="AJ14" s="346">
        <f>'VESTA Mk2 Dry'!Z23</f>
        <v>8.9715109428195063</v>
      </c>
      <c r="AK14" s="346">
        <f>'VESTA Mk2 Wet'!AA23</f>
        <v>2.2043621527058503</v>
      </c>
      <c r="AL14" s="346">
        <f>Grass!Y18</f>
        <v>3.1193523241623327</v>
      </c>
      <c r="AM14" s="346">
        <f>Grass!AD18</f>
        <v>1.3035919957248376</v>
      </c>
      <c r="AN14" s="346">
        <f>Grass!AI18</f>
        <v>0.37280199513096268</v>
      </c>
      <c r="AO14" s="347">
        <f>'Forest(McArthur)'!R18</f>
        <v>957.15846897462893</v>
      </c>
      <c r="AP14" s="348">
        <f>'Forest(VESTA)'!S23</f>
        <v>1887.6534288214252</v>
      </c>
      <c r="AQ14" s="348">
        <f>'DryForest(VESTA)'!S23</f>
        <v>2906.3555289186479</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24.007520361605362</v>
      </c>
      <c r="I15" s="33">
        <f>Grass!I19</f>
        <v>22.454124206506382</v>
      </c>
      <c r="J15" s="349">
        <f>'Forest(McArthur)'!O19</f>
        <v>432.13536650889648</v>
      </c>
      <c r="K15" s="349">
        <f>'Forest(McArthur)'!AB19</f>
        <v>177.81840967245813</v>
      </c>
      <c r="L15" s="349">
        <f>'Forest(VESTA)'!P24</f>
        <v>1377.5996878610422</v>
      </c>
      <c r="M15" s="349">
        <f>'DryForest(VESTA)'!P24</f>
        <v>2014.8365710314999</v>
      </c>
      <c r="N15" s="349">
        <f>'VESTA Mk2 Dry'!Y24</f>
        <v>3223.0452063138523</v>
      </c>
      <c r="O15" s="349"/>
      <c r="P15" s="349">
        <f>RedBook!AA24</f>
        <v>0</v>
      </c>
      <c r="Q15" s="350">
        <f>Grass!W19</f>
        <v>6877.0090508397307</v>
      </c>
      <c r="R15" s="350">
        <f>Grass!AB19</f>
        <v>5833.5014277738928</v>
      </c>
      <c r="S15" s="350">
        <f>Grass!AG19</f>
        <v>2912.9489964440186</v>
      </c>
      <c r="T15" s="350">
        <f>Heath!L19</f>
        <v>3691.3637437014868</v>
      </c>
      <c r="U15" s="351">
        <f>Buttongrass!M23</f>
        <v>0</v>
      </c>
      <c r="V15" s="352">
        <f>'WA Mallee'!J19</f>
        <v>0</v>
      </c>
      <c r="W15" s="344">
        <f>'Forest(McArthur)'!S19</f>
        <v>2947.3533391519381</v>
      </c>
      <c r="X15" s="344">
        <f>'Forest(McArthur)'!AF19</f>
        <v>1173.6015038382236</v>
      </c>
      <c r="Y15" s="344">
        <f>'Forest(VESTA)'!T24</f>
        <v>16370.476290748717</v>
      </c>
      <c r="Z15" s="344">
        <f>'DryForest(VESTA)'!T24</f>
        <v>23942.974585757656</v>
      </c>
      <c r="AA15" s="344">
        <f>'VESTA Mk2 Dry'!AB24</f>
        <v>38300.520535029609</v>
      </c>
      <c r="AB15" s="344">
        <f>'VESTA Mk2 Wet'!AC24</f>
        <v>0</v>
      </c>
      <c r="AC15" s="345">
        <f>Grass!Z19</f>
        <v>21320.103459413334</v>
      </c>
      <c r="AD15" s="345">
        <f>Grass!AE19</f>
        <v>12056.680750923082</v>
      </c>
      <c r="AE15" s="345">
        <f>Grass!AJ19</f>
        <v>2257.6811196939366</v>
      </c>
      <c r="AF15" s="346">
        <f>'Forest(McArthur)'!Q19</f>
        <v>7.2177597646156535</v>
      </c>
      <c r="AG15" s="346">
        <f>'Forest(McArthur)'!AD19</f>
        <v>4.6361267178712673</v>
      </c>
      <c r="AH15" s="346">
        <f>'Forest(VESTA)'!R24</f>
        <v>5.9910375076969613</v>
      </c>
      <c r="AI15" s="346">
        <f>'DryForest(VESTA)'!R24</f>
        <v>7.8864486023379436</v>
      </c>
      <c r="AJ15" s="346">
        <f>'VESTA Mk2 Dry'!Z24</f>
        <v>11.07624844871026</v>
      </c>
      <c r="AK15" s="346">
        <f>'VESTA Mk2 Wet'!AA24</f>
        <v>2.4186534694841493</v>
      </c>
      <c r="AL15" s="346">
        <f>Grass!Y19</f>
        <v>3.230792051596747</v>
      </c>
      <c r="AM15" s="346">
        <f>Grass!AD19</f>
        <v>1.3508638885841509</v>
      </c>
      <c r="AN15" s="346">
        <f>Grass!AI19</f>
        <v>0.38772365261692887</v>
      </c>
      <c r="AO15" s="347">
        <f>'Forest(McArthur)'!R19</f>
        <v>1228.0974719201945</v>
      </c>
      <c r="AP15" s="348">
        <f>'Forest(VESTA)'!S24</f>
        <v>2168.4375212724772</v>
      </c>
      <c r="AQ15" s="348">
        <f>'DryForest(VESTA)'!S24</f>
        <v>3226.9482363906654</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26.444736216324561</v>
      </c>
      <c r="I16" s="33">
        <f>Grass!I20</f>
        <v>19.644714103211694</v>
      </c>
      <c r="J16" s="349">
        <f>'Forest(McArthur)'!O20</f>
        <v>476.005251893842</v>
      </c>
      <c r="K16" s="349">
        <f>'Forest(McArthur)'!AB20</f>
        <v>186.61669599283508</v>
      </c>
      <c r="L16" s="349">
        <f>'Forest(VESTA)'!P25</f>
        <v>1465.5714589928746</v>
      </c>
      <c r="M16" s="349">
        <f>'DryForest(VESTA)'!P25</f>
        <v>2126.612674674373</v>
      </c>
      <c r="N16" s="349">
        <f>'VESTA Mk2 Dry'!Y25</f>
        <v>3034.7337278403393</v>
      </c>
      <c r="O16" s="349"/>
      <c r="P16" s="349">
        <f>RedBook!AA25</f>
        <v>0</v>
      </c>
      <c r="Q16" s="350">
        <f>Grass!W20</f>
        <v>6739.23378609664</v>
      </c>
      <c r="R16" s="350">
        <f>Grass!AB20</f>
        <v>5712.6326456293718</v>
      </c>
      <c r="S16" s="350">
        <f>Grass!AG20</f>
        <v>2852.6261173906023</v>
      </c>
      <c r="T16" s="350">
        <f>Heath!L20</f>
        <v>3500.8910292546816</v>
      </c>
      <c r="U16" s="351">
        <f>Buttongrass!M24</f>
        <v>0</v>
      </c>
      <c r="V16" s="352">
        <f>'WA Mallee'!J20</f>
        <v>0</v>
      </c>
      <c r="W16" s="344">
        <f>'Forest(McArthur)'!S20</f>
        <v>3246.565260226836</v>
      </c>
      <c r="X16" s="344">
        <f>'Forest(McArthur)'!AF20</f>
        <v>1231.6701935527115</v>
      </c>
      <c r="Y16" s="344">
        <f>'Forest(VESTA)'!T25</f>
        <v>17415.874171031996</v>
      </c>
      <c r="Z16" s="344">
        <f>'DryForest(VESTA)'!T25</f>
        <v>25271.247284047135</v>
      </c>
      <c r="AA16" s="344">
        <f>'VESTA Mk2 Dry'!AB25</f>
        <v>36062.752465836034</v>
      </c>
      <c r="AB16" s="344">
        <f>'VESTA Mk2 Wet'!AC25</f>
        <v>0</v>
      </c>
      <c r="AC16" s="345">
        <f>Grass!Z20</f>
        <v>20892.972583656803</v>
      </c>
      <c r="AD16" s="345">
        <f>Grass!AE20</f>
        <v>11806.869151986788</v>
      </c>
      <c r="AE16" s="345">
        <f>Grass!AJ20</f>
        <v>2210.9278722835866</v>
      </c>
      <c r="AF16" s="346">
        <f>'Forest(McArthur)'!Q20</f>
        <v>7.7880682746199454</v>
      </c>
      <c r="AG16" s="346">
        <f>'Forest(McArthur)'!AD20</f>
        <v>4.8573081871812258</v>
      </c>
      <c r="AH16" s="346">
        <f>'Forest(VESTA)'!R25</f>
        <v>6.2652606569173619</v>
      </c>
      <c r="AI16" s="346">
        <f>'DryForest(VESTA)'!R25</f>
        <v>8.2003954399925636</v>
      </c>
      <c r="AJ16" s="346">
        <f>'VESTA Mk2 Dry'!Z25</f>
        <v>10.60447741119768</v>
      </c>
      <c r="AK16" s="346">
        <f>'VESTA Mk2 Wet'!AA25</f>
        <v>2.4866724260060824</v>
      </c>
      <c r="AL16" s="346">
        <f>Grass!Y20</f>
        <v>3.2108287754585452</v>
      </c>
      <c r="AM16" s="346">
        <f>Grass!AD20</f>
        <v>1.3421189638475157</v>
      </c>
      <c r="AN16" s="346">
        <f>Grass!AI20</f>
        <v>0.38491175112268866</v>
      </c>
      <c r="AO16" s="347">
        <f>'Forest(McArthur)'!R20</f>
        <v>1389.3193007098694</v>
      </c>
      <c r="AP16" s="348">
        <f>'Forest(VESTA)'!S25</f>
        <v>2409.3359994443363</v>
      </c>
      <c r="AQ16" s="348">
        <f>'DryForest(VESTA)'!S25</f>
        <v>3496.3080960821799</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32.609287148743029</v>
      </c>
      <c r="I17" s="33">
        <f>Grass!I21</f>
        <v>22.528427338252285</v>
      </c>
      <c r="J17" s="349">
        <f>'Forest(McArthur)'!O21</f>
        <v>586.96716867737439</v>
      </c>
      <c r="K17" s="349">
        <f>'Forest(McArthur)'!AB21</f>
        <v>226.81632731435565</v>
      </c>
      <c r="L17" s="349">
        <f>'Forest(VESTA)'!P26</f>
        <v>1753.9270727136477</v>
      </c>
      <c r="M17" s="349">
        <f>'DryForest(VESTA)'!P26</f>
        <v>2511.2792287596294</v>
      </c>
      <c r="N17" s="349">
        <f>'VESTA Mk2 Dry'!Y26</f>
        <v>3406.843159644714</v>
      </c>
      <c r="O17" s="349"/>
      <c r="P17" s="349">
        <f>RedBook!AA26</f>
        <v>0</v>
      </c>
      <c r="Q17" s="350">
        <f>Grass!W21</f>
        <v>7431.9983304935522</v>
      </c>
      <c r="R17" s="350">
        <f>Grass!AB21</f>
        <v>6299.8669630114</v>
      </c>
      <c r="S17" s="350">
        <f>Grass!AG21</f>
        <v>3145.8639386731684</v>
      </c>
      <c r="T17" s="350">
        <f>Heath!L21</f>
        <v>3712.7792341362006</v>
      </c>
      <c r="U17" s="351">
        <f>Buttongrass!M25</f>
        <v>0</v>
      </c>
      <c r="V17" s="352">
        <f>'WA Mallee'!J21</f>
        <v>0</v>
      </c>
      <c r="W17" s="344">
        <f>'Forest(McArthur)'!S21</f>
        <v>4003.3743559339118</v>
      </c>
      <c r="X17" s="344">
        <f>'Forest(McArthur)'!AF21</f>
        <v>1496.9877602747474</v>
      </c>
      <c r="Y17" s="344">
        <f>'Forest(VESTA)'!T26</f>
        <v>20842.500047413843</v>
      </c>
      <c r="Z17" s="344">
        <f>'DryForest(VESTA)'!T26</f>
        <v>29842.368168426932</v>
      </c>
      <c r="AA17" s="344">
        <f>'VESTA Mk2 Dry'!AB26</f>
        <v>40484.652880444679</v>
      </c>
      <c r="AB17" s="344">
        <f>'VESTA Mk2 Wet'!AC26</f>
        <v>0</v>
      </c>
      <c r="AC17" s="345">
        <f>Grass!Z21</f>
        <v>23040.681224196112</v>
      </c>
      <c r="AD17" s="345">
        <f>Grass!AE21</f>
        <v>13020.565039151963</v>
      </c>
      <c r="AE17" s="345">
        <f>Grass!AJ21</f>
        <v>2438.2018456686396</v>
      </c>
      <c r="AF17" s="346">
        <f>'Forest(McArthur)'!Q21</f>
        <v>9.230573192805867</v>
      </c>
      <c r="AG17" s="346">
        <f>'Forest(McArthur)'!AD21</f>
        <v>5.8718176723930222</v>
      </c>
      <c r="AH17" s="346">
        <f>'Forest(VESTA)'!R26</f>
        <v>7.1340544734320277</v>
      </c>
      <c r="AI17" s="346">
        <f>'DryForest(VESTA)'!R26</f>
        <v>9.2478371201138501</v>
      </c>
      <c r="AJ17" s="346">
        <f>'VESTA Mk2 Dry'!Z26</f>
        <v>11.529399322643824</v>
      </c>
      <c r="AK17" s="346">
        <f>'VESTA Mk2 Wet'!AA26</f>
        <v>2.7032298866939897</v>
      </c>
      <c r="AL17" s="346">
        <f>Grass!Y21</f>
        <v>3.3084706959328507</v>
      </c>
      <c r="AM17" s="346">
        <f>Grass!AD21</f>
        <v>1.3834738544677607</v>
      </c>
      <c r="AN17" s="346">
        <f>Grass!AI21</f>
        <v>0.39843884916335182</v>
      </c>
      <c r="AO17" s="347">
        <f>'Forest(McArthur)'!R21</f>
        <v>1797.1043448893508</v>
      </c>
      <c r="AP17" s="348">
        <f>'Forest(VESTA)'!S26</f>
        <v>2907.108215455617</v>
      </c>
      <c r="AQ17" s="348">
        <f>'DryForest(VESTA)'!S26</f>
        <v>4054.393592231263</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33.139208548915207</v>
      </c>
      <c r="I18" s="33">
        <f>Grass!I22</f>
        <v>20.268874624641931</v>
      </c>
      <c r="J18" s="349">
        <f>'Forest(McArthur)'!O22</f>
        <v>596.50575388047366</v>
      </c>
      <c r="K18" s="349">
        <f>'Forest(McArthur)'!AB22</f>
        <v>224.51267383225382</v>
      </c>
      <c r="L18" s="349">
        <f>'Forest(VESTA)'!P27</f>
        <v>1781.6338277088746</v>
      </c>
      <c r="M18" s="349">
        <f>'DryForest(VESTA)'!P27</f>
        <v>2539.116290400556</v>
      </c>
      <c r="N18" s="349">
        <f>'VESTA Mk2 Dry'!Y27</f>
        <v>3128.949260869922</v>
      </c>
      <c r="O18" s="349"/>
      <c r="P18" s="349">
        <f>RedBook!AA27</f>
        <v>0</v>
      </c>
      <c r="Q18" s="350">
        <f>Grass!W22</f>
        <v>7140.411951927048</v>
      </c>
      <c r="R18" s="350">
        <f>Grass!AB22</f>
        <v>6049.5678526352403</v>
      </c>
      <c r="S18" s="350">
        <f>Grass!AG22</f>
        <v>3020.9017176902867</v>
      </c>
      <c r="T18" s="350">
        <f>Heath!L22</f>
        <v>3368.2115049054505</v>
      </c>
      <c r="U18" s="351">
        <f>Buttongrass!M26</f>
        <v>0</v>
      </c>
      <c r="V18" s="352">
        <f>'WA Mallee'!J22</f>
        <v>0</v>
      </c>
      <c r="W18" s="344">
        <f>'Forest(McArthur)'!S22</f>
        <v>4068.4317039965381</v>
      </c>
      <c r="X18" s="344">
        <f>'Forest(McArthur)'!AF22</f>
        <v>1481.7836472928755</v>
      </c>
      <c r="Y18" s="344">
        <f>'Forest(VESTA)'!T27</f>
        <v>21171.748652607126</v>
      </c>
      <c r="Z18" s="344">
        <f>'DryForest(VESTA)'!T27</f>
        <v>30173.165250926606</v>
      </c>
      <c r="AA18" s="344">
        <f>'VESTA Mk2 Dry'!AB27</f>
        <v>37182.347050004239</v>
      </c>
      <c r="AB18" s="344">
        <f>'VESTA Mk2 Wet'!AC27</f>
        <v>0</v>
      </c>
      <c r="AC18" s="345">
        <f>Grass!Z22</f>
        <v>22136.705133364238</v>
      </c>
      <c r="AD18" s="345">
        <f>Grass!AE22</f>
        <v>12503.246837826517</v>
      </c>
      <c r="AE18" s="345">
        <f>Grass!AJ22</f>
        <v>2341.349876295857</v>
      </c>
      <c r="AF18" s="346">
        <f>'Forest(McArthur)'!Q22</f>
        <v>9.3545748004461569</v>
      </c>
      <c r="AG18" s="346">
        <f>'Forest(McArthur)'!AD22</f>
        <v>5.8138662704979094</v>
      </c>
      <c r="AH18" s="346">
        <f>'Forest(VESTA)'!R27</f>
        <v>7.2153569867646858</v>
      </c>
      <c r="AI18" s="346">
        <f>'DryForest(VESTA)'!R27</f>
        <v>9.3218389954275267</v>
      </c>
      <c r="AJ18" s="346">
        <f>'VESTA Mk2 Dry'!Z27</f>
        <v>10.841496006921197</v>
      </c>
      <c r="AK18" s="346">
        <f>'VESTA Mk2 Wet'!AA27</f>
        <v>2.6437402573213742</v>
      </c>
      <c r="AL18" s="346">
        <f>Grass!Y22</f>
        <v>3.2681884948950488</v>
      </c>
      <c r="AM18" s="346">
        <f>Grass!AD22</f>
        <v>1.3661884909586672</v>
      </c>
      <c r="AN18" s="346">
        <f>Grass!AI22</f>
        <v>0.39271683707877209</v>
      </c>
      <c r="AO18" s="347">
        <f>'Forest(McArthur)'!R22</f>
        <v>1832.1586455107406</v>
      </c>
      <c r="AP18" s="348">
        <f>'Forest(VESTA)'!S27</f>
        <v>3015.1305214114973</v>
      </c>
      <c r="AQ18" s="348">
        <f>'DryForest(VESTA)'!S27</f>
        <v>4167.9822094774117</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35.326985359442517</v>
      </c>
      <c r="I19" s="33">
        <f>Grass!I23</f>
        <v>23.625063662615517</v>
      </c>
      <c r="J19" s="349">
        <f>'Forest(McArthur)'!O23</f>
        <v>635.88573646996531</v>
      </c>
      <c r="K19" s="349">
        <f>'Forest(McArthur)'!AB23</f>
        <v>241.09254385609819</v>
      </c>
      <c r="L19" s="349">
        <f>'Forest(VESTA)'!P28</f>
        <v>1405.5824091035629</v>
      </c>
      <c r="M19" s="349">
        <f>'DryForest(VESTA)'!P28</f>
        <v>2134.6482165622951</v>
      </c>
      <c r="N19" s="349">
        <f>'VESTA Mk2 Dry'!Y28</f>
        <v>3046.5291294858175</v>
      </c>
      <c r="O19" s="349"/>
      <c r="P19" s="349">
        <f>RedBook!AA28</f>
        <v>0</v>
      </c>
      <c r="Q19" s="350">
        <f>Grass!W23</f>
        <v>7636.4101482903388</v>
      </c>
      <c r="R19" s="350">
        <f>Grass!AB23</f>
        <v>6473.1403143391808</v>
      </c>
      <c r="S19" s="350">
        <f>Grass!AG23</f>
        <v>3232.3886844615381</v>
      </c>
      <c r="T19" s="350">
        <f>Heath!L23</f>
        <v>3643.8991955448214</v>
      </c>
      <c r="U19" s="351">
        <f>Buttongrass!M27</f>
        <v>0</v>
      </c>
      <c r="V19" s="352">
        <f>'WA Mallee'!J23</f>
        <v>0</v>
      </c>
      <c r="W19" s="344">
        <f>'Forest(McArthur)'!S23</f>
        <v>4337.0205124492104</v>
      </c>
      <c r="X19" s="344">
        <f>'Forest(McArthur)'!AF23</f>
        <v>1591.2107894502483</v>
      </c>
      <c r="Y19" s="344">
        <f>'Forest(VESTA)'!T28</f>
        <v>16703.004294847338</v>
      </c>
      <c r="Z19" s="344">
        <f>'DryForest(VESTA)'!T28</f>
        <v>25366.736306815274</v>
      </c>
      <c r="AA19" s="344">
        <f>'VESTA Mk2 Dry'!AB28</f>
        <v>36202.921155389799</v>
      </c>
      <c r="AB19" s="344">
        <f>'VESTA Mk2 Wet'!AC28</f>
        <v>0</v>
      </c>
      <c r="AC19" s="345">
        <f>Grass!Z23</f>
        <v>23674.39874172971</v>
      </c>
      <c r="AD19" s="345">
        <f>Grass!AE23</f>
        <v>13378.686401676221</v>
      </c>
      <c r="AE19" s="345">
        <f>Grass!AJ23</f>
        <v>2505.2628498919153</v>
      </c>
      <c r="AF19" s="346">
        <f>'Forest(McArthur)'!Q23</f>
        <v>9.8665145741095497</v>
      </c>
      <c r="AG19" s="346">
        <f>'Forest(McArthur)'!AD23</f>
        <v>6.2289435200194614</v>
      </c>
      <c r="AH19" s="346">
        <f>'Forest(VESTA)'!R28</f>
        <v>6.0787768137098732</v>
      </c>
      <c r="AI19" s="346">
        <f>'DryForest(VESTA)'!R28</f>
        <v>8.2227864090507179</v>
      </c>
      <c r="AJ19" s="346">
        <f>'VESTA Mk2 Dry'!Z28</f>
        <v>10.634261632074232</v>
      </c>
      <c r="AK19" s="346">
        <f>'VESTA Mk2 Wet'!AA28</f>
        <v>2.8217090332739967</v>
      </c>
      <c r="AL19" s="346">
        <f>Grass!Y23</f>
        <v>3.3360510574520825</v>
      </c>
      <c r="AM19" s="346">
        <f>Grass!AD23</f>
        <v>1.395162861734617</v>
      </c>
      <c r="AN19" s="346">
        <f>Grass!AI23</f>
        <v>0.40236722102661743</v>
      </c>
      <c r="AO19" s="347">
        <f>'Forest(McArthur)'!R23</f>
        <v>1976.8800815271225</v>
      </c>
      <c r="AP19" s="348">
        <f>'Forest(VESTA)'!S28</f>
        <v>2300.2414147807585</v>
      </c>
      <c r="AQ19" s="348">
        <f>'DryForest(VESTA)'!S28</f>
        <v>3508.442871700051</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33.808326884070183</v>
      </c>
      <c r="I20" s="33">
        <f>Grass!I24</f>
        <v>22.790821908265293</v>
      </c>
      <c r="J20" s="349">
        <f>'Forest(McArthur)'!O24</f>
        <v>608.54988391326322</v>
      </c>
      <c r="K20" s="349">
        <f>'Forest(McArthur)'!AB24</f>
        <v>229.29602610969266</v>
      </c>
      <c r="L20" s="349">
        <f>'Forest(VESTA)'!P29</f>
        <v>1389.3002807193109</v>
      </c>
      <c r="M20" s="349">
        <f>'DryForest(VESTA)'!P29</f>
        <v>2103.2411661563037</v>
      </c>
      <c r="N20" s="349">
        <f>'VESTA Mk2 Dry'!Y29</f>
        <v>2998.985506372449</v>
      </c>
      <c r="O20" s="349"/>
      <c r="P20" s="349">
        <f>RedBook!AA29</f>
        <v>0</v>
      </c>
      <c r="Q20" s="350">
        <f>Grass!W24</f>
        <v>7428.8726435476747</v>
      </c>
      <c r="R20" s="350">
        <f>Grass!AB24</f>
        <v>6297.217418292551</v>
      </c>
      <c r="S20" s="350">
        <f>Grass!AG24</f>
        <v>3144.5408778476194</v>
      </c>
      <c r="T20" s="350">
        <f>Heath!L24</f>
        <v>3608.0747357390674</v>
      </c>
      <c r="U20" s="351">
        <f>Buttongrass!M28</f>
        <v>0</v>
      </c>
      <c r="V20" s="352">
        <f>'WA Mallee'!J24</f>
        <v>0</v>
      </c>
      <c r="W20" s="344">
        <f>'Forest(McArthur)'!S24</f>
        <v>4150.5779702373775</v>
      </c>
      <c r="X20" s="344">
        <f>'Forest(McArthur)'!AF24</f>
        <v>1513.3537723239717</v>
      </c>
      <c r="Y20" s="344">
        <f>'Forest(VESTA)'!T29</f>
        <v>16509.518335881145</v>
      </c>
      <c r="Z20" s="344">
        <f>'DryForest(VESTA)'!T29</f>
        <v>24993.515857824077</v>
      </c>
      <c r="AA20" s="344">
        <f>'VESTA Mk2 Dry'!AB29</f>
        <v>35637.944434059274</v>
      </c>
      <c r="AB20" s="344">
        <f>'VESTA Mk2 Wet'!AC29</f>
        <v>0</v>
      </c>
      <c r="AC20" s="345">
        <f>Grass!Z24</f>
        <v>23030.990969526501</v>
      </c>
      <c r="AD20" s="345">
        <f>Grass!AE24</f>
        <v>13015.088960127046</v>
      </c>
      <c r="AE20" s="345">
        <f>Grass!AJ24</f>
        <v>2437.1764073757977</v>
      </c>
      <c r="AF20" s="346">
        <f>'Forest(McArthur)'!Q24</f>
        <v>9.5111484908724222</v>
      </c>
      <c r="AG20" s="346">
        <f>'Forest(McArthur)'!AD24</f>
        <v>5.9341158417316038</v>
      </c>
      <c r="AH20" s="346">
        <f>'Forest(VESTA)'!R29</f>
        <v>6.0277839947723484</v>
      </c>
      <c r="AI20" s="346">
        <f>'DryForest(VESTA)'!R29</f>
        <v>8.1351372398628374</v>
      </c>
      <c r="AJ20" s="346">
        <f>'VESTA Mk2 Dry'!Z29</f>
        <v>10.514014000762806</v>
      </c>
      <c r="AK20" s="346">
        <f>'VESTA Mk2 Wet'!AA29</f>
        <v>2.8098913115529696</v>
      </c>
      <c r="AL20" s="346">
        <f>Grass!Y24</f>
        <v>3.3080448385473602</v>
      </c>
      <c r="AM20" s="346">
        <f>Grass!AD24</f>
        <v>1.3832933959154881</v>
      </c>
      <c r="AN20" s="346">
        <f>Grass!AI24</f>
        <v>0.39837857318312275</v>
      </c>
      <c r="AO20" s="347">
        <f>'Forest(McArthur)'!R24</f>
        <v>1876.4208233812424</v>
      </c>
      <c r="AP20" s="348">
        <f>'Forest(VESTA)'!S29</f>
        <v>2270.2665282171492</v>
      </c>
      <c r="AQ20" s="348">
        <f>'DryForest(VESTA)'!S29</f>
        <v>3460.8880710881831</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24.48319906007568</v>
      </c>
      <c r="I21" s="33">
        <f>Grass!I25</f>
        <v>15.531004366847183</v>
      </c>
      <c r="J21" s="349">
        <f>'Forest(McArthur)'!O25</f>
        <v>440.69758308136221</v>
      </c>
      <c r="K21" s="349">
        <f>'Forest(McArthur)'!AB25</f>
        <v>163.24449710308795</v>
      </c>
      <c r="L21" s="349">
        <f>'Forest(VESTA)'!P30</f>
        <v>1005.3647858542707</v>
      </c>
      <c r="M21" s="349">
        <f>'DryForest(VESTA)'!P30</f>
        <v>1519.9911160561326</v>
      </c>
      <c r="N21" s="349">
        <f>'VESTA Mk2 Dry'!Y30</f>
        <v>1413.2316665545291</v>
      </c>
      <c r="O21" s="349"/>
      <c r="P21" s="349">
        <f>RedBook!AA30</f>
        <v>0</v>
      </c>
      <c r="Q21" s="350">
        <f>Grass!W25</f>
        <v>5961.5158751640392</v>
      </c>
      <c r="R21" s="350">
        <f>Grass!AB25</f>
        <v>5049.7963495459053</v>
      </c>
      <c r="S21" s="350">
        <f>Grass!AG25</f>
        <v>2521.6655521297466</v>
      </c>
      <c r="T21" s="350">
        <f>Heath!L25</f>
        <v>3035.9491072826108</v>
      </c>
      <c r="U21" s="351">
        <f>Buttongrass!M29</f>
        <v>0</v>
      </c>
      <c r="V21" s="352">
        <f>'WA Mallee'!J25</f>
        <v>0</v>
      </c>
      <c r="W21" s="344">
        <f>'Forest(McArthur)'!S25</f>
        <v>3005.7514235514464</v>
      </c>
      <c r="X21" s="344">
        <f>'Forest(McArthur)'!AF25</f>
        <v>1077.4136808803805</v>
      </c>
      <c r="Y21" s="344">
        <f>'Forest(VESTA)'!T30</f>
        <v>11947.084871901581</v>
      </c>
      <c r="Z21" s="344">
        <f>'DryForest(VESTA)'!T30</f>
        <v>18062.561095800374</v>
      </c>
      <c r="AA21" s="344">
        <f>'VESTA Mk2 Dry'!AB30</f>
        <v>16793.902970889652</v>
      </c>
      <c r="AB21" s="344">
        <f>'VESTA Mk2 Wet'!AC30</f>
        <v>0</v>
      </c>
      <c r="AC21" s="345">
        <f>Grass!Z25</f>
        <v>18481.891516183554</v>
      </c>
      <c r="AD21" s="345">
        <f>Grass!AE25</f>
        <v>10436.919095241477</v>
      </c>
      <c r="AE21" s="345">
        <f>Grass!AJ25</f>
        <v>1954.4168861781604</v>
      </c>
      <c r="AF21" s="346">
        <f>'Forest(McArthur)'!Q25</f>
        <v>7.329068580057708</v>
      </c>
      <c r="AG21" s="346">
        <f>'Forest(McArthur)'!AD25</f>
        <v>4.271685268147241</v>
      </c>
      <c r="AH21" s="346">
        <f>'Forest(VESTA)'!R30</f>
        <v>4.7708536758094517</v>
      </c>
      <c r="AI21" s="346">
        <f>'DryForest(VESTA)'!R30</f>
        <v>6.4326091272017569</v>
      </c>
      <c r="AJ21" s="346">
        <f>'VESTA Mk2 Dry'!Z30</f>
        <v>6.102676420462962</v>
      </c>
      <c r="AK21" s="346">
        <f>'VESTA Mk2 Wet'!AA30</f>
        <v>2.4290007520756891</v>
      </c>
      <c r="AL21" s="346">
        <f>Grass!Y25</f>
        <v>3.0924004536395322</v>
      </c>
      <c r="AM21" s="346">
        <f>Grass!AD25</f>
        <v>1.2917321884439521</v>
      </c>
      <c r="AN21" s="346">
        <f>Grass!AI25</f>
        <v>0.36916752877443787</v>
      </c>
      <c r="AO21" s="347">
        <f>'Forest(McArthur)'!R25</f>
        <v>1259.5636178240061</v>
      </c>
      <c r="AP21" s="348">
        <f>'Forest(VESTA)'!S30</f>
        <v>1572.9118804898944</v>
      </c>
      <c r="AQ21" s="348">
        <f>'DryForest(VESTA)'!S30</f>
        <v>2584.1488026141633</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22.796502604728794</v>
      </c>
      <c r="I22" s="33">
        <f>Grass!I26</f>
        <v>0</v>
      </c>
      <c r="J22" s="349">
        <f>'Forest(McArthur)'!O26</f>
        <v>410.33704688511824</v>
      </c>
      <c r="K22" s="349">
        <f>'Forest(McArthur)'!AB26</f>
        <v>150.98173348277086</v>
      </c>
      <c r="L22" s="349">
        <f>'Forest(VESTA)'!P31</f>
        <v>1003.5237845702427</v>
      </c>
      <c r="M22" s="349">
        <f>'DryForest(VESTA)'!P31</f>
        <v>1510.5990298521394</v>
      </c>
      <c r="N22" s="349">
        <f>'VESTA Mk2 Dry'!Y31</f>
        <v>1407.6761715871294</v>
      </c>
      <c r="O22" s="349"/>
      <c r="P22" s="349">
        <f>RedBook!AA31</f>
        <v>0</v>
      </c>
      <c r="Q22" s="350">
        <f>Grass!W26</f>
        <v>0</v>
      </c>
      <c r="R22" s="350">
        <f>Grass!AB26</f>
        <v>0</v>
      </c>
      <c r="S22" s="350">
        <f>Grass!AG26</f>
        <v>0</v>
      </c>
      <c r="T22" s="350">
        <f>Heath!L26</f>
        <v>0</v>
      </c>
      <c r="U22" s="351">
        <f>Buttongrass!M30</f>
        <v>0</v>
      </c>
      <c r="V22" s="352">
        <f>'WA Mallee'!J26</f>
        <v>0</v>
      </c>
      <c r="W22" s="344">
        <f>'Forest(McArthur)'!S26</f>
        <v>2798.6792080571363</v>
      </c>
      <c r="X22" s="344">
        <f>'Forest(McArthur)'!AF26</f>
        <v>996.47944098628784</v>
      </c>
      <c r="Y22" s="344">
        <f>'Forest(VESTA)'!T31</f>
        <v>11925.207639976385</v>
      </c>
      <c r="Z22" s="344">
        <f>'DryForest(VESTA)'!T31</f>
        <v>17950.951804742923</v>
      </c>
      <c r="AA22" s="344">
        <f>'VESTA Mk2 Dry'!AB31</f>
        <v>16727.885172360388</v>
      </c>
      <c r="AB22" s="344">
        <f>'VESTA Mk2 Wet'!AC31</f>
        <v>0</v>
      </c>
      <c r="AC22" s="345">
        <f>Grass!Z26</f>
        <v>0</v>
      </c>
      <c r="AD22" s="345">
        <f>Grass!AE26</f>
        <v>0</v>
      </c>
      <c r="AE22" s="345">
        <f>Grass!AJ26</f>
        <v>0</v>
      </c>
      <c r="AF22" s="346">
        <f>'Forest(McArthur)'!Q26</f>
        <v>6.934381609506536</v>
      </c>
      <c r="AG22" s="346">
        <f>'Forest(McArthur)'!AD26</f>
        <v>3.9671286543496285</v>
      </c>
      <c r="AH22" s="346">
        <f>'Forest(VESTA)'!R31</f>
        <v>4.764535742563953</v>
      </c>
      <c r="AI22" s="346">
        <f>'DryForest(VESTA)'!R31</f>
        <v>6.4038471346484318</v>
      </c>
      <c r="AJ22" s="346">
        <f>'VESTA Mk2 Dry'!Z31</f>
        <v>6.0853222114792134</v>
      </c>
      <c r="AK22" s="346">
        <f>'VESTA Mk2 Wet'!AA31</f>
        <v>0</v>
      </c>
      <c r="AL22" s="346">
        <f>Grass!Y26</f>
        <v>0</v>
      </c>
      <c r="AM22" s="346">
        <f>Grass!AD26</f>
        <v>0</v>
      </c>
      <c r="AN22" s="346">
        <f>Grass!AI26</f>
        <v>0</v>
      </c>
      <c r="AO22" s="347">
        <f>'Forest(McArthur)'!R26</f>
        <v>1147.9886473028093</v>
      </c>
      <c r="AP22" s="348">
        <f>'Forest(VESTA)'!S31</f>
        <v>1552.7731056094135</v>
      </c>
      <c r="AQ22" s="348">
        <f>'DryForest(VESTA)'!S31</f>
        <v>2546.9330837573871</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18.265191224912858</v>
      </c>
      <c r="I23" s="33">
        <f>Grass!I27</f>
        <v>0</v>
      </c>
      <c r="J23" s="349">
        <f>'Forest(McArthur)'!O27</f>
        <v>328.77344204843143</v>
      </c>
      <c r="K23" s="349">
        <f>'Forest(McArthur)'!AB27</f>
        <v>120.43278050937164</v>
      </c>
      <c r="L23" s="349">
        <f>'Forest(VESTA)'!P32</f>
        <v>839.26543867492614</v>
      </c>
      <c r="M23" s="349">
        <f>'DryForest(VESTA)'!P32</f>
        <v>1261.0714522634407</v>
      </c>
      <c r="N23" s="349">
        <f>'VESTA Mk2 Dry'!Y32</f>
        <v>1072.2113317938733</v>
      </c>
      <c r="O23" s="349"/>
      <c r="P23" s="349">
        <f>RedBook!AA32</f>
        <v>0</v>
      </c>
      <c r="Q23" s="350">
        <f>Grass!W27</f>
        <v>0</v>
      </c>
      <c r="R23" s="350">
        <f>Grass!AB27</f>
        <v>0</v>
      </c>
      <c r="S23" s="350">
        <f>Grass!AG27</f>
        <v>0</v>
      </c>
      <c r="T23" s="350">
        <f>Heath!L27</f>
        <v>0</v>
      </c>
      <c r="U23" s="351">
        <f>Buttongrass!M31</f>
        <v>0</v>
      </c>
      <c r="V23" s="352">
        <f>'WA Mallee'!J27</f>
        <v>0</v>
      </c>
      <c r="W23" s="344">
        <f>'Forest(McArthur)'!S27</f>
        <v>2242.379535084804</v>
      </c>
      <c r="X23" s="344">
        <f>'Forest(McArthur)'!AF27</f>
        <v>794.85635136185294</v>
      </c>
      <c r="Y23" s="344">
        <f>'Forest(VESTA)'!T32</f>
        <v>9973.2709629203728</v>
      </c>
      <c r="Z23" s="344">
        <f>'DryForest(VESTA)'!T32</f>
        <v>14985.73242439722</v>
      </c>
      <c r="AA23" s="344">
        <f>'VESTA Mk2 Dry'!AB32</f>
        <v>12741.444659483863</v>
      </c>
      <c r="AB23" s="344">
        <f>'VESTA Mk2 Wet'!AC32</f>
        <v>0</v>
      </c>
      <c r="AC23" s="345">
        <f>Grass!Z27</f>
        <v>0</v>
      </c>
      <c r="AD23" s="345">
        <f>Grass!AE27</f>
        <v>0</v>
      </c>
      <c r="AE23" s="345">
        <f>Grass!AJ27</f>
        <v>0</v>
      </c>
      <c r="AF23" s="346">
        <f>'Forest(McArthur)'!Q27</f>
        <v>5.874054746629608</v>
      </c>
      <c r="AG23" s="346">
        <f>'Forest(McArthur)'!AD27</f>
        <v>3.2155008531920539</v>
      </c>
      <c r="AH23" s="346">
        <f>'Forest(VESTA)'!R32</f>
        <v>4.1869261991625626</v>
      </c>
      <c r="AI23" s="346">
        <f>'DryForest(VESTA)'!R32</f>
        <v>5.6201885105531284</v>
      </c>
      <c r="AJ23" s="346">
        <f>'VESTA Mk2 Dry'!Z32</f>
        <v>4.9981444999958553</v>
      </c>
      <c r="AK23" s="346">
        <f>'VESTA Mk2 Wet'!AA32</f>
        <v>0</v>
      </c>
      <c r="AL23" s="346">
        <f>Grass!Y27</f>
        <v>0</v>
      </c>
      <c r="AM23" s="346">
        <f>Grass!AD27</f>
        <v>0</v>
      </c>
      <c r="AN23" s="346">
        <f>Grass!AI27</f>
        <v>0</v>
      </c>
      <c r="AO23" s="347">
        <f>'Forest(McArthur)'!R27</f>
        <v>848.24239952798564</v>
      </c>
      <c r="AP23" s="348">
        <f>'Forest(VESTA)'!S32</f>
        <v>1201.006804265272</v>
      </c>
      <c r="AQ23" s="348">
        <f>'DryForest(VESTA)'!S32</f>
        <v>2098.5098838652375</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14.116398413514199</v>
      </c>
      <c r="I24" s="33">
        <f>Grass!I28</f>
        <v>0</v>
      </c>
      <c r="J24" s="349">
        <f>'Forest(McArthur)'!O28</f>
        <v>254.09517144325554</v>
      </c>
      <c r="K24" s="349">
        <f>'Forest(McArthur)'!AB28</f>
        <v>91.33820531704653</v>
      </c>
      <c r="L24" s="349">
        <f>'Forest(VESTA)'!P33</f>
        <v>654.66666712554775</v>
      </c>
      <c r="M24" s="349">
        <f>'DryForest(VESTA)'!P33</f>
        <v>987.34461663706895</v>
      </c>
      <c r="N24" s="349">
        <f>'VESTA Mk2 Dry'!Y33</f>
        <v>863.45673599043585</v>
      </c>
      <c r="O24" s="349"/>
      <c r="P24" s="349">
        <f>RedBook!AA33</f>
        <v>0</v>
      </c>
      <c r="Q24" s="350">
        <f>Grass!W28</f>
        <v>0</v>
      </c>
      <c r="R24" s="350">
        <f>Grass!AB28</f>
        <v>0</v>
      </c>
      <c r="S24" s="350">
        <f>Grass!AG28</f>
        <v>0</v>
      </c>
      <c r="T24" s="350">
        <f>Heath!L28</f>
        <v>0</v>
      </c>
      <c r="U24" s="351">
        <f>Buttongrass!M32</f>
        <v>0</v>
      </c>
      <c r="V24" s="352">
        <f>'WA Mallee'!J28</f>
        <v>0</v>
      </c>
      <c r="W24" s="344">
        <f>'Forest(McArthur)'!S28</f>
        <v>1733.040871118438</v>
      </c>
      <c r="X24" s="344">
        <f>'Forest(McArthur)'!AF28</f>
        <v>602.83215509250715</v>
      </c>
      <c r="Y24" s="344">
        <f>'Forest(VESTA)'!T33</f>
        <v>7779.6222276752596</v>
      </c>
      <c r="Z24" s="344">
        <f>'DryForest(VESTA)'!T33</f>
        <v>11732.945194370503</v>
      </c>
      <c r="AA24" s="344">
        <f>'VESTA Mk2 Dry'!AB33</f>
        <v>10260.744212686346</v>
      </c>
      <c r="AB24" s="344">
        <f>'VESTA Mk2 Wet'!AC33</f>
        <v>0</v>
      </c>
      <c r="AC24" s="345">
        <f>Grass!Z28</f>
        <v>0</v>
      </c>
      <c r="AD24" s="345">
        <f>Grass!AE28</f>
        <v>0</v>
      </c>
      <c r="AE24" s="345">
        <f>Grass!AJ28</f>
        <v>0</v>
      </c>
      <c r="AF24" s="346">
        <f>'Forest(McArthur)'!Q28</f>
        <v>4.9032372287623218</v>
      </c>
      <c r="AG24" s="346">
        <f>'Forest(McArthur)'!AD28</f>
        <v>2.5011144591193233</v>
      </c>
      <c r="AH24" s="346">
        <f>'Forest(VESTA)'!R33</f>
        <v>3.4986355870289079</v>
      </c>
      <c r="AI24" s="346">
        <f>'DryForest(VESTA)'!R33</f>
        <v>4.7088732338264467</v>
      </c>
      <c r="AJ24" s="346">
        <f>'VESTA Mk2 Dry'!Z33</f>
        <v>4.2738376874720183</v>
      </c>
      <c r="AK24" s="346">
        <f>'VESTA Mk2 Wet'!AA33</f>
        <v>0</v>
      </c>
      <c r="AL24" s="346">
        <f>Grass!Y28</f>
        <v>0</v>
      </c>
      <c r="AM24" s="346">
        <f>Grass!AD28</f>
        <v>0</v>
      </c>
      <c r="AN24" s="346">
        <f>Grass!AI28</f>
        <v>0</v>
      </c>
      <c r="AO24" s="347">
        <f>'Forest(McArthur)'!R28</f>
        <v>573.79975505396408</v>
      </c>
      <c r="AP24" s="348">
        <f>'Forest(VESTA)'!S33</f>
        <v>807.93719470391261</v>
      </c>
      <c r="AQ24" s="348">
        <f>'DryForest(VESTA)'!S33</f>
        <v>1603.9218652288646</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8.6999999999999993</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8.6999999999999993</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8.6999999999999993</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8.6999999999999993</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8.6999999999999993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8.6999999999999993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8.6999999999999993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8.6999999999999993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8.6999999999999993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8.8000000000000007</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8.8000000000000007</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8.8000000000000007</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8.8000000000000007</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8.8000000000000007</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8.8000000000000007</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8.8000000000000007</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8.8000000000000007</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8.8000000000000007</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8.8000000000000007</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8.8000000000000007</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8.8000000000000007</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8.8000000000000007</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8.8000000000000007</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8.8000000000000007</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8.8000000000000007</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8.8000000000000007</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8.8000000000000007</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8.8000000000000007</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8.8000000000000007</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8.8000000000000007</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8.8000000000000007</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8.8000000000000007</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8.8000000000000007</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8.8000000000000007</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8.8000000000000007</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8.8000000000000007</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8.8000000000000007</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8.8000000000000007</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8.8000000000000007</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8.8000000000000007</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8.8000000000000007</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8.8000000000000007</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8.8000000000000007</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8.8000000000000007</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8.8000000000000007</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8.8000000000000007</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8.8000000000000007</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8.8000000000000007</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8.8000000000000007</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8.8000000000000007</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8.8000000000000007</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8.8000000000000007</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8.8000000000000007</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8.8000000000000007</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8.8000000000000007</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8.8000000000000007</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8.8000000000000007</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8.9000009999999996</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8.9000009999999996</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8.9000009999999996</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8.9000009999999996</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8.9000009999999996</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8.9000009999999996</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8.9000009999999996</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8.9000009999999996</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8.9000009999999996</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8.9000009999999996</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8.9000009999999996</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8.9000009999999996</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8.9000009999999996</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8.9000009999999996</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8.9000009999999996</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8.9000009999999996</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8.9000009999999996</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8.9000009999999996</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8.9000009999999996</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8.9000009999999996</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8.9000009999999996</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8.9000009999999996</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8.9000009999999996</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8.9000009999999996</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9</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9</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9</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9</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9</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9</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9</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9</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9</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9</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9</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9</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9</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9</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9</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9</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9</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9</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9</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9</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9</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9</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9</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9</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9</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9</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9</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9</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9</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9</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9</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9</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9</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9</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9</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9</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9</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9</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9</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9</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9</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9</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9</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9</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9</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9</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9</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9</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9.1</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9.1</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9.1</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9.1</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9.1</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9.1</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9.1</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9.1</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9.1</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9.1</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9.1</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9.1</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9.1</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9.1</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9.1</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9.1</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9.1</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9.1</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9.1</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9.1</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9.1</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9.1</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9.1</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9.1</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9.1</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9.1</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9.1</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9.1</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9.1</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9.1</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9.1</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9.1</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9.1</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9.1</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9.1</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9.1</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9.1</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2022-02-22T22:56:18Z</dcterms:modified>
</cp:coreProperties>
</file>