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1" l="1"/>
  <c r="H358" i="31"/>
  <c r="H357" i="31"/>
  <c r="H356" i="31"/>
  <c r="H355" i="31"/>
  <c r="H354" i="31"/>
  <c r="H353" i="31"/>
  <c r="H352" i="31"/>
  <c r="H351" i="31"/>
  <c r="H350" i="31"/>
  <c r="H349" i="31"/>
  <c r="H348" i="31"/>
  <c r="H347" i="31"/>
  <c r="H346" i="31"/>
  <c r="H345" i="31"/>
  <c r="H344" i="31"/>
  <c r="H343" i="31"/>
  <c r="H342" i="31"/>
  <c r="H341" i="31"/>
  <c r="H340" i="31"/>
  <c r="H339" i="31"/>
  <c r="H338" i="31"/>
  <c r="H337" i="31"/>
  <c r="H336" i="31"/>
  <c r="H335" i="31"/>
  <c r="H334" i="31"/>
  <c r="H333" i="31"/>
  <c r="H332" i="31"/>
  <c r="H331" i="31"/>
  <c r="H330" i="31"/>
  <c r="H329" i="31"/>
  <c r="H328" i="31"/>
  <c r="H327" i="31"/>
  <c r="H326" i="31"/>
  <c r="H325" i="31"/>
  <c r="H324" i="31"/>
  <c r="H323" i="31"/>
  <c r="H322" i="31"/>
  <c r="H321" i="31"/>
  <c r="H320" i="31"/>
  <c r="H319" i="31"/>
  <c r="H318" i="31"/>
  <c r="H317" i="31"/>
  <c r="H316" i="31"/>
  <c r="H315" i="31"/>
  <c r="H314" i="31"/>
  <c r="H313" i="31"/>
  <c r="H312" i="31"/>
  <c r="H311" i="31"/>
  <c r="S311" i="31" s="1"/>
  <c r="H310" i="31"/>
  <c r="H309" i="31"/>
  <c r="H308" i="31"/>
  <c r="H307" i="31"/>
  <c r="H306" i="31"/>
  <c r="H305" i="31"/>
  <c r="H304" i="31"/>
  <c r="H303" i="31"/>
  <c r="H302" i="31"/>
  <c r="H301" i="31"/>
  <c r="H300" i="31"/>
  <c r="H299" i="31"/>
  <c r="H298" i="31"/>
  <c r="H297" i="31"/>
  <c r="H296" i="31"/>
  <c r="H295" i="31"/>
  <c r="H294" i="31"/>
  <c r="H293" i="31"/>
  <c r="H292" i="31"/>
  <c r="H291" i="31"/>
  <c r="H290" i="31"/>
  <c r="H289" i="31"/>
  <c r="H288" i="31"/>
  <c r="H287" i="31"/>
  <c r="S287" i="31" s="1"/>
  <c r="H286" i="31"/>
  <c r="H285" i="31"/>
  <c r="H284" i="31"/>
  <c r="H283" i="31"/>
  <c r="H282" i="31"/>
  <c r="H281" i="31"/>
  <c r="H280" i="31"/>
  <c r="H279" i="31"/>
  <c r="H278" i="31"/>
  <c r="H277" i="31"/>
  <c r="H276" i="31"/>
  <c r="H275" i="31"/>
  <c r="S275" i="31" s="1"/>
  <c r="H274" i="31"/>
  <c r="H273" i="31"/>
  <c r="H272" i="31"/>
  <c r="H271" i="31"/>
  <c r="H270" i="31"/>
  <c r="H269" i="31"/>
  <c r="H268" i="31"/>
  <c r="H267" i="31"/>
  <c r="H266" i="31"/>
  <c r="H265" i="31"/>
  <c r="H264" i="31"/>
  <c r="H263" i="31"/>
  <c r="S263" i="31" s="1"/>
  <c r="H262" i="31"/>
  <c r="H261" i="31"/>
  <c r="H260" i="31"/>
  <c r="H259" i="31"/>
  <c r="H258" i="31"/>
  <c r="H257" i="31"/>
  <c r="H256" i="31"/>
  <c r="H255" i="31"/>
  <c r="H254" i="31"/>
  <c r="H253" i="31"/>
  <c r="H252" i="31"/>
  <c r="H251" i="31"/>
  <c r="S251" i="31" s="1"/>
  <c r="H250" i="31"/>
  <c r="H249" i="31"/>
  <c r="H248" i="31"/>
  <c r="H247" i="31"/>
  <c r="H246" i="31"/>
  <c r="H245" i="31"/>
  <c r="H244" i="31"/>
  <c r="H243" i="31"/>
  <c r="H242" i="31"/>
  <c r="H241" i="31"/>
  <c r="H240" i="31"/>
  <c r="H239" i="31"/>
  <c r="S239" i="31" s="1"/>
  <c r="H238" i="31"/>
  <c r="H237" i="31"/>
  <c r="H236" i="31"/>
  <c r="H235" i="31"/>
  <c r="H234" i="31"/>
  <c r="H233" i="31"/>
  <c r="H232" i="31"/>
  <c r="H231" i="31"/>
  <c r="H230" i="31"/>
  <c r="H229" i="31"/>
  <c r="H228" i="31"/>
  <c r="H227" i="31"/>
  <c r="S227" i="31" s="1"/>
  <c r="H226" i="31"/>
  <c r="H225" i="31"/>
  <c r="H224" i="31"/>
  <c r="H223" i="31"/>
  <c r="H222" i="31"/>
  <c r="H221" i="31"/>
  <c r="H220" i="31"/>
  <c r="H219" i="31"/>
  <c r="H218" i="31"/>
  <c r="H217" i="31"/>
  <c r="H216" i="31"/>
  <c r="H215" i="31"/>
  <c r="S215" i="31" s="1"/>
  <c r="H214" i="31"/>
  <c r="H213" i="31"/>
  <c r="H212" i="31"/>
  <c r="H211" i="31"/>
  <c r="H210" i="31"/>
  <c r="H209" i="31"/>
  <c r="H208" i="31"/>
  <c r="H207" i="31"/>
  <c r="H206" i="31"/>
  <c r="H205" i="31"/>
  <c r="H204" i="31"/>
  <c r="H203" i="31"/>
  <c r="S203" i="31" s="1"/>
  <c r="H202" i="31"/>
  <c r="H201" i="31"/>
  <c r="H200" i="31"/>
  <c r="H199" i="31"/>
  <c r="H198" i="31"/>
  <c r="H197" i="31"/>
  <c r="H196" i="31"/>
  <c r="H195" i="31"/>
  <c r="H194" i="31"/>
  <c r="H193" i="31"/>
  <c r="H192" i="31"/>
  <c r="H191" i="31"/>
  <c r="S191" i="31" s="1"/>
  <c r="H190" i="31"/>
  <c r="H189" i="31"/>
  <c r="H188" i="31"/>
  <c r="H187" i="31"/>
  <c r="H186" i="31"/>
  <c r="H185" i="31"/>
  <c r="H184" i="31"/>
  <c r="H183" i="31"/>
  <c r="H182" i="31"/>
  <c r="H181" i="31"/>
  <c r="H180" i="31"/>
  <c r="H179" i="31"/>
  <c r="S179" i="31" s="1"/>
  <c r="H178" i="31"/>
  <c r="H177" i="31"/>
  <c r="H176" i="31"/>
  <c r="H175" i="31"/>
  <c r="H174" i="31"/>
  <c r="H173" i="31"/>
  <c r="H172" i="31"/>
  <c r="H171" i="31"/>
  <c r="H170" i="31"/>
  <c r="H169" i="31"/>
  <c r="H168" i="31"/>
  <c r="H167" i="31"/>
  <c r="S167" i="31" s="1"/>
  <c r="H166" i="31"/>
  <c r="H165" i="31"/>
  <c r="H164" i="31"/>
  <c r="H163" i="31"/>
  <c r="H162" i="31"/>
  <c r="H161" i="31"/>
  <c r="H160" i="31"/>
  <c r="H159" i="31"/>
  <c r="H158" i="31"/>
  <c r="H157" i="31"/>
  <c r="H156" i="31"/>
  <c r="H155" i="31"/>
  <c r="S155" i="31" s="1"/>
  <c r="H154" i="31"/>
  <c r="H153" i="31"/>
  <c r="H152" i="31"/>
  <c r="H151" i="31"/>
  <c r="H150" i="31"/>
  <c r="H149" i="31"/>
  <c r="H148" i="31"/>
  <c r="H147" i="31"/>
  <c r="H146" i="31"/>
  <c r="H145" i="31"/>
  <c r="H144" i="31"/>
  <c r="H143" i="31"/>
  <c r="S143" i="31" s="1"/>
  <c r="H142" i="31"/>
  <c r="H141" i="31"/>
  <c r="H140" i="31"/>
  <c r="H139" i="31"/>
  <c r="H138" i="31"/>
  <c r="H137" i="31"/>
  <c r="H136" i="31"/>
  <c r="H135" i="31"/>
  <c r="H134" i="31"/>
  <c r="H133" i="31"/>
  <c r="H132" i="31"/>
  <c r="H131" i="31"/>
  <c r="S131" i="31" s="1"/>
  <c r="H130" i="31"/>
  <c r="H129" i="31"/>
  <c r="H128" i="31"/>
  <c r="H127" i="31"/>
  <c r="H126" i="31"/>
  <c r="H125" i="31"/>
  <c r="H124" i="31"/>
  <c r="H123" i="31"/>
  <c r="H122" i="31"/>
  <c r="H121" i="31"/>
  <c r="H120" i="31"/>
  <c r="H119" i="31"/>
  <c r="S119" i="31" s="1"/>
  <c r="H118" i="31"/>
  <c r="H117" i="31"/>
  <c r="H116" i="31"/>
  <c r="H115" i="31"/>
  <c r="H114" i="31"/>
  <c r="H113" i="31"/>
  <c r="H112" i="31"/>
  <c r="H111" i="31"/>
  <c r="H110" i="31"/>
  <c r="H109" i="31"/>
  <c r="H108" i="31"/>
  <c r="H107" i="31"/>
  <c r="S107" i="31" s="1"/>
  <c r="H106" i="31"/>
  <c r="H105" i="31"/>
  <c r="H104" i="31"/>
  <c r="H103" i="31"/>
  <c r="H102" i="31"/>
  <c r="H101" i="31"/>
  <c r="H100" i="31"/>
  <c r="H99" i="31"/>
  <c r="H98" i="31"/>
  <c r="H97" i="31"/>
  <c r="H96" i="31"/>
  <c r="H95" i="31"/>
  <c r="S95" i="31" s="1"/>
  <c r="H94" i="31"/>
  <c r="H93" i="31"/>
  <c r="H92" i="31"/>
  <c r="H91" i="31"/>
  <c r="H90" i="31"/>
  <c r="H89" i="31"/>
  <c r="H88" i="31"/>
  <c r="H87" i="31"/>
  <c r="H86" i="31"/>
  <c r="H85" i="31"/>
  <c r="H84" i="31"/>
  <c r="H83" i="31"/>
  <c r="S83" i="31" s="1"/>
  <c r="H82" i="31"/>
  <c r="H81" i="31"/>
  <c r="H80" i="31"/>
  <c r="H79" i="31"/>
  <c r="H78" i="31"/>
  <c r="H77" i="31"/>
  <c r="H76" i="31"/>
  <c r="H75" i="31"/>
  <c r="H74" i="31"/>
  <c r="H73" i="31"/>
  <c r="H72" i="31"/>
  <c r="H71" i="31"/>
  <c r="S71" i="31" s="1"/>
  <c r="H70" i="31"/>
  <c r="H69" i="31"/>
  <c r="H68" i="31"/>
  <c r="H67" i="31"/>
  <c r="H66" i="31"/>
  <c r="H65" i="31"/>
  <c r="H64" i="31"/>
  <c r="H63" i="31"/>
  <c r="H62" i="31"/>
  <c r="H61" i="31"/>
  <c r="H60" i="31"/>
  <c r="H59" i="31"/>
  <c r="S59" i="31" s="1"/>
  <c r="H58" i="31"/>
  <c r="H57" i="31"/>
  <c r="H56" i="31"/>
  <c r="H55" i="31"/>
  <c r="H54" i="31"/>
  <c r="H53" i="31"/>
  <c r="H52" i="31"/>
  <c r="H51" i="31"/>
  <c r="H50" i="31"/>
  <c r="H49" i="31"/>
  <c r="H48" i="31"/>
  <c r="H47" i="31"/>
  <c r="S47" i="31" s="1"/>
  <c r="H46" i="31"/>
  <c r="H45" i="31"/>
  <c r="H44" i="31"/>
  <c r="H43" i="31"/>
  <c r="H42" i="31"/>
  <c r="H41" i="31"/>
  <c r="H40" i="31"/>
  <c r="H39" i="31"/>
  <c r="H38" i="31"/>
  <c r="H37" i="31"/>
  <c r="H36" i="31"/>
  <c r="H35" i="31"/>
  <c r="S35" i="31" s="1"/>
  <c r="H34" i="31"/>
  <c r="H33" i="31"/>
  <c r="H32" i="31"/>
  <c r="H31" i="31"/>
  <c r="H30" i="31"/>
  <c r="H29" i="31"/>
  <c r="H28" i="31"/>
  <c r="H27" i="31"/>
  <c r="H26" i="31"/>
  <c r="H25" i="31"/>
  <c r="H24" i="31"/>
  <c r="H23" i="31"/>
  <c r="S23" i="31" s="1"/>
  <c r="H22" i="31"/>
  <c r="H21" i="31"/>
  <c r="H20" i="31"/>
  <c r="J15" i="31"/>
  <c r="P15" i="31"/>
  <c r="Q15" i="31"/>
  <c r="S15" i="31"/>
  <c r="J16" i="31"/>
  <c r="P16" i="31"/>
  <c r="Q16" i="31" s="1"/>
  <c r="S16" i="31"/>
  <c r="J17" i="31"/>
  <c r="P17" i="31"/>
  <c r="Q17" i="31" s="1"/>
  <c r="S17" i="31"/>
  <c r="J18" i="31"/>
  <c r="P18" i="31"/>
  <c r="Q18" i="31"/>
  <c r="S18" i="31"/>
  <c r="J19" i="31"/>
  <c r="P19" i="31"/>
  <c r="Q19" i="31" s="1"/>
  <c r="S19" i="31"/>
  <c r="J20" i="31"/>
  <c r="P20" i="31"/>
  <c r="Q20" i="31" s="1"/>
  <c r="S20" i="31"/>
  <c r="J21" i="31"/>
  <c r="P21" i="31"/>
  <c r="Q21" i="31"/>
  <c r="S21" i="31"/>
  <c r="J22" i="31"/>
  <c r="P22" i="31"/>
  <c r="Q22" i="31" s="1"/>
  <c r="S22" i="31"/>
  <c r="J23" i="31"/>
  <c r="P23" i="31"/>
  <c r="Q23" i="31" s="1"/>
  <c r="J24" i="31"/>
  <c r="P24" i="31"/>
  <c r="Q24" i="31"/>
  <c r="S24" i="31"/>
  <c r="J25" i="31"/>
  <c r="P25" i="31"/>
  <c r="Q25" i="31" s="1"/>
  <c r="S25" i="31"/>
  <c r="J26" i="31"/>
  <c r="P26" i="31"/>
  <c r="Q26" i="31" s="1"/>
  <c r="S26" i="31"/>
  <c r="J27" i="31"/>
  <c r="P27" i="31"/>
  <c r="Q27" i="31"/>
  <c r="S27" i="31"/>
  <c r="J28" i="31"/>
  <c r="P28" i="31"/>
  <c r="Q28" i="31" s="1"/>
  <c r="S28" i="31"/>
  <c r="J29" i="31"/>
  <c r="P29" i="31"/>
  <c r="Q29" i="31" s="1"/>
  <c r="S29" i="31"/>
  <c r="J30" i="31"/>
  <c r="P30" i="31"/>
  <c r="Q30" i="31"/>
  <c r="S30" i="31"/>
  <c r="J31" i="31"/>
  <c r="P31" i="31"/>
  <c r="Q31" i="31" s="1"/>
  <c r="S31" i="31"/>
  <c r="J32" i="31"/>
  <c r="P32" i="31"/>
  <c r="Q32" i="31" s="1"/>
  <c r="S32" i="31"/>
  <c r="J33" i="31"/>
  <c r="P33" i="31"/>
  <c r="Q33" i="31"/>
  <c r="S33" i="31"/>
  <c r="J34" i="31"/>
  <c r="P34" i="31"/>
  <c r="Q34" i="31" s="1"/>
  <c r="S34" i="31"/>
  <c r="J35" i="31"/>
  <c r="P35" i="31"/>
  <c r="Q35" i="31" s="1"/>
  <c r="J36" i="31"/>
  <c r="P36" i="31"/>
  <c r="Q36" i="31"/>
  <c r="S36" i="31"/>
  <c r="J37" i="31"/>
  <c r="P37" i="31"/>
  <c r="Q37" i="31" s="1"/>
  <c r="S37" i="31"/>
  <c r="J38" i="31"/>
  <c r="P38" i="31"/>
  <c r="Q38" i="31" s="1"/>
  <c r="S38" i="31"/>
  <c r="J39" i="31"/>
  <c r="P39" i="31"/>
  <c r="Q39" i="31"/>
  <c r="S39" i="31"/>
  <c r="J40" i="31"/>
  <c r="P40" i="31"/>
  <c r="Q40" i="31" s="1"/>
  <c r="S40" i="31"/>
  <c r="J41" i="31"/>
  <c r="P41" i="31"/>
  <c r="Q41" i="31" s="1"/>
  <c r="S41" i="31"/>
  <c r="J42" i="31"/>
  <c r="P42" i="31"/>
  <c r="Q42" i="31"/>
  <c r="S42" i="31"/>
  <c r="J43" i="31"/>
  <c r="P43" i="31"/>
  <c r="Q43" i="31" s="1"/>
  <c r="S43" i="31"/>
  <c r="J44" i="31"/>
  <c r="P44" i="31"/>
  <c r="Q44" i="31" s="1"/>
  <c r="S44" i="31"/>
  <c r="J45" i="31"/>
  <c r="P45" i="31"/>
  <c r="Q45" i="31"/>
  <c r="S45" i="31"/>
  <c r="J46" i="31"/>
  <c r="P46" i="31"/>
  <c r="Q46" i="31" s="1"/>
  <c r="S46" i="31"/>
  <c r="J47" i="31"/>
  <c r="P47" i="31"/>
  <c r="Q47" i="31" s="1"/>
  <c r="J48" i="31"/>
  <c r="P48" i="31"/>
  <c r="Q48" i="31"/>
  <c r="S48" i="31"/>
  <c r="J49" i="31"/>
  <c r="P49" i="31"/>
  <c r="Q49" i="31" s="1"/>
  <c r="S49" i="31"/>
  <c r="J50" i="31"/>
  <c r="P50" i="31"/>
  <c r="Q50" i="31" s="1"/>
  <c r="S50" i="31"/>
  <c r="J51" i="31"/>
  <c r="P51" i="31"/>
  <c r="Q51" i="31"/>
  <c r="S51" i="31"/>
  <c r="J52" i="31"/>
  <c r="P52" i="31"/>
  <c r="Q52" i="31" s="1"/>
  <c r="S52" i="31"/>
  <c r="J53" i="31"/>
  <c r="P53" i="31"/>
  <c r="Q53" i="31" s="1"/>
  <c r="S53" i="31"/>
  <c r="J54" i="31"/>
  <c r="P54" i="31"/>
  <c r="Q54" i="31"/>
  <c r="S54" i="31"/>
  <c r="J55" i="31"/>
  <c r="P55" i="31"/>
  <c r="Q55" i="31" s="1"/>
  <c r="S55" i="31"/>
  <c r="J56" i="31"/>
  <c r="P56" i="31"/>
  <c r="Q56" i="31" s="1"/>
  <c r="S56" i="31"/>
  <c r="J57" i="31"/>
  <c r="P57" i="31"/>
  <c r="Q57" i="31"/>
  <c r="S57" i="31"/>
  <c r="J58" i="31"/>
  <c r="P58" i="31"/>
  <c r="Q58" i="31" s="1"/>
  <c r="S58" i="31"/>
  <c r="J59" i="31"/>
  <c r="P59" i="31"/>
  <c r="Q59" i="31" s="1"/>
  <c r="J60" i="31"/>
  <c r="P60" i="31"/>
  <c r="Q60" i="31" s="1"/>
  <c r="S60" i="31"/>
  <c r="J61" i="31"/>
  <c r="P61" i="31"/>
  <c r="Q61" i="31" s="1"/>
  <c r="S61" i="31"/>
  <c r="J62" i="31"/>
  <c r="P62" i="31"/>
  <c r="Q62" i="31" s="1"/>
  <c r="S62" i="31"/>
  <c r="J63" i="31"/>
  <c r="P63" i="31"/>
  <c r="Q63" i="31"/>
  <c r="S63" i="31"/>
  <c r="J64" i="31"/>
  <c r="P64" i="31"/>
  <c r="Q64" i="31" s="1"/>
  <c r="S64" i="31"/>
  <c r="J65" i="31"/>
  <c r="P65" i="31"/>
  <c r="Q65" i="31" s="1"/>
  <c r="S65" i="31"/>
  <c r="J66" i="31"/>
  <c r="P66" i="31"/>
  <c r="Q66" i="31" s="1"/>
  <c r="S66" i="31"/>
  <c r="J67" i="31"/>
  <c r="P67" i="31"/>
  <c r="Q67" i="31" s="1"/>
  <c r="S67" i="31"/>
  <c r="J68" i="31"/>
  <c r="P68" i="31"/>
  <c r="Q68" i="31" s="1"/>
  <c r="S68" i="31"/>
  <c r="J69" i="31"/>
  <c r="P69" i="31"/>
  <c r="Q69" i="31" s="1"/>
  <c r="S69" i="31"/>
  <c r="J70" i="31"/>
  <c r="P70" i="31"/>
  <c r="Q70" i="31" s="1"/>
  <c r="S70" i="31"/>
  <c r="J71" i="31"/>
  <c r="P71" i="31"/>
  <c r="Q71" i="31" s="1"/>
  <c r="J72" i="31"/>
  <c r="P72" i="31"/>
  <c r="Q72" i="31" s="1"/>
  <c r="S72" i="31"/>
  <c r="J73" i="31"/>
  <c r="P73" i="31"/>
  <c r="Q73" i="31" s="1"/>
  <c r="S73" i="31"/>
  <c r="J74" i="31"/>
  <c r="P74" i="31"/>
  <c r="Q74" i="31" s="1"/>
  <c r="S74" i="31"/>
  <c r="J75" i="31"/>
  <c r="P75" i="31"/>
  <c r="Q75" i="31" s="1"/>
  <c r="S75" i="31"/>
  <c r="J76" i="31"/>
  <c r="P76" i="31"/>
  <c r="Q76" i="31"/>
  <c r="S76" i="31"/>
  <c r="J77" i="31"/>
  <c r="P77" i="31"/>
  <c r="Q77" i="31" s="1"/>
  <c r="S77" i="31"/>
  <c r="J78" i="31"/>
  <c r="P78" i="31"/>
  <c r="Q78" i="31" s="1"/>
  <c r="S78" i="31"/>
  <c r="J79" i="31"/>
  <c r="P79" i="31"/>
  <c r="Q79" i="31"/>
  <c r="S79" i="31"/>
  <c r="J80" i="31"/>
  <c r="P80" i="31"/>
  <c r="Q80" i="31" s="1"/>
  <c r="S80" i="31"/>
  <c r="J81" i="31"/>
  <c r="P81" i="31"/>
  <c r="Q81" i="31" s="1"/>
  <c r="S81" i="31"/>
  <c r="J82" i="31"/>
  <c r="P82" i="31"/>
  <c r="Q82" i="31"/>
  <c r="S82" i="31"/>
  <c r="J83" i="31"/>
  <c r="P83" i="31"/>
  <c r="Q83" i="31" s="1"/>
  <c r="J84" i="31"/>
  <c r="P84" i="31"/>
  <c r="Q84" i="31" s="1"/>
  <c r="S84" i="31"/>
  <c r="J85" i="31"/>
  <c r="P85" i="31"/>
  <c r="Q85" i="31"/>
  <c r="S85" i="31"/>
  <c r="J86" i="31"/>
  <c r="P86" i="31"/>
  <c r="Q86" i="31" s="1"/>
  <c r="S86" i="31"/>
  <c r="J87" i="31"/>
  <c r="P87" i="31"/>
  <c r="Q87" i="31" s="1"/>
  <c r="S87" i="31"/>
  <c r="J88" i="31"/>
  <c r="P88" i="31"/>
  <c r="Q88" i="31"/>
  <c r="S88" i="31"/>
  <c r="J89" i="31"/>
  <c r="P89" i="31"/>
  <c r="Q89" i="31" s="1"/>
  <c r="S89" i="31"/>
  <c r="J90" i="31"/>
  <c r="P90" i="31"/>
  <c r="Q90" i="31" s="1"/>
  <c r="S90" i="31"/>
  <c r="J91" i="31"/>
  <c r="P91" i="31"/>
  <c r="Q91" i="31"/>
  <c r="S91" i="31"/>
  <c r="J92" i="31"/>
  <c r="P92" i="31"/>
  <c r="Q92" i="31" s="1"/>
  <c r="S92" i="31"/>
  <c r="J93" i="31"/>
  <c r="P93" i="31"/>
  <c r="Q93" i="31" s="1"/>
  <c r="S93" i="31"/>
  <c r="J94" i="31"/>
  <c r="P94" i="31"/>
  <c r="Q94" i="31"/>
  <c r="S94" i="31"/>
  <c r="J95" i="31"/>
  <c r="P95" i="31"/>
  <c r="Q95" i="31" s="1"/>
  <c r="J96" i="31"/>
  <c r="P96" i="31"/>
  <c r="Q96" i="31" s="1"/>
  <c r="S96" i="31"/>
  <c r="J97" i="31"/>
  <c r="P97" i="31"/>
  <c r="Q97" i="31"/>
  <c r="S97" i="31"/>
  <c r="J98" i="31"/>
  <c r="P98" i="31"/>
  <c r="Q98" i="31" s="1"/>
  <c r="S98" i="31"/>
  <c r="J99" i="31"/>
  <c r="P99" i="31"/>
  <c r="Q99" i="31" s="1"/>
  <c r="S99" i="31"/>
  <c r="J100" i="31"/>
  <c r="P100" i="31"/>
  <c r="Q100" i="31" s="1"/>
  <c r="S100" i="31"/>
  <c r="J101" i="31"/>
  <c r="P101" i="31"/>
  <c r="Q101" i="31" s="1"/>
  <c r="S101" i="31"/>
  <c r="J102" i="31"/>
  <c r="P102" i="31"/>
  <c r="Q102" i="31" s="1"/>
  <c r="S102" i="31"/>
  <c r="J103" i="31"/>
  <c r="P103" i="31"/>
  <c r="Q103" i="31"/>
  <c r="S103" i="31"/>
  <c r="J104" i="31"/>
  <c r="P104" i="31"/>
  <c r="Q104" i="31" s="1"/>
  <c r="S104" i="31"/>
  <c r="J105" i="31"/>
  <c r="P105" i="31"/>
  <c r="Q105" i="31" s="1"/>
  <c r="S105" i="31"/>
  <c r="J106" i="31"/>
  <c r="P106" i="31"/>
  <c r="Q106" i="31" s="1"/>
  <c r="S106" i="31"/>
  <c r="J107" i="31"/>
  <c r="P107" i="31"/>
  <c r="Q107" i="31"/>
  <c r="J108" i="31"/>
  <c r="P108" i="31"/>
  <c r="Q108" i="31" s="1"/>
  <c r="S108" i="31"/>
  <c r="J109" i="31"/>
  <c r="P109" i="31"/>
  <c r="Q109" i="31" s="1"/>
  <c r="S109" i="31"/>
  <c r="J110" i="31"/>
  <c r="P110" i="31"/>
  <c r="Q110" i="31"/>
  <c r="S110" i="31"/>
  <c r="J111" i="31"/>
  <c r="P111" i="31"/>
  <c r="Q111" i="31" s="1"/>
  <c r="S111" i="31"/>
  <c r="J112" i="31"/>
  <c r="P112" i="31"/>
  <c r="Q112" i="31" s="1"/>
  <c r="S112" i="31"/>
  <c r="J113" i="31"/>
  <c r="P113" i="31"/>
  <c r="Q113" i="31"/>
  <c r="S113" i="31"/>
  <c r="J114" i="31"/>
  <c r="P114" i="31"/>
  <c r="Q114" i="31" s="1"/>
  <c r="S114" i="31"/>
  <c r="J115" i="31"/>
  <c r="P115" i="31"/>
  <c r="Q115" i="31" s="1"/>
  <c r="S115" i="31"/>
  <c r="J116" i="31"/>
  <c r="P116" i="31"/>
  <c r="Q116" i="31"/>
  <c r="S116" i="31"/>
  <c r="J117" i="31"/>
  <c r="P117" i="31"/>
  <c r="Q117" i="31" s="1"/>
  <c r="S117" i="31"/>
  <c r="J118" i="31"/>
  <c r="P118" i="31"/>
  <c r="Q118" i="31" s="1"/>
  <c r="S118" i="31"/>
  <c r="J119" i="31"/>
  <c r="P119" i="31"/>
  <c r="Q119" i="31"/>
  <c r="J120" i="31"/>
  <c r="P120" i="31"/>
  <c r="Q120" i="31" s="1"/>
  <c r="S120" i="31"/>
  <c r="J121" i="31"/>
  <c r="P121" i="31"/>
  <c r="Q121" i="31" s="1"/>
  <c r="S121" i="31"/>
  <c r="J122" i="31"/>
  <c r="P122" i="31"/>
  <c r="Q122" i="31"/>
  <c r="S122" i="31"/>
  <c r="J123" i="31"/>
  <c r="P123" i="31"/>
  <c r="Q123" i="31" s="1"/>
  <c r="S123" i="31"/>
  <c r="J124" i="31"/>
  <c r="P124" i="31"/>
  <c r="Q124" i="31" s="1"/>
  <c r="S124" i="31"/>
  <c r="J125" i="31"/>
  <c r="P125" i="31"/>
  <c r="Q125" i="31"/>
  <c r="S125" i="31"/>
  <c r="J126" i="31"/>
  <c r="P126" i="31"/>
  <c r="Q126" i="31" s="1"/>
  <c r="S126" i="31"/>
  <c r="J127" i="31"/>
  <c r="P127" i="31"/>
  <c r="Q127" i="31" s="1"/>
  <c r="S127" i="31"/>
  <c r="J128" i="31"/>
  <c r="P128" i="31"/>
  <c r="Q128" i="31"/>
  <c r="S128" i="31"/>
  <c r="J129" i="31"/>
  <c r="P129" i="31"/>
  <c r="Q129" i="31" s="1"/>
  <c r="S129" i="31"/>
  <c r="J130" i="31"/>
  <c r="P130" i="31"/>
  <c r="Q130" i="31" s="1"/>
  <c r="S130" i="31"/>
  <c r="J131" i="31"/>
  <c r="P131" i="31"/>
  <c r="Q131" i="31"/>
  <c r="J132" i="31"/>
  <c r="P132" i="31"/>
  <c r="Q132" i="31" s="1"/>
  <c r="S132" i="31"/>
  <c r="J133" i="31"/>
  <c r="P133" i="31"/>
  <c r="Q133" i="31" s="1"/>
  <c r="S133" i="31"/>
  <c r="J134" i="31"/>
  <c r="P134" i="31"/>
  <c r="Q134" i="31"/>
  <c r="S134" i="31"/>
  <c r="J135" i="31"/>
  <c r="P135" i="31"/>
  <c r="Q135" i="31" s="1"/>
  <c r="S135" i="31"/>
  <c r="J136" i="31"/>
  <c r="P136" i="31"/>
  <c r="Q136" i="31" s="1"/>
  <c r="S136" i="31"/>
  <c r="J137" i="31"/>
  <c r="P137" i="31"/>
  <c r="Q137" i="31" s="1"/>
  <c r="S137" i="31"/>
  <c r="J138" i="31"/>
  <c r="P138" i="31"/>
  <c r="Q138" i="31" s="1"/>
  <c r="S138" i="31"/>
  <c r="J139" i="31"/>
  <c r="P139" i="31"/>
  <c r="Q139" i="31" s="1"/>
  <c r="S139" i="31"/>
  <c r="J140" i="31"/>
  <c r="P140" i="31"/>
  <c r="Q140" i="31" s="1"/>
  <c r="S140" i="31"/>
  <c r="J141" i="31"/>
  <c r="P141" i="31"/>
  <c r="Q141" i="31" s="1"/>
  <c r="S141" i="31"/>
  <c r="J142" i="31"/>
  <c r="P142" i="31"/>
  <c r="Q142" i="31" s="1"/>
  <c r="S142" i="31"/>
  <c r="J143" i="31"/>
  <c r="P143" i="31"/>
  <c r="Q143" i="31" s="1"/>
  <c r="J144" i="31"/>
  <c r="P144" i="31"/>
  <c r="Q144" i="31" s="1"/>
  <c r="S144" i="31"/>
  <c r="J145" i="31"/>
  <c r="P145" i="31"/>
  <c r="Q145" i="31" s="1"/>
  <c r="S145" i="31"/>
  <c r="J146" i="31"/>
  <c r="P146" i="31"/>
  <c r="Q146" i="31" s="1"/>
  <c r="S146" i="31"/>
  <c r="J147" i="31"/>
  <c r="P147" i="31"/>
  <c r="Q147" i="31" s="1"/>
  <c r="S147" i="31"/>
  <c r="J148" i="31"/>
  <c r="P148" i="31"/>
  <c r="Q148" i="31" s="1"/>
  <c r="S148" i="31"/>
  <c r="J149" i="31"/>
  <c r="P149" i="31"/>
  <c r="Q149" i="31"/>
  <c r="S149" i="31"/>
  <c r="J150" i="31"/>
  <c r="P150" i="31"/>
  <c r="Q150" i="31" s="1"/>
  <c r="S150" i="31"/>
  <c r="J151" i="31"/>
  <c r="P151" i="31"/>
  <c r="Q151" i="31"/>
  <c r="S151" i="31"/>
  <c r="J152" i="31"/>
  <c r="P152" i="31"/>
  <c r="Q152" i="31"/>
  <c r="S152" i="31"/>
  <c r="J153" i="31"/>
  <c r="P153" i="31"/>
  <c r="Q153" i="31" s="1"/>
  <c r="S153" i="31"/>
  <c r="J154" i="31"/>
  <c r="P154" i="31"/>
  <c r="Q154" i="31"/>
  <c r="S154" i="31"/>
  <c r="J155" i="31"/>
  <c r="P155" i="31"/>
  <c r="Q155" i="31"/>
  <c r="J156" i="31"/>
  <c r="P156" i="31"/>
  <c r="Q156" i="31" s="1"/>
  <c r="S156" i="31"/>
  <c r="J157" i="31"/>
  <c r="P157" i="31"/>
  <c r="Q157" i="31"/>
  <c r="S157" i="31"/>
  <c r="J158" i="31"/>
  <c r="P158" i="31"/>
  <c r="Q158" i="31"/>
  <c r="S158" i="31"/>
  <c r="J159" i="31"/>
  <c r="P159" i="31"/>
  <c r="Q159" i="31" s="1"/>
  <c r="S159" i="31"/>
  <c r="J160" i="31"/>
  <c r="P160" i="31"/>
  <c r="Q160" i="31"/>
  <c r="S160" i="31"/>
  <c r="J161" i="31"/>
  <c r="P161" i="31"/>
  <c r="Q161" i="31"/>
  <c r="S161" i="31"/>
  <c r="J162" i="31"/>
  <c r="P162" i="31"/>
  <c r="Q162" i="31" s="1"/>
  <c r="S162" i="31"/>
  <c r="J163" i="31"/>
  <c r="P163" i="31"/>
  <c r="Q163" i="31"/>
  <c r="S163" i="31"/>
  <c r="J164" i="31"/>
  <c r="P164" i="31"/>
  <c r="Q164" i="31"/>
  <c r="S164" i="31"/>
  <c r="J165" i="31"/>
  <c r="P165" i="31"/>
  <c r="Q165" i="31" s="1"/>
  <c r="S165" i="31"/>
  <c r="J166" i="31"/>
  <c r="P166" i="31"/>
  <c r="Q166" i="31"/>
  <c r="S166" i="31"/>
  <c r="J167" i="31"/>
  <c r="P167" i="31"/>
  <c r="Q167" i="31"/>
  <c r="J168" i="31"/>
  <c r="P168" i="31"/>
  <c r="Q168" i="31" s="1"/>
  <c r="S168" i="31"/>
  <c r="J169" i="31"/>
  <c r="P169" i="31"/>
  <c r="Q169" i="31"/>
  <c r="S169" i="31"/>
  <c r="J170" i="31"/>
  <c r="P170" i="31"/>
  <c r="Q170" i="31"/>
  <c r="S170" i="31"/>
  <c r="J171" i="31"/>
  <c r="P171" i="31"/>
  <c r="Q171" i="31" s="1"/>
  <c r="S171" i="31"/>
  <c r="J172" i="31"/>
  <c r="P172" i="31"/>
  <c r="Q172" i="31"/>
  <c r="S172" i="31"/>
  <c r="J173" i="31"/>
  <c r="P173" i="31"/>
  <c r="Q173" i="31"/>
  <c r="S173" i="31"/>
  <c r="J174" i="31"/>
  <c r="P174" i="31"/>
  <c r="Q174" i="31" s="1"/>
  <c r="S174" i="31"/>
  <c r="J175" i="31"/>
  <c r="P175" i="31"/>
  <c r="Q175" i="31"/>
  <c r="S175" i="31"/>
  <c r="J176" i="31"/>
  <c r="P176" i="31"/>
  <c r="Q176" i="31"/>
  <c r="S176" i="31"/>
  <c r="J177" i="31"/>
  <c r="P177" i="31"/>
  <c r="Q177" i="31" s="1"/>
  <c r="S177" i="31"/>
  <c r="J178" i="31"/>
  <c r="P178" i="31"/>
  <c r="Q178" i="31"/>
  <c r="S178" i="31"/>
  <c r="J179" i="31"/>
  <c r="P179" i="31"/>
  <c r="Q179" i="31"/>
  <c r="J180" i="31"/>
  <c r="P180" i="31"/>
  <c r="Q180" i="31" s="1"/>
  <c r="S180" i="31"/>
  <c r="J181" i="31"/>
  <c r="P181" i="31"/>
  <c r="Q181" i="31"/>
  <c r="S181" i="31"/>
  <c r="J182" i="31"/>
  <c r="P182" i="31"/>
  <c r="Q182" i="31"/>
  <c r="S182" i="31"/>
  <c r="J183" i="31"/>
  <c r="P183" i="31"/>
  <c r="Q183" i="31" s="1"/>
  <c r="S183" i="31"/>
  <c r="J184" i="31"/>
  <c r="P184" i="31"/>
  <c r="Q184" i="31"/>
  <c r="S184" i="31"/>
  <c r="J185" i="31"/>
  <c r="P185" i="31"/>
  <c r="Q185" i="31"/>
  <c r="S185" i="31"/>
  <c r="J186" i="31"/>
  <c r="P186" i="31"/>
  <c r="Q186" i="31" s="1"/>
  <c r="S186" i="31"/>
  <c r="J187" i="31"/>
  <c r="P187" i="31"/>
  <c r="Q187" i="31"/>
  <c r="S187" i="31"/>
  <c r="J188" i="31"/>
  <c r="P188" i="31"/>
  <c r="Q188" i="31" s="1"/>
  <c r="S188" i="31"/>
  <c r="J189" i="31"/>
  <c r="P189" i="31"/>
  <c r="Q189" i="31" s="1"/>
  <c r="S189" i="31"/>
  <c r="J190" i="31"/>
  <c r="P190" i="31"/>
  <c r="Q190" i="31" s="1"/>
  <c r="S190" i="31"/>
  <c r="J191" i="31"/>
  <c r="P191" i="31"/>
  <c r="Q191" i="31" s="1"/>
  <c r="J192" i="31"/>
  <c r="P192" i="31"/>
  <c r="Q192" i="31" s="1"/>
  <c r="S192" i="31"/>
  <c r="J193" i="31"/>
  <c r="P193" i="31"/>
  <c r="Q193" i="31" s="1"/>
  <c r="S193" i="31"/>
  <c r="J194" i="31"/>
  <c r="P194" i="31"/>
  <c r="Q194" i="31" s="1"/>
  <c r="S194" i="31"/>
  <c r="J195" i="31"/>
  <c r="P195" i="31"/>
  <c r="Q195" i="31" s="1"/>
  <c r="S195" i="31"/>
  <c r="J196" i="31"/>
  <c r="P196" i="31"/>
  <c r="Q196" i="31" s="1"/>
  <c r="S196" i="31"/>
  <c r="J197" i="31"/>
  <c r="P197" i="31"/>
  <c r="Q197" i="31" s="1"/>
  <c r="S197" i="31"/>
  <c r="J198" i="31"/>
  <c r="P198" i="31"/>
  <c r="Q198" i="31" s="1"/>
  <c r="S198" i="31"/>
  <c r="J199" i="31"/>
  <c r="P199" i="31"/>
  <c r="Q199" i="31" s="1"/>
  <c r="S199" i="31"/>
  <c r="J200" i="31"/>
  <c r="P200" i="31"/>
  <c r="Q200" i="31" s="1"/>
  <c r="S200" i="31"/>
  <c r="J201" i="31"/>
  <c r="P201" i="31"/>
  <c r="Q201" i="31" s="1"/>
  <c r="S201" i="31"/>
  <c r="J202" i="31"/>
  <c r="P202" i="31"/>
  <c r="Q202" i="31" s="1"/>
  <c r="S202" i="31"/>
  <c r="J203" i="31"/>
  <c r="P203" i="31"/>
  <c r="Q203" i="31" s="1"/>
  <c r="J204" i="31"/>
  <c r="P204" i="31"/>
  <c r="Q204" i="31" s="1"/>
  <c r="S204" i="31"/>
  <c r="J205" i="31"/>
  <c r="P205" i="31"/>
  <c r="Q205" i="31" s="1"/>
  <c r="S205" i="31"/>
  <c r="J206" i="31"/>
  <c r="P206" i="31"/>
  <c r="Q206" i="31" s="1"/>
  <c r="S206" i="31"/>
  <c r="J207" i="31"/>
  <c r="P207" i="31"/>
  <c r="Q207" i="31" s="1"/>
  <c r="S207" i="31"/>
  <c r="J208" i="31"/>
  <c r="P208" i="31"/>
  <c r="Q208" i="31" s="1"/>
  <c r="S208" i="31"/>
  <c r="J209" i="31"/>
  <c r="P209" i="31"/>
  <c r="Q209" i="31" s="1"/>
  <c r="S209" i="31"/>
  <c r="J210" i="31"/>
  <c r="P210" i="31"/>
  <c r="Q210" i="31" s="1"/>
  <c r="S210" i="31"/>
  <c r="J211" i="31"/>
  <c r="P211" i="31"/>
  <c r="Q211" i="31" s="1"/>
  <c r="S211" i="31"/>
  <c r="J212" i="31"/>
  <c r="P212" i="31"/>
  <c r="Q212" i="31" s="1"/>
  <c r="S212" i="31"/>
  <c r="J213" i="31"/>
  <c r="P213" i="31"/>
  <c r="Q213" i="31" s="1"/>
  <c r="S213" i="31"/>
  <c r="J214" i="31"/>
  <c r="P214" i="31"/>
  <c r="Q214" i="31" s="1"/>
  <c r="S214" i="31"/>
  <c r="J215" i="31"/>
  <c r="P215" i="31"/>
  <c r="Q215" i="31" s="1"/>
  <c r="J216" i="31"/>
  <c r="P216" i="31"/>
  <c r="Q216" i="31" s="1"/>
  <c r="S216" i="31"/>
  <c r="J217" i="31"/>
  <c r="P217" i="31"/>
  <c r="Q217" i="31" s="1"/>
  <c r="S217" i="31"/>
  <c r="J218" i="31"/>
  <c r="P218" i="31"/>
  <c r="Q218" i="31" s="1"/>
  <c r="S218" i="31"/>
  <c r="J219" i="31"/>
  <c r="P219" i="31"/>
  <c r="Q219" i="31" s="1"/>
  <c r="S219" i="31"/>
  <c r="J220" i="31"/>
  <c r="P220" i="31"/>
  <c r="Q220" i="31" s="1"/>
  <c r="S220" i="31"/>
  <c r="J221" i="31"/>
  <c r="P221" i="31"/>
  <c r="Q221" i="31" s="1"/>
  <c r="S221" i="31"/>
  <c r="J222" i="31"/>
  <c r="P222" i="31"/>
  <c r="Q222" i="31" s="1"/>
  <c r="S222" i="31"/>
  <c r="J223" i="31"/>
  <c r="P223" i="31"/>
  <c r="Q223" i="31" s="1"/>
  <c r="S223" i="31"/>
  <c r="J224" i="31"/>
  <c r="P224" i="31"/>
  <c r="Q224" i="31" s="1"/>
  <c r="S224" i="31"/>
  <c r="J225" i="31"/>
  <c r="P225" i="31"/>
  <c r="Q225" i="31" s="1"/>
  <c r="S225" i="31"/>
  <c r="J226" i="31"/>
  <c r="P226" i="31"/>
  <c r="Q226" i="31" s="1"/>
  <c r="S226" i="31"/>
  <c r="J227" i="31"/>
  <c r="P227" i="31"/>
  <c r="Q227" i="31" s="1"/>
  <c r="J228" i="31"/>
  <c r="P228" i="31"/>
  <c r="Q228" i="31" s="1"/>
  <c r="S228" i="31"/>
  <c r="J229" i="31"/>
  <c r="P229" i="31"/>
  <c r="Q229" i="31" s="1"/>
  <c r="S229" i="31"/>
  <c r="J230" i="31"/>
  <c r="P230" i="31"/>
  <c r="Q230" i="31" s="1"/>
  <c r="S230" i="31"/>
  <c r="J231" i="31"/>
  <c r="P231" i="31"/>
  <c r="Q231" i="31" s="1"/>
  <c r="S231" i="31"/>
  <c r="J232" i="31"/>
  <c r="P232" i="31"/>
  <c r="Q232" i="31" s="1"/>
  <c r="S232" i="31"/>
  <c r="J233" i="31"/>
  <c r="P233" i="31"/>
  <c r="Q233" i="31" s="1"/>
  <c r="S233" i="31"/>
  <c r="J234" i="31"/>
  <c r="P234" i="31"/>
  <c r="Q234" i="31"/>
  <c r="S234" i="31"/>
  <c r="J235" i="31"/>
  <c r="P235" i="31"/>
  <c r="Q235" i="31" s="1"/>
  <c r="S235" i="31"/>
  <c r="J236" i="31"/>
  <c r="P236" i="31"/>
  <c r="Q236" i="31" s="1"/>
  <c r="S236" i="31"/>
  <c r="J237" i="31"/>
  <c r="P237" i="31"/>
  <c r="Q237" i="31"/>
  <c r="S237" i="31"/>
  <c r="J238" i="31"/>
  <c r="P238" i="31"/>
  <c r="Q238" i="31" s="1"/>
  <c r="S238" i="31"/>
  <c r="J239" i="31"/>
  <c r="P239" i="31"/>
  <c r="Q239" i="31" s="1"/>
  <c r="J240" i="31"/>
  <c r="P240" i="31"/>
  <c r="Q240" i="31"/>
  <c r="S240" i="31"/>
  <c r="J241" i="31"/>
  <c r="P241" i="31"/>
  <c r="Q241" i="31" s="1"/>
  <c r="S241" i="31"/>
  <c r="J242" i="31"/>
  <c r="P242" i="31"/>
  <c r="Q242" i="31" s="1"/>
  <c r="S242" i="31"/>
  <c r="J243" i="31"/>
  <c r="P243" i="31"/>
  <c r="Q243" i="31"/>
  <c r="S243" i="31"/>
  <c r="J244" i="31"/>
  <c r="P244" i="31"/>
  <c r="Q244" i="31" s="1"/>
  <c r="S244" i="31"/>
  <c r="J245" i="31"/>
  <c r="P245" i="31"/>
  <c r="Q245" i="31" s="1"/>
  <c r="S245" i="31"/>
  <c r="J246" i="31"/>
  <c r="P246" i="31"/>
  <c r="Q246" i="31"/>
  <c r="S246" i="31"/>
  <c r="J247" i="31"/>
  <c r="P247" i="31"/>
  <c r="Q247" i="31" s="1"/>
  <c r="S247" i="31"/>
  <c r="J248" i="31"/>
  <c r="P248" i="31"/>
  <c r="Q248" i="31" s="1"/>
  <c r="S248" i="31"/>
  <c r="J249" i="31"/>
  <c r="P249" i="31"/>
  <c r="Q249" i="31"/>
  <c r="S249" i="31"/>
  <c r="J250" i="31"/>
  <c r="P250" i="31"/>
  <c r="Q250" i="31" s="1"/>
  <c r="S250" i="31"/>
  <c r="J251" i="31"/>
  <c r="P251" i="31"/>
  <c r="Q251" i="31" s="1"/>
  <c r="J252" i="31"/>
  <c r="P252" i="31"/>
  <c r="Q252" i="31"/>
  <c r="S252" i="31"/>
  <c r="J253" i="31"/>
  <c r="P253" i="31"/>
  <c r="Q253" i="31" s="1"/>
  <c r="S253" i="31"/>
  <c r="J254" i="31"/>
  <c r="P254" i="31"/>
  <c r="Q254" i="31" s="1"/>
  <c r="S254" i="31"/>
  <c r="J255" i="31"/>
  <c r="P255" i="31"/>
  <c r="Q255" i="31"/>
  <c r="S255" i="31"/>
  <c r="J256" i="31"/>
  <c r="P256" i="31"/>
  <c r="Q256" i="31" s="1"/>
  <c r="S256" i="31"/>
  <c r="J257" i="31"/>
  <c r="P257" i="31"/>
  <c r="Q257" i="31" s="1"/>
  <c r="S257" i="31"/>
  <c r="J258" i="31"/>
  <c r="P258" i="31"/>
  <c r="Q258" i="31"/>
  <c r="S258" i="31"/>
  <c r="J259" i="31"/>
  <c r="P259" i="31"/>
  <c r="Q259" i="31" s="1"/>
  <c r="S259" i="31"/>
  <c r="J260" i="31"/>
  <c r="P260" i="31"/>
  <c r="Q260" i="31" s="1"/>
  <c r="S260" i="31"/>
  <c r="J261" i="31"/>
  <c r="P261" i="31"/>
  <c r="Q261" i="31"/>
  <c r="S261" i="31"/>
  <c r="J262" i="31"/>
  <c r="P262" i="31"/>
  <c r="Q262" i="31" s="1"/>
  <c r="S262" i="31"/>
  <c r="J263" i="31"/>
  <c r="P263" i="31"/>
  <c r="Q263" i="31" s="1"/>
  <c r="J264" i="31"/>
  <c r="P264" i="31"/>
  <c r="Q264" i="31"/>
  <c r="S264" i="31"/>
  <c r="J265" i="31"/>
  <c r="P265" i="31"/>
  <c r="Q265" i="31" s="1"/>
  <c r="S265" i="31"/>
  <c r="J266" i="31"/>
  <c r="P266" i="31"/>
  <c r="Q266" i="31" s="1"/>
  <c r="S266" i="31"/>
  <c r="J267" i="31"/>
  <c r="P267" i="31"/>
  <c r="Q267" i="31"/>
  <c r="S267" i="31"/>
  <c r="J268" i="31"/>
  <c r="P268" i="31"/>
  <c r="Q268" i="31" s="1"/>
  <c r="S268" i="31"/>
  <c r="J269" i="31"/>
  <c r="P269" i="31"/>
  <c r="Q269" i="31" s="1"/>
  <c r="S269" i="31"/>
  <c r="J270" i="31"/>
  <c r="K270" i="31"/>
  <c r="P270" i="31"/>
  <c r="Q270" i="31"/>
  <c r="S270" i="31"/>
  <c r="J271" i="31"/>
  <c r="P271" i="31"/>
  <c r="Q271" i="31" s="1"/>
  <c r="S271" i="31"/>
  <c r="J272" i="31"/>
  <c r="P272" i="31"/>
  <c r="Q272" i="31" s="1"/>
  <c r="S272" i="31"/>
  <c r="J273" i="31"/>
  <c r="P273" i="31"/>
  <c r="Q273" i="31" s="1"/>
  <c r="S273" i="31"/>
  <c r="J274" i="31"/>
  <c r="P274" i="31"/>
  <c r="Q274" i="31" s="1"/>
  <c r="S274" i="31"/>
  <c r="J275" i="31"/>
  <c r="P275" i="31"/>
  <c r="Q275" i="31"/>
  <c r="J276" i="31"/>
  <c r="P276" i="31"/>
  <c r="Q276" i="31" s="1"/>
  <c r="S276" i="31"/>
  <c r="J277" i="31"/>
  <c r="P277" i="31"/>
  <c r="Q277" i="31" s="1"/>
  <c r="S277" i="31"/>
  <c r="J278" i="31"/>
  <c r="P278" i="31"/>
  <c r="Q278" i="31"/>
  <c r="S278" i="31"/>
  <c r="J279" i="31"/>
  <c r="P279" i="31"/>
  <c r="Q279" i="31" s="1"/>
  <c r="S279" i="31"/>
  <c r="J280" i="31"/>
  <c r="P280" i="31"/>
  <c r="Q280" i="31" s="1"/>
  <c r="S280" i="31"/>
  <c r="J281" i="31"/>
  <c r="P281" i="31"/>
  <c r="Q281" i="31"/>
  <c r="S281" i="31"/>
  <c r="J282" i="31"/>
  <c r="P282" i="31"/>
  <c r="Q282" i="31" s="1"/>
  <c r="S282" i="31"/>
  <c r="J283" i="31"/>
  <c r="P283" i="31"/>
  <c r="Q283" i="31" s="1"/>
  <c r="S283" i="31"/>
  <c r="J284" i="31"/>
  <c r="P284" i="31"/>
  <c r="Q284" i="31"/>
  <c r="S284" i="31"/>
  <c r="J285" i="31"/>
  <c r="P285" i="31"/>
  <c r="Q285" i="31" s="1"/>
  <c r="S285" i="31"/>
  <c r="J286" i="31"/>
  <c r="P286" i="31"/>
  <c r="Q286" i="31" s="1"/>
  <c r="S286" i="31"/>
  <c r="J287" i="31"/>
  <c r="P287" i="31"/>
  <c r="Q287" i="31"/>
  <c r="J288" i="31"/>
  <c r="P288" i="31"/>
  <c r="Q288" i="31" s="1"/>
  <c r="S288" i="31"/>
  <c r="J289" i="31"/>
  <c r="P289" i="31"/>
  <c r="Q289" i="31" s="1"/>
  <c r="S289" i="31"/>
  <c r="J290" i="31"/>
  <c r="P290" i="31"/>
  <c r="Q290" i="31"/>
  <c r="S290" i="31"/>
  <c r="J291" i="31"/>
  <c r="P291" i="31"/>
  <c r="Q291" i="31" s="1"/>
  <c r="S291" i="31"/>
  <c r="J292" i="31"/>
  <c r="P292" i="31"/>
  <c r="Q292" i="31" s="1"/>
  <c r="S292" i="31"/>
  <c r="J293" i="31"/>
  <c r="P293" i="31"/>
  <c r="Q293" i="31"/>
  <c r="S293" i="31"/>
  <c r="J294" i="31"/>
  <c r="P294" i="31"/>
  <c r="Q294" i="31" s="1"/>
  <c r="S294" i="31"/>
  <c r="J295" i="31"/>
  <c r="P295" i="31"/>
  <c r="Q295" i="31" s="1"/>
  <c r="S295" i="31"/>
  <c r="J296" i="31"/>
  <c r="P296" i="31"/>
  <c r="Q296" i="31"/>
  <c r="S296" i="31"/>
  <c r="J297" i="31"/>
  <c r="P297" i="31"/>
  <c r="Q297" i="31" s="1"/>
  <c r="S297" i="31"/>
  <c r="J298" i="31"/>
  <c r="P298" i="31"/>
  <c r="Q298" i="31" s="1"/>
  <c r="S298" i="31"/>
  <c r="J299" i="31"/>
  <c r="P299" i="31"/>
  <c r="Q299" i="31"/>
  <c r="S299" i="31"/>
  <c r="J300" i="31"/>
  <c r="P300" i="31"/>
  <c r="Q300" i="31" s="1"/>
  <c r="S300" i="31"/>
  <c r="J301" i="31"/>
  <c r="P301" i="31"/>
  <c r="Q301" i="31" s="1"/>
  <c r="S301" i="31"/>
  <c r="J302" i="31"/>
  <c r="P302" i="31"/>
  <c r="Q302" i="31"/>
  <c r="S302" i="31"/>
  <c r="J303" i="31"/>
  <c r="P303" i="31"/>
  <c r="Q303" i="31" s="1"/>
  <c r="S303" i="31"/>
  <c r="J304" i="31"/>
  <c r="P304" i="31"/>
  <c r="Q304" i="31" s="1"/>
  <c r="S304" i="31"/>
  <c r="J305" i="31"/>
  <c r="P305" i="31"/>
  <c r="Q305" i="31"/>
  <c r="S305" i="31"/>
  <c r="J306" i="31"/>
  <c r="P306" i="31"/>
  <c r="Q306" i="31" s="1"/>
  <c r="S306" i="31"/>
  <c r="J307" i="31"/>
  <c r="P307" i="31"/>
  <c r="Q307" i="31" s="1"/>
  <c r="S307" i="31"/>
  <c r="J308" i="31"/>
  <c r="P308" i="31"/>
  <c r="Q308" i="31"/>
  <c r="S308" i="31"/>
  <c r="J309" i="31"/>
  <c r="P309" i="31"/>
  <c r="Q309" i="31" s="1"/>
  <c r="S309" i="31"/>
  <c r="J310" i="31"/>
  <c r="P310" i="31"/>
  <c r="Q310" i="31" s="1"/>
  <c r="S310" i="31"/>
  <c r="J311" i="31"/>
  <c r="P311" i="31"/>
  <c r="Q311" i="31"/>
  <c r="J312" i="31"/>
  <c r="P312" i="31"/>
  <c r="Q312" i="31" s="1"/>
  <c r="S312" i="31"/>
  <c r="J313" i="31"/>
  <c r="P313" i="31"/>
  <c r="Q313" i="31" s="1"/>
  <c r="S313" i="31"/>
  <c r="J314" i="31"/>
  <c r="P314" i="31"/>
  <c r="Q314" i="31" s="1"/>
  <c r="S314" i="31"/>
  <c r="J315" i="31"/>
  <c r="P315" i="31"/>
  <c r="Q315" i="31" s="1"/>
  <c r="S315" i="31"/>
  <c r="J316" i="31"/>
  <c r="P316" i="31"/>
  <c r="Q316" i="31"/>
  <c r="S316" i="31"/>
  <c r="J317" i="31"/>
  <c r="P317" i="31"/>
  <c r="Q317" i="31" s="1"/>
  <c r="S317" i="31"/>
  <c r="J318" i="31"/>
  <c r="P318" i="31"/>
  <c r="Q318" i="31" s="1"/>
  <c r="S318" i="31"/>
  <c r="J319" i="31"/>
  <c r="P319" i="31"/>
  <c r="Q319" i="31"/>
  <c r="S319" i="31"/>
  <c r="J320" i="31"/>
  <c r="P320" i="31"/>
  <c r="Q320" i="31" s="1"/>
  <c r="S320" i="31"/>
  <c r="J321" i="31"/>
  <c r="P321" i="31"/>
  <c r="Q321" i="31" s="1"/>
  <c r="S321" i="31"/>
  <c r="J322" i="31"/>
  <c r="P322" i="31"/>
  <c r="Q322" i="31"/>
  <c r="S322" i="31"/>
  <c r="J323" i="31"/>
  <c r="P323" i="31"/>
  <c r="Q323" i="31" s="1"/>
  <c r="S323" i="31"/>
  <c r="J324" i="31"/>
  <c r="P324" i="31"/>
  <c r="Q324" i="31" s="1"/>
  <c r="S324" i="31"/>
  <c r="J325" i="31"/>
  <c r="P325" i="31"/>
  <c r="Q325" i="31"/>
  <c r="S325" i="31"/>
  <c r="J326" i="31"/>
  <c r="P326" i="31"/>
  <c r="Q326" i="31" s="1"/>
  <c r="S326" i="31"/>
  <c r="J327" i="31"/>
  <c r="P327" i="31"/>
  <c r="Q327" i="31" s="1"/>
  <c r="S327" i="31"/>
  <c r="J328" i="31"/>
  <c r="P328" i="31"/>
  <c r="Q328" i="31"/>
  <c r="S328" i="31"/>
  <c r="J329" i="31"/>
  <c r="P329" i="31"/>
  <c r="Q329" i="31" s="1"/>
  <c r="S329" i="31"/>
  <c r="J330" i="31"/>
  <c r="P330" i="31"/>
  <c r="Q330" i="31" s="1"/>
  <c r="S330" i="31"/>
  <c r="J331" i="31"/>
  <c r="P331" i="31"/>
  <c r="Q331" i="31"/>
  <c r="S331" i="31"/>
  <c r="J332" i="31"/>
  <c r="P332" i="31"/>
  <c r="Q332" i="31" s="1"/>
  <c r="S332" i="31"/>
  <c r="J333" i="31"/>
  <c r="P333" i="31"/>
  <c r="Q333" i="31" s="1"/>
  <c r="S333" i="31"/>
  <c r="J334" i="31"/>
  <c r="P334" i="31"/>
  <c r="Q334" i="31"/>
  <c r="S334" i="31"/>
  <c r="J335" i="31"/>
  <c r="P335" i="31"/>
  <c r="Q335" i="31" s="1"/>
  <c r="S335" i="31"/>
  <c r="J336" i="31"/>
  <c r="P336" i="31"/>
  <c r="Q336" i="31" s="1"/>
  <c r="S336" i="31"/>
  <c r="J337" i="31"/>
  <c r="P337" i="31"/>
  <c r="Q337" i="31"/>
  <c r="S337" i="31"/>
  <c r="J338" i="31"/>
  <c r="P338" i="31"/>
  <c r="Q338" i="31" s="1"/>
  <c r="S338" i="31"/>
  <c r="J339" i="31"/>
  <c r="P339" i="31"/>
  <c r="Q339" i="31" s="1"/>
  <c r="S339" i="31"/>
  <c r="J340" i="31"/>
  <c r="P340" i="31"/>
  <c r="Q340" i="31"/>
  <c r="S340" i="31"/>
  <c r="J341" i="31"/>
  <c r="P341" i="31"/>
  <c r="Q341" i="31" s="1"/>
  <c r="S341" i="31"/>
  <c r="J342" i="31"/>
  <c r="P342" i="31"/>
  <c r="Q342" i="31" s="1"/>
  <c r="S342" i="31"/>
  <c r="J343" i="31"/>
  <c r="P343" i="31"/>
  <c r="Q343" i="31"/>
  <c r="S343" i="31"/>
  <c r="J344" i="31"/>
  <c r="P344" i="31"/>
  <c r="Q344" i="31" s="1"/>
  <c r="S344" i="31"/>
  <c r="J345" i="31"/>
  <c r="P345" i="31"/>
  <c r="Q345" i="31" s="1"/>
  <c r="S345" i="31"/>
  <c r="J346" i="31"/>
  <c r="P346" i="31"/>
  <c r="Q346" i="31"/>
  <c r="S346" i="31"/>
  <c r="J347" i="31"/>
  <c r="P347" i="31"/>
  <c r="Q347" i="31" s="1"/>
  <c r="S347" i="31"/>
  <c r="J348" i="31"/>
  <c r="P348" i="31"/>
  <c r="Q348" i="31" s="1"/>
  <c r="S348" i="31"/>
  <c r="J349" i="31"/>
  <c r="P349" i="31"/>
  <c r="Q349" i="31"/>
  <c r="S349" i="31"/>
  <c r="J350" i="31"/>
  <c r="P350" i="31"/>
  <c r="Q350" i="31" s="1"/>
  <c r="S350" i="31"/>
  <c r="J351" i="31"/>
  <c r="P351" i="31"/>
  <c r="Q351" i="31" s="1"/>
  <c r="S351" i="31"/>
  <c r="J352" i="31"/>
  <c r="P352" i="31"/>
  <c r="Q352" i="31"/>
  <c r="S352" i="31"/>
  <c r="J353" i="31"/>
  <c r="P353" i="31"/>
  <c r="Q353" i="31" s="1"/>
  <c r="S353" i="31"/>
  <c r="J354" i="31"/>
  <c r="P354" i="31"/>
  <c r="Q354" i="31" s="1"/>
  <c r="S354" i="31"/>
  <c r="J355" i="31"/>
  <c r="P355" i="31"/>
  <c r="Q355" i="31"/>
  <c r="S355" i="31"/>
  <c r="J356" i="31"/>
  <c r="P356" i="31"/>
  <c r="Q356" i="31" s="1"/>
  <c r="S356" i="31"/>
  <c r="J357" i="31"/>
  <c r="P357" i="31"/>
  <c r="Q357" i="31" s="1"/>
  <c r="S357" i="31"/>
  <c r="J358" i="31"/>
  <c r="P358" i="31"/>
  <c r="Q358" i="31"/>
  <c r="S358"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F113" i="31"/>
  <c r="G113" i="31"/>
  <c r="A114" i="31"/>
  <c r="B114" i="31"/>
  <c r="C114" i="31"/>
  <c r="D114" i="31"/>
  <c r="E114" i="31"/>
  <c r="F114" i="31"/>
  <c r="G114" i="31"/>
  <c r="A115" i="31"/>
  <c r="B115" i="31"/>
  <c r="C115" i="31"/>
  <c r="D115" i="31"/>
  <c r="E115" i="31"/>
  <c r="F115" i="31"/>
  <c r="G115" i="3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A131" i="31"/>
  <c r="B131" i="31"/>
  <c r="C131" i="31"/>
  <c r="D131" i="31"/>
  <c r="E131" i="3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A137" i="31"/>
  <c r="B137" i="31"/>
  <c r="C137" i="31"/>
  <c r="D137" i="31"/>
  <c r="E137" i="31"/>
  <c r="F137" i="31"/>
  <c r="G137" i="31"/>
  <c r="A138" i="31"/>
  <c r="B138" i="31"/>
  <c r="C138" i="31"/>
  <c r="D138" i="31"/>
  <c r="E138" i="31"/>
  <c r="F138" i="31"/>
  <c r="G138" i="31"/>
  <c r="A139" i="31"/>
  <c r="B139" i="31"/>
  <c r="C139" i="31"/>
  <c r="D139" i="31"/>
  <c r="E139" i="31"/>
  <c r="F139" i="31"/>
  <c r="G139" i="31"/>
  <c r="A140" i="31"/>
  <c r="B140" i="31"/>
  <c r="C140" i="31"/>
  <c r="D140" i="31"/>
  <c r="E140" i="31"/>
  <c r="F140" i="31"/>
  <c r="G140" i="31"/>
  <c r="A141" i="31"/>
  <c r="B141" i="31"/>
  <c r="C141" i="31"/>
  <c r="D141" i="31"/>
  <c r="E141" i="31"/>
  <c r="F141" i="31"/>
  <c r="G141" i="31"/>
  <c r="A142" i="31"/>
  <c r="B142" i="31"/>
  <c r="C142" i="31"/>
  <c r="D142" i="31"/>
  <c r="E142" i="31"/>
  <c r="F142" i="31"/>
  <c r="G142" i="31"/>
  <c r="A143" i="31"/>
  <c r="B143" i="31"/>
  <c r="C143" i="31"/>
  <c r="D143" i="31"/>
  <c r="E143" i="31"/>
  <c r="F143" i="31"/>
  <c r="G143" i="31"/>
  <c r="A144" i="31"/>
  <c r="B144" i="31"/>
  <c r="C144" i="31"/>
  <c r="D144" i="31"/>
  <c r="E144" i="31"/>
  <c r="F144" i="31"/>
  <c r="G144" i="31"/>
  <c r="A145" i="31"/>
  <c r="B145" i="31"/>
  <c r="C145" i="31"/>
  <c r="D145" i="31"/>
  <c r="E145" i="31"/>
  <c r="F145" i="31"/>
  <c r="G145" i="31"/>
  <c r="A146" i="31"/>
  <c r="B146" i="31"/>
  <c r="C146" i="31"/>
  <c r="D146" i="31"/>
  <c r="E146" i="31"/>
  <c r="F146" i="31"/>
  <c r="G146" i="31"/>
  <c r="A147" i="31"/>
  <c r="B147" i="31"/>
  <c r="C147" i="31"/>
  <c r="D147" i="31"/>
  <c r="E147" i="31"/>
  <c r="F147" i="31"/>
  <c r="G147" i="31"/>
  <c r="A148" i="31"/>
  <c r="B148" i="31"/>
  <c r="C148" i="31"/>
  <c r="D148" i="31"/>
  <c r="E148" i="31"/>
  <c r="F148" i="31"/>
  <c r="G148" i="31"/>
  <c r="A149" i="31"/>
  <c r="B149" i="31"/>
  <c r="C149" i="31"/>
  <c r="D149" i="31"/>
  <c r="E149" i="31"/>
  <c r="F149" i="31"/>
  <c r="G149" i="31"/>
  <c r="A150" i="31"/>
  <c r="B150" i="31"/>
  <c r="C150" i="31"/>
  <c r="D150" i="31"/>
  <c r="E150" i="31"/>
  <c r="F150" i="31"/>
  <c r="G150" i="31"/>
  <c r="A151" i="31"/>
  <c r="B151" i="31"/>
  <c r="C151" i="31"/>
  <c r="D151" i="31"/>
  <c r="E151" i="31"/>
  <c r="F151" i="31"/>
  <c r="G151" i="31"/>
  <c r="A152" i="31"/>
  <c r="B152" i="31"/>
  <c r="C152" i="31"/>
  <c r="D152" i="31"/>
  <c r="E152" i="31"/>
  <c r="F152" i="31"/>
  <c r="G152" i="31"/>
  <c r="A153" i="31"/>
  <c r="B153" i="31"/>
  <c r="C153" i="31"/>
  <c r="D153" i="31"/>
  <c r="E153" i="31"/>
  <c r="F153" i="31"/>
  <c r="G153" i="31"/>
  <c r="A154" i="31"/>
  <c r="B154" i="31"/>
  <c r="C154" i="31"/>
  <c r="D154" i="31"/>
  <c r="E154" i="31"/>
  <c r="F154" i="31"/>
  <c r="G154" i="31"/>
  <c r="A155" i="31"/>
  <c r="B155" i="31"/>
  <c r="C155" i="31"/>
  <c r="D155" i="31"/>
  <c r="E155" i="31"/>
  <c r="F155" i="31"/>
  <c r="G155" i="31"/>
  <c r="A156" i="31"/>
  <c r="B156" i="31"/>
  <c r="C156" i="31"/>
  <c r="D156" i="31"/>
  <c r="E156" i="31"/>
  <c r="F156" i="31"/>
  <c r="G156" i="31"/>
  <c r="A157" i="31"/>
  <c r="B157" i="31"/>
  <c r="C157" i="31"/>
  <c r="D157" i="31"/>
  <c r="E157" i="31"/>
  <c r="F157" i="31"/>
  <c r="G157" i="31"/>
  <c r="A158" i="31"/>
  <c r="B158" i="31"/>
  <c r="C158" i="31"/>
  <c r="D158" i="31"/>
  <c r="E158" i="31"/>
  <c r="F158" i="31"/>
  <c r="G158" i="31"/>
  <c r="A159" i="31"/>
  <c r="B159" i="31"/>
  <c r="C159" i="31"/>
  <c r="D159" i="31"/>
  <c r="E159" i="31"/>
  <c r="F159" i="31"/>
  <c r="G159" i="31"/>
  <c r="A160" i="31"/>
  <c r="B160" i="31"/>
  <c r="C160" i="31"/>
  <c r="D160" i="31"/>
  <c r="E160" i="31"/>
  <c r="F160" i="31"/>
  <c r="G160" i="31"/>
  <c r="A161" i="31"/>
  <c r="B161" i="31"/>
  <c r="C161" i="31"/>
  <c r="D161" i="31"/>
  <c r="E161" i="31"/>
  <c r="F161" i="31"/>
  <c r="G161" i="31"/>
  <c r="A162" i="31"/>
  <c r="B162" i="31"/>
  <c r="C162" i="31"/>
  <c r="D162" i="31"/>
  <c r="E162" i="31"/>
  <c r="F162" i="31"/>
  <c r="G162" i="31"/>
  <c r="A163" i="31"/>
  <c r="B163" i="31"/>
  <c r="C163" i="31"/>
  <c r="D163" i="31"/>
  <c r="E163" i="31"/>
  <c r="F163" i="31"/>
  <c r="G163" i="31"/>
  <c r="A164" i="31"/>
  <c r="B164" i="31"/>
  <c r="C164" i="31"/>
  <c r="D164" i="31"/>
  <c r="E164" i="31"/>
  <c r="F164" i="31"/>
  <c r="G164" i="31"/>
  <c r="A165" i="31"/>
  <c r="B165" i="31"/>
  <c r="C165" i="31"/>
  <c r="D165" i="31"/>
  <c r="E165" i="31"/>
  <c r="F165" i="31"/>
  <c r="G165" i="31"/>
  <c r="A166" i="31"/>
  <c r="B166" i="31"/>
  <c r="C166" i="31"/>
  <c r="D166" i="31"/>
  <c r="E166" i="31"/>
  <c r="F166" i="31"/>
  <c r="G166" i="31"/>
  <c r="A167" i="31"/>
  <c r="B167" i="31"/>
  <c r="C167" i="31"/>
  <c r="D167" i="31"/>
  <c r="E167" i="31"/>
  <c r="F167" i="31"/>
  <c r="G167" i="31"/>
  <c r="A168" i="31"/>
  <c r="B168" i="31"/>
  <c r="C168" i="31"/>
  <c r="D168" i="31"/>
  <c r="E168" i="31"/>
  <c r="F168" i="31"/>
  <c r="G168" i="31"/>
  <c r="A169" i="31"/>
  <c r="B169" i="31"/>
  <c r="C169" i="31"/>
  <c r="D169" i="31"/>
  <c r="E169" i="31"/>
  <c r="F169" i="31"/>
  <c r="G169" i="31"/>
  <c r="A170" i="31"/>
  <c r="B170" i="31"/>
  <c r="C170" i="31"/>
  <c r="D170" i="31"/>
  <c r="E170" i="31"/>
  <c r="F170" i="31"/>
  <c r="G170" i="31"/>
  <c r="A171" i="31"/>
  <c r="B171" i="31"/>
  <c r="C171" i="31"/>
  <c r="D171" i="31"/>
  <c r="E171" i="31"/>
  <c r="F171" i="31"/>
  <c r="G171" i="31"/>
  <c r="A172" i="31"/>
  <c r="B172" i="31"/>
  <c r="C172" i="31"/>
  <c r="D172" i="31"/>
  <c r="E172" i="31"/>
  <c r="F172" i="31"/>
  <c r="G172" i="31"/>
  <c r="A173" i="31"/>
  <c r="B173" i="31"/>
  <c r="C173" i="31"/>
  <c r="D173" i="31"/>
  <c r="E173" i="31"/>
  <c r="F173" i="31"/>
  <c r="G173" i="31"/>
  <c r="A174" i="31"/>
  <c r="B174" i="31"/>
  <c r="C174" i="31"/>
  <c r="D174" i="31"/>
  <c r="E174" i="31"/>
  <c r="F174" i="31"/>
  <c r="G174" i="31"/>
  <c r="A175" i="31"/>
  <c r="B175" i="31"/>
  <c r="C175" i="31"/>
  <c r="D175" i="31"/>
  <c r="E175" i="31"/>
  <c r="F175" i="31"/>
  <c r="G175" i="31"/>
  <c r="A176" i="31"/>
  <c r="B176" i="31"/>
  <c r="C176" i="31"/>
  <c r="D176" i="31"/>
  <c r="E176" i="31"/>
  <c r="F176" i="31"/>
  <c r="G176" i="31"/>
  <c r="A177" i="31"/>
  <c r="B177" i="31"/>
  <c r="C177" i="31"/>
  <c r="D177" i="31"/>
  <c r="E177" i="31"/>
  <c r="F177" i="31"/>
  <c r="G177" i="31"/>
  <c r="A178" i="31"/>
  <c r="B178" i="31"/>
  <c r="C178" i="31"/>
  <c r="D178" i="31"/>
  <c r="E178" i="31"/>
  <c r="F178" i="31"/>
  <c r="G178" i="31"/>
  <c r="A179" i="31"/>
  <c r="B179" i="31"/>
  <c r="C179" i="31"/>
  <c r="D179" i="31"/>
  <c r="E179" i="31"/>
  <c r="F179" i="31"/>
  <c r="G179" i="31"/>
  <c r="A180" i="31"/>
  <c r="B180" i="31"/>
  <c r="C180" i="31"/>
  <c r="D180" i="31"/>
  <c r="E180" i="31"/>
  <c r="F180" i="31"/>
  <c r="G180" i="31"/>
  <c r="A181" i="31"/>
  <c r="B181" i="31"/>
  <c r="C181" i="31"/>
  <c r="D181" i="31"/>
  <c r="E181" i="31"/>
  <c r="F181" i="31"/>
  <c r="G181" i="31"/>
  <c r="A182" i="31"/>
  <c r="B182" i="31"/>
  <c r="C182" i="31"/>
  <c r="D182" i="31"/>
  <c r="E182" i="31"/>
  <c r="F182" i="31"/>
  <c r="G182" i="31"/>
  <c r="A183" i="31"/>
  <c r="B183" i="31"/>
  <c r="C183" i="31"/>
  <c r="D183" i="31"/>
  <c r="E183" i="31"/>
  <c r="F183" i="31"/>
  <c r="G183" i="31"/>
  <c r="A184" i="31"/>
  <c r="B184" i="31"/>
  <c r="C184" i="31"/>
  <c r="D184" i="31"/>
  <c r="E184" i="31"/>
  <c r="F184" i="31"/>
  <c r="G184" i="31"/>
  <c r="A185" i="31"/>
  <c r="B185" i="31"/>
  <c r="C185" i="31"/>
  <c r="D185" i="31"/>
  <c r="E185" i="31"/>
  <c r="F185" i="31"/>
  <c r="G185" i="31"/>
  <c r="A186" i="31"/>
  <c r="B186" i="31"/>
  <c r="C186" i="31"/>
  <c r="D186" i="31"/>
  <c r="E186" i="31"/>
  <c r="F186" i="31"/>
  <c r="G186" i="31"/>
  <c r="A187" i="31"/>
  <c r="B187" i="31"/>
  <c r="C187" i="31"/>
  <c r="D187" i="31"/>
  <c r="E187" i="31"/>
  <c r="F187" i="31"/>
  <c r="G187" i="31"/>
  <c r="A188" i="31"/>
  <c r="B188" i="31"/>
  <c r="C188" i="31"/>
  <c r="D188" i="31"/>
  <c r="E188" i="31"/>
  <c r="F188" i="31"/>
  <c r="G188" i="31"/>
  <c r="A189" i="31"/>
  <c r="B189" i="31"/>
  <c r="C189" i="31"/>
  <c r="D189" i="31"/>
  <c r="E189" i="31"/>
  <c r="F189" i="31"/>
  <c r="G189" i="31"/>
  <c r="A190" i="31"/>
  <c r="B190" i="31"/>
  <c r="C190" i="31"/>
  <c r="D190" i="31"/>
  <c r="E190" i="31"/>
  <c r="F190" i="31"/>
  <c r="G190" i="31"/>
  <c r="A191" i="31"/>
  <c r="B191" i="31"/>
  <c r="C191" i="31"/>
  <c r="D191" i="31"/>
  <c r="E191" i="31"/>
  <c r="F191" i="31"/>
  <c r="G191" i="31"/>
  <c r="A192" i="31"/>
  <c r="B192" i="31"/>
  <c r="C192" i="31"/>
  <c r="D192" i="31"/>
  <c r="E192" i="31"/>
  <c r="F192" i="31"/>
  <c r="G192" i="31"/>
  <c r="A193" i="31"/>
  <c r="B193" i="31"/>
  <c r="C193" i="31"/>
  <c r="D193" i="31"/>
  <c r="E193" i="31"/>
  <c r="F193" i="31"/>
  <c r="G193" i="31"/>
  <c r="A194" i="31"/>
  <c r="B194" i="31"/>
  <c r="C194" i="31"/>
  <c r="D194" i="31"/>
  <c r="E194" i="31"/>
  <c r="F194" i="31"/>
  <c r="G194" i="31"/>
  <c r="A195" i="31"/>
  <c r="B195" i="31"/>
  <c r="C195" i="31"/>
  <c r="D195" i="31"/>
  <c r="E195" i="31"/>
  <c r="F195" i="31"/>
  <c r="G195" i="31"/>
  <c r="A196" i="31"/>
  <c r="B196" i="31"/>
  <c r="C196" i="31"/>
  <c r="D196" i="31"/>
  <c r="E196" i="31"/>
  <c r="F196" i="31"/>
  <c r="G196" i="31"/>
  <c r="A197" i="31"/>
  <c r="B197" i="31"/>
  <c r="C197" i="31"/>
  <c r="D197" i="31"/>
  <c r="E197" i="31"/>
  <c r="F197" i="31"/>
  <c r="G197" i="31"/>
  <c r="A198" i="31"/>
  <c r="B198" i="31"/>
  <c r="C198" i="31"/>
  <c r="D198" i="31"/>
  <c r="E198" i="31"/>
  <c r="F198" i="31"/>
  <c r="G198" i="31"/>
  <c r="A199" i="31"/>
  <c r="B199" i="31"/>
  <c r="C199" i="31"/>
  <c r="D199" i="31"/>
  <c r="E199" i="31"/>
  <c r="F199" i="31"/>
  <c r="G199" i="31"/>
  <c r="A200" i="31"/>
  <c r="B200" i="31"/>
  <c r="C200" i="31"/>
  <c r="D200" i="31"/>
  <c r="E200" i="31"/>
  <c r="F200" i="31"/>
  <c r="G200" i="31"/>
  <c r="A201" i="31"/>
  <c r="B201" i="31"/>
  <c r="C201" i="31"/>
  <c r="D201" i="31"/>
  <c r="E201" i="31"/>
  <c r="F201" i="31"/>
  <c r="G201" i="31"/>
  <c r="A202" i="31"/>
  <c r="B202" i="31"/>
  <c r="C202" i="31"/>
  <c r="D202" i="31"/>
  <c r="E202" i="31"/>
  <c r="F202" i="31"/>
  <c r="G202" i="31"/>
  <c r="A203" i="31"/>
  <c r="B203" i="31"/>
  <c r="C203" i="31"/>
  <c r="D203" i="31"/>
  <c r="E203" i="31"/>
  <c r="F203" i="31"/>
  <c r="G203" i="31"/>
  <c r="A204" i="31"/>
  <c r="B204" i="31"/>
  <c r="C204" i="31"/>
  <c r="D204" i="31"/>
  <c r="E204" i="31"/>
  <c r="F204" i="31"/>
  <c r="G204" i="31"/>
  <c r="A205" i="31"/>
  <c r="B205" i="31"/>
  <c r="C205" i="31"/>
  <c r="D205" i="31"/>
  <c r="E205" i="31"/>
  <c r="F205" i="31"/>
  <c r="G205" i="31"/>
  <c r="A206" i="31"/>
  <c r="B206" i="31"/>
  <c r="C206" i="31"/>
  <c r="D206" i="31"/>
  <c r="E206" i="31"/>
  <c r="F206" i="31"/>
  <c r="G206" i="31"/>
  <c r="A207" i="31"/>
  <c r="B207" i="31"/>
  <c r="C207" i="31"/>
  <c r="D207" i="31"/>
  <c r="E207" i="31"/>
  <c r="F207" i="31"/>
  <c r="G207" i="31"/>
  <c r="A208" i="31"/>
  <c r="B208" i="31"/>
  <c r="C208" i="31"/>
  <c r="D208" i="31"/>
  <c r="E208" i="31"/>
  <c r="F208" i="31"/>
  <c r="G208" i="31"/>
  <c r="A209" i="31"/>
  <c r="B209" i="31"/>
  <c r="C209" i="31"/>
  <c r="D209" i="31"/>
  <c r="E209" i="31"/>
  <c r="F209" i="31"/>
  <c r="G209" i="31"/>
  <c r="A210" i="31"/>
  <c r="B210" i="31"/>
  <c r="C210" i="31"/>
  <c r="D210" i="31"/>
  <c r="E210" i="31"/>
  <c r="F210" i="31"/>
  <c r="G210" i="31"/>
  <c r="A211" i="31"/>
  <c r="B211" i="31"/>
  <c r="C211" i="31"/>
  <c r="D211" i="31"/>
  <c r="E211" i="31"/>
  <c r="F211" i="31"/>
  <c r="G211" i="31"/>
  <c r="A212" i="31"/>
  <c r="B212" i="31"/>
  <c r="C212" i="31"/>
  <c r="D212" i="31"/>
  <c r="E212" i="31"/>
  <c r="F212" i="31"/>
  <c r="G212" i="31"/>
  <c r="A213" i="31"/>
  <c r="B213" i="31"/>
  <c r="C213" i="31"/>
  <c r="D213" i="31"/>
  <c r="E213" i="31"/>
  <c r="F213" i="31"/>
  <c r="G213" i="31"/>
  <c r="A214" i="31"/>
  <c r="B214" i="31"/>
  <c r="C214" i="31"/>
  <c r="D214" i="31"/>
  <c r="E214" i="31"/>
  <c r="F214" i="31"/>
  <c r="G214" i="31"/>
  <c r="A215" i="31"/>
  <c r="B215" i="31"/>
  <c r="C215" i="31"/>
  <c r="D215" i="31"/>
  <c r="E215" i="31"/>
  <c r="F215" i="31"/>
  <c r="G215" i="31"/>
  <c r="A216" i="31"/>
  <c r="B216" i="31"/>
  <c r="C216" i="31"/>
  <c r="D216" i="31"/>
  <c r="E216" i="31"/>
  <c r="F216" i="31"/>
  <c r="G216" i="31"/>
  <c r="A217" i="31"/>
  <c r="B217" i="31"/>
  <c r="C217" i="31"/>
  <c r="D217" i="31"/>
  <c r="E217" i="31"/>
  <c r="F217" i="31"/>
  <c r="G217" i="31"/>
  <c r="A218" i="31"/>
  <c r="B218" i="31"/>
  <c r="C218" i="31"/>
  <c r="D218" i="31"/>
  <c r="E218" i="31"/>
  <c r="F218" i="31"/>
  <c r="G218" i="31"/>
  <c r="A219" i="31"/>
  <c r="B219" i="31"/>
  <c r="C219" i="31"/>
  <c r="D219" i="31"/>
  <c r="E219" i="31"/>
  <c r="F219" i="31"/>
  <c r="G219" i="31"/>
  <c r="A220" i="31"/>
  <c r="B220" i="31"/>
  <c r="C220" i="31"/>
  <c r="D220" i="31"/>
  <c r="E220" i="31"/>
  <c r="F220" i="31"/>
  <c r="G220" i="31"/>
  <c r="A221" i="31"/>
  <c r="B221" i="31"/>
  <c r="C221" i="31"/>
  <c r="D221" i="31"/>
  <c r="E221" i="31"/>
  <c r="F221" i="31"/>
  <c r="G221" i="31"/>
  <c r="A222" i="31"/>
  <c r="B222" i="31"/>
  <c r="C222" i="31"/>
  <c r="D222" i="31"/>
  <c r="E222" i="31"/>
  <c r="F222" i="31"/>
  <c r="G222" i="31"/>
  <c r="A223" i="31"/>
  <c r="B223" i="31"/>
  <c r="C223" i="31"/>
  <c r="D223" i="31"/>
  <c r="E223" i="31"/>
  <c r="F223" i="31"/>
  <c r="G223" i="31"/>
  <c r="A224" i="31"/>
  <c r="B224" i="31"/>
  <c r="C224" i="31"/>
  <c r="D224" i="31"/>
  <c r="E224" i="31"/>
  <c r="F224" i="31"/>
  <c r="G224" i="31"/>
  <c r="A225" i="31"/>
  <c r="B225" i="31"/>
  <c r="C225" i="31"/>
  <c r="D225" i="31"/>
  <c r="E225" i="31"/>
  <c r="F225" i="31"/>
  <c r="G225" i="31"/>
  <c r="A226" i="31"/>
  <c r="B226" i="31"/>
  <c r="C226" i="31"/>
  <c r="D226" i="31"/>
  <c r="E226" i="31"/>
  <c r="F226" i="31"/>
  <c r="G226" i="31"/>
  <c r="A227" i="31"/>
  <c r="B227" i="31"/>
  <c r="C227" i="31"/>
  <c r="D227" i="31"/>
  <c r="E227" i="31"/>
  <c r="F227" i="31"/>
  <c r="G227" i="31"/>
  <c r="A228" i="31"/>
  <c r="B228" i="31"/>
  <c r="C228" i="31"/>
  <c r="D228" i="31"/>
  <c r="E228" i="31"/>
  <c r="F228" i="31"/>
  <c r="G228" i="31"/>
  <c r="A229" i="31"/>
  <c r="B229" i="31"/>
  <c r="C229" i="31"/>
  <c r="D229" i="31"/>
  <c r="E229" i="31"/>
  <c r="F229" i="31"/>
  <c r="G229" i="31"/>
  <c r="A230" i="31"/>
  <c r="B230" i="31"/>
  <c r="C230" i="31"/>
  <c r="D230" i="31"/>
  <c r="E230" i="31"/>
  <c r="F230" i="31"/>
  <c r="G230" i="31"/>
  <c r="A231" i="31"/>
  <c r="B231" i="31"/>
  <c r="C231" i="31"/>
  <c r="D231" i="31"/>
  <c r="E231" i="31"/>
  <c r="F231" i="31"/>
  <c r="G231" i="31"/>
  <c r="A232" i="31"/>
  <c r="B232" i="31"/>
  <c r="C232" i="31"/>
  <c r="D232" i="31"/>
  <c r="E232" i="31"/>
  <c r="F232" i="31"/>
  <c r="G232" i="31"/>
  <c r="A233" i="31"/>
  <c r="B233" i="31"/>
  <c r="C233" i="31"/>
  <c r="D233" i="31"/>
  <c r="E233" i="31"/>
  <c r="F233" i="31"/>
  <c r="G233" i="31"/>
  <c r="A234" i="31"/>
  <c r="B234" i="31"/>
  <c r="C234" i="31"/>
  <c r="D234" i="31"/>
  <c r="E234" i="31"/>
  <c r="L234" i="31" s="1"/>
  <c r="F234" i="31"/>
  <c r="G234" i="31"/>
  <c r="A235" i="31"/>
  <c r="B235" i="31"/>
  <c r="C235" i="31"/>
  <c r="D235" i="31"/>
  <c r="E235" i="31"/>
  <c r="F235" i="31"/>
  <c r="G235" i="31"/>
  <c r="A236" i="31"/>
  <c r="B236" i="31"/>
  <c r="C236" i="31"/>
  <c r="D236" i="31"/>
  <c r="E236" i="31"/>
  <c r="F236" i="31"/>
  <c r="G236" i="31"/>
  <c r="A237" i="31"/>
  <c r="B237" i="31"/>
  <c r="C237" i="31"/>
  <c r="D237" i="31"/>
  <c r="E237" i="31"/>
  <c r="F237" i="31"/>
  <c r="G237" i="31"/>
  <c r="A238" i="31"/>
  <c r="B238" i="31"/>
  <c r="C238" i="31"/>
  <c r="D238" i="31"/>
  <c r="E238" i="31"/>
  <c r="F238" i="31"/>
  <c r="G238" i="31"/>
  <c r="A239" i="31"/>
  <c r="B239" i="31"/>
  <c r="C239" i="31"/>
  <c r="D239" i="31"/>
  <c r="E239" i="31"/>
  <c r="F239" i="31"/>
  <c r="G239" i="31"/>
  <c r="A240" i="31"/>
  <c r="B240" i="31"/>
  <c r="C240" i="31"/>
  <c r="D240" i="31"/>
  <c r="E240" i="31"/>
  <c r="F240" i="31"/>
  <c r="G240" i="31"/>
  <c r="A241" i="31"/>
  <c r="B241" i="31"/>
  <c r="C241" i="31"/>
  <c r="D241" i="31"/>
  <c r="E241" i="31"/>
  <c r="F241" i="31"/>
  <c r="G241" i="31"/>
  <c r="A242" i="31"/>
  <c r="B242" i="31"/>
  <c r="C242" i="31"/>
  <c r="D242" i="31"/>
  <c r="E242" i="31"/>
  <c r="F242" i="31"/>
  <c r="G242" i="31"/>
  <c r="A243" i="31"/>
  <c r="B243" i="31"/>
  <c r="C243" i="31"/>
  <c r="D243" i="31"/>
  <c r="E243" i="31"/>
  <c r="F243" i="31"/>
  <c r="G243" i="31"/>
  <c r="A244" i="31"/>
  <c r="B244" i="31"/>
  <c r="C244" i="31"/>
  <c r="D244" i="31"/>
  <c r="E244" i="31"/>
  <c r="F244" i="31"/>
  <c r="G244" i="31"/>
  <c r="A245" i="31"/>
  <c r="B245" i="31"/>
  <c r="C245" i="31"/>
  <c r="D245" i="31"/>
  <c r="E245" i="31"/>
  <c r="F245" i="31"/>
  <c r="G245" i="31"/>
  <c r="A246" i="31"/>
  <c r="B246" i="31"/>
  <c r="C246" i="31"/>
  <c r="D246" i="31"/>
  <c r="E246" i="31"/>
  <c r="F246" i="31"/>
  <c r="G246" i="31"/>
  <c r="A247" i="31"/>
  <c r="B247" i="31"/>
  <c r="C247" i="31"/>
  <c r="D247" i="31"/>
  <c r="E247" i="31"/>
  <c r="F247" i="31"/>
  <c r="G247" i="31"/>
  <c r="A248" i="31"/>
  <c r="B248" i="31"/>
  <c r="C248" i="31"/>
  <c r="D248" i="31"/>
  <c r="E248" i="31"/>
  <c r="F248" i="31"/>
  <c r="G248" i="31"/>
  <c r="A249" i="31"/>
  <c r="B249" i="31"/>
  <c r="C249" i="31"/>
  <c r="D249" i="31"/>
  <c r="E249" i="31"/>
  <c r="F249" i="31"/>
  <c r="G249" i="31"/>
  <c r="A250" i="31"/>
  <c r="B250" i="31"/>
  <c r="C250" i="31"/>
  <c r="D250" i="31"/>
  <c r="E250" i="31"/>
  <c r="F250" i="31"/>
  <c r="G250" i="31"/>
  <c r="A251" i="31"/>
  <c r="B251" i="31"/>
  <c r="C251" i="31"/>
  <c r="D251" i="31"/>
  <c r="E251" i="31"/>
  <c r="F251" i="31"/>
  <c r="G251" i="31"/>
  <c r="A252" i="31"/>
  <c r="B252" i="31"/>
  <c r="C252" i="31"/>
  <c r="D252" i="31"/>
  <c r="E252" i="31"/>
  <c r="F252" i="31"/>
  <c r="G252" i="31"/>
  <c r="A253" i="31"/>
  <c r="B253" i="31"/>
  <c r="C253" i="31"/>
  <c r="D253" i="31"/>
  <c r="E253" i="31"/>
  <c r="F253" i="31"/>
  <c r="G253" i="31"/>
  <c r="A254" i="31"/>
  <c r="B254" i="31"/>
  <c r="C254" i="31"/>
  <c r="D254" i="31"/>
  <c r="E254" i="31"/>
  <c r="F254" i="31"/>
  <c r="G254" i="31"/>
  <c r="A255" i="31"/>
  <c r="B255" i="31"/>
  <c r="C255" i="31"/>
  <c r="D255" i="31"/>
  <c r="E255" i="31"/>
  <c r="F255" i="31"/>
  <c r="G255" i="31"/>
  <c r="A256" i="31"/>
  <c r="B256" i="31"/>
  <c r="C256" i="31"/>
  <c r="D256" i="31"/>
  <c r="E256" i="31"/>
  <c r="F256" i="31"/>
  <c r="G256" i="31"/>
  <c r="A257" i="31"/>
  <c r="B257" i="31"/>
  <c r="C257" i="31"/>
  <c r="D257" i="31"/>
  <c r="E257" i="31"/>
  <c r="F257" i="31"/>
  <c r="G257" i="31"/>
  <c r="A258" i="31"/>
  <c r="B258" i="31"/>
  <c r="C258" i="31"/>
  <c r="D258" i="31"/>
  <c r="E258" i="31"/>
  <c r="F258" i="31"/>
  <c r="G258" i="31"/>
  <c r="A259" i="31"/>
  <c r="B259" i="31"/>
  <c r="C259" i="31"/>
  <c r="D259" i="31"/>
  <c r="E259" i="31"/>
  <c r="F259" i="31"/>
  <c r="G259" i="31"/>
  <c r="A260" i="31"/>
  <c r="B260" i="31"/>
  <c r="C260" i="31"/>
  <c r="D260" i="31"/>
  <c r="E260" i="31"/>
  <c r="F260" i="31"/>
  <c r="G260" i="31"/>
  <c r="A261" i="31"/>
  <c r="B261" i="31"/>
  <c r="C261" i="31"/>
  <c r="D261" i="31"/>
  <c r="E261" i="31"/>
  <c r="F261" i="31"/>
  <c r="G261" i="31"/>
  <c r="A262" i="31"/>
  <c r="B262" i="31"/>
  <c r="C262" i="31"/>
  <c r="D262" i="31"/>
  <c r="E262" i="31"/>
  <c r="F262" i="31"/>
  <c r="G262" i="31"/>
  <c r="A263" i="31"/>
  <c r="B263" i="31"/>
  <c r="C263" i="31"/>
  <c r="D263" i="31"/>
  <c r="E263" i="31"/>
  <c r="K263" i="31" s="1"/>
  <c r="F263" i="31"/>
  <c r="G263" i="31"/>
  <c r="A264" i="31"/>
  <c r="B264" i="31"/>
  <c r="C264" i="31"/>
  <c r="D264" i="31"/>
  <c r="E264" i="31"/>
  <c r="F264" i="31"/>
  <c r="G264" i="31"/>
  <c r="A265" i="31"/>
  <c r="B265" i="31"/>
  <c r="C265" i="31"/>
  <c r="D265" i="31"/>
  <c r="E265" i="31"/>
  <c r="F265" i="31"/>
  <c r="G265" i="31"/>
  <c r="A266" i="31"/>
  <c r="B266" i="31"/>
  <c r="C266" i="31"/>
  <c r="D266" i="31"/>
  <c r="E266" i="31"/>
  <c r="F266" i="31"/>
  <c r="G266" i="31"/>
  <c r="A267" i="31"/>
  <c r="B267" i="31"/>
  <c r="C267" i="31"/>
  <c r="D267" i="31"/>
  <c r="E267" i="31"/>
  <c r="F267" i="31"/>
  <c r="G267" i="31"/>
  <c r="A268" i="31"/>
  <c r="B268" i="31"/>
  <c r="C268" i="31"/>
  <c r="D268" i="31"/>
  <c r="E268" i="31"/>
  <c r="F268" i="31"/>
  <c r="G268" i="31"/>
  <c r="A269" i="31"/>
  <c r="B269" i="31"/>
  <c r="C269" i="31"/>
  <c r="D269" i="31"/>
  <c r="E269" i="31"/>
  <c r="F269" i="31"/>
  <c r="G269" i="31"/>
  <c r="A270" i="31"/>
  <c r="B270" i="31"/>
  <c r="C270" i="31"/>
  <c r="D270" i="31"/>
  <c r="E270" i="31"/>
  <c r="F270" i="31"/>
  <c r="G270" i="31"/>
  <c r="A271" i="31"/>
  <c r="B271" i="31"/>
  <c r="C271" i="31"/>
  <c r="D271" i="31"/>
  <c r="E271" i="31"/>
  <c r="F271" i="31"/>
  <c r="G271" i="31"/>
  <c r="A272" i="31"/>
  <c r="B272" i="31"/>
  <c r="C272" i="31"/>
  <c r="D272" i="31"/>
  <c r="E272" i="31"/>
  <c r="F272" i="31"/>
  <c r="G272" i="31"/>
  <c r="A273" i="31"/>
  <c r="B273" i="31"/>
  <c r="C273" i="31"/>
  <c r="D273" i="31"/>
  <c r="E273" i="31"/>
  <c r="F273" i="31"/>
  <c r="G273" i="31"/>
  <c r="A274" i="31"/>
  <c r="B274" i="31"/>
  <c r="C274" i="31"/>
  <c r="D274" i="31"/>
  <c r="E274" i="31"/>
  <c r="F274" i="31"/>
  <c r="G274" i="31"/>
  <c r="A275" i="31"/>
  <c r="B275" i="31"/>
  <c r="C275" i="31"/>
  <c r="D275" i="31"/>
  <c r="E275" i="31"/>
  <c r="F275" i="31"/>
  <c r="G275" i="31"/>
  <c r="A276" i="31"/>
  <c r="B276" i="31"/>
  <c r="C276" i="31"/>
  <c r="D276" i="31"/>
  <c r="E276" i="31"/>
  <c r="F276" i="31"/>
  <c r="G276" i="31"/>
  <c r="A277" i="31"/>
  <c r="B277" i="31"/>
  <c r="C277" i="31"/>
  <c r="D277" i="31"/>
  <c r="E277" i="31"/>
  <c r="F277" i="31"/>
  <c r="G277" i="31"/>
  <c r="A278" i="31"/>
  <c r="B278" i="31"/>
  <c r="C278" i="31"/>
  <c r="D278" i="31"/>
  <c r="E278" i="31"/>
  <c r="F278" i="31"/>
  <c r="G278" i="31"/>
  <c r="A279" i="31"/>
  <c r="B279" i="31"/>
  <c r="C279" i="31"/>
  <c r="D279" i="31"/>
  <c r="E279" i="31"/>
  <c r="F279" i="31"/>
  <c r="G279" i="31"/>
  <c r="A280" i="31"/>
  <c r="B280" i="31"/>
  <c r="C280" i="31"/>
  <c r="D280" i="31"/>
  <c r="E280" i="31"/>
  <c r="F280" i="31"/>
  <c r="G280" i="31"/>
  <c r="A281" i="31"/>
  <c r="B281" i="31"/>
  <c r="C281" i="31"/>
  <c r="D281" i="31"/>
  <c r="E281" i="31"/>
  <c r="K281" i="31" s="1"/>
  <c r="F281" i="31"/>
  <c r="G281" i="31"/>
  <c r="A282" i="31"/>
  <c r="B282" i="31"/>
  <c r="C282" i="31"/>
  <c r="D282" i="31"/>
  <c r="E282" i="31"/>
  <c r="F282" i="31"/>
  <c r="G282" i="31"/>
  <c r="A283" i="31"/>
  <c r="B283" i="31"/>
  <c r="C283" i="31"/>
  <c r="D283" i="31"/>
  <c r="E283" i="31"/>
  <c r="F283" i="31"/>
  <c r="G283" i="31"/>
  <c r="A284" i="31"/>
  <c r="B284" i="31"/>
  <c r="C284" i="31"/>
  <c r="D284" i="31"/>
  <c r="E284" i="31"/>
  <c r="F284" i="31"/>
  <c r="G284" i="31"/>
  <c r="A285" i="31"/>
  <c r="B285" i="31"/>
  <c r="C285" i="31"/>
  <c r="D285" i="31"/>
  <c r="E285" i="31"/>
  <c r="F285" i="31"/>
  <c r="G285" i="31"/>
  <c r="A286" i="31"/>
  <c r="B286" i="31"/>
  <c r="C286" i="31"/>
  <c r="D286" i="31"/>
  <c r="E286" i="31"/>
  <c r="F286" i="31"/>
  <c r="G286" i="31"/>
  <c r="A287" i="31"/>
  <c r="B287" i="31"/>
  <c r="C287" i="31"/>
  <c r="D287" i="31"/>
  <c r="E287" i="31"/>
  <c r="F287" i="31"/>
  <c r="G287" i="31"/>
  <c r="A288" i="31"/>
  <c r="B288" i="31"/>
  <c r="C288" i="31"/>
  <c r="D288" i="31"/>
  <c r="E288" i="31"/>
  <c r="F288" i="31"/>
  <c r="G288" i="31"/>
  <c r="A289" i="31"/>
  <c r="B289" i="31"/>
  <c r="C289" i="31"/>
  <c r="D289" i="31"/>
  <c r="E289" i="31"/>
  <c r="F289" i="31"/>
  <c r="G289" i="31"/>
  <c r="A290" i="31"/>
  <c r="B290" i="31"/>
  <c r="C290" i="31"/>
  <c r="D290" i="31"/>
  <c r="E290" i="31"/>
  <c r="F290" i="31"/>
  <c r="G290" i="31"/>
  <c r="A291" i="31"/>
  <c r="B291" i="31"/>
  <c r="C291" i="31"/>
  <c r="D291" i="31"/>
  <c r="E291" i="31"/>
  <c r="F291" i="31"/>
  <c r="G291" i="31"/>
  <c r="A292" i="31"/>
  <c r="B292" i="31"/>
  <c r="C292" i="31"/>
  <c r="D292" i="31"/>
  <c r="E292" i="31"/>
  <c r="F292" i="31"/>
  <c r="G292" i="31"/>
  <c r="A293" i="31"/>
  <c r="B293" i="31"/>
  <c r="C293" i="31"/>
  <c r="D293" i="31"/>
  <c r="E293" i="31"/>
  <c r="L293" i="31" s="1"/>
  <c r="F293" i="31"/>
  <c r="G293" i="31"/>
  <c r="A294" i="31"/>
  <c r="B294" i="31"/>
  <c r="C294" i="31"/>
  <c r="D294" i="31"/>
  <c r="E294" i="31"/>
  <c r="F294" i="31"/>
  <c r="G294" i="31"/>
  <c r="A295" i="31"/>
  <c r="B295" i="31"/>
  <c r="C295" i="31"/>
  <c r="D295" i="31"/>
  <c r="E295" i="31"/>
  <c r="F295" i="31"/>
  <c r="G295" i="31"/>
  <c r="A296" i="31"/>
  <c r="B296" i="31"/>
  <c r="C296" i="31"/>
  <c r="D296" i="31"/>
  <c r="E296" i="31"/>
  <c r="F296" i="31"/>
  <c r="G296" i="31"/>
  <c r="A297" i="31"/>
  <c r="B297" i="31"/>
  <c r="C297" i="31"/>
  <c r="D297" i="31"/>
  <c r="E297" i="31"/>
  <c r="F297" i="31"/>
  <c r="G297" i="31"/>
  <c r="A298" i="31"/>
  <c r="B298" i="31"/>
  <c r="C298" i="31"/>
  <c r="D298" i="31"/>
  <c r="E298" i="31"/>
  <c r="K298" i="31" s="1"/>
  <c r="F298" i="31"/>
  <c r="G298" i="31"/>
  <c r="A299" i="31"/>
  <c r="B299" i="31"/>
  <c r="C299" i="31"/>
  <c r="D299" i="31"/>
  <c r="E299" i="31"/>
  <c r="F299" i="31"/>
  <c r="G299" i="31"/>
  <c r="A300" i="31"/>
  <c r="B300" i="31"/>
  <c r="C300" i="31"/>
  <c r="D300" i="31"/>
  <c r="E300" i="31"/>
  <c r="F300" i="31"/>
  <c r="G300" i="31"/>
  <c r="A301" i="31"/>
  <c r="B301" i="31"/>
  <c r="C301" i="31"/>
  <c r="D301" i="31"/>
  <c r="E301" i="31"/>
  <c r="F301" i="31"/>
  <c r="G301" i="31"/>
  <c r="A302" i="31"/>
  <c r="B302" i="31"/>
  <c r="C302" i="31"/>
  <c r="D302" i="31"/>
  <c r="E302" i="31"/>
  <c r="F302" i="31"/>
  <c r="G302" i="31"/>
  <c r="A303" i="31"/>
  <c r="B303" i="31"/>
  <c r="C303" i="31"/>
  <c r="D303" i="31"/>
  <c r="E303" i="31"/>
  <c r="F303" i="31"/>
  <c r="G303" i="31"/>
  <c r="A304" i="31"/>
  <c r="B304" i="31"/>
  <c r="C304" i="31"/>
  <c r="D304" i="31"/>
  <c r="E304" i="31"/>
  <c r="F304" i="31"/>
  <c r="G304" i="31"/>
  <c r="A305" i="31"/>
  <c r="B305" i="31"/>
  <c r="C305" i="31"/>
  <c r="D305" i="31"/>
  <c r="E305" i="31"/>
  <c r="K305" i="31" s="1"/>
  <c r="F305" i="31"/>
  <c r="G305" i="31"/>
  <c r="A306" i="31"/>
  <c r="B306" i="31"/>
  <c r="C306" i="31"/>
  <c r="D306" i="31"/>
  <c r="E306" i="31"/>
  <c r="F306" i="31"/>
  <c r="G306" i="31"/>
  <c r="A307" i="31"/>
  <c r="B307" i="31"/>
  <c r="C307" i="31"/>
  <c r="D307" i="31"/>
  <c r="E307" i="31"/>
  <c r="F307" i="31"/>
  <c r="G307" i="31"/>
  <c r="A308" i="31"/>
  <c r="B308" i="31"/>
  <c r="C308" i="31"/>
  <c r="D308" i="31"/>
  <c r="E308" i="31"/>
  <c r="F308" i="31"/>
  <c r="G308" i="31"/>
  <c r="A309" i="31"/>
  <c r="B309" i="31"/>
  <c r="C309" i="31"/>
  <c r="D309" i="31"/>
  <c r="E309" i="31"/>
  <c r="F309" i="31"/>
  <c r="G309" i="31"/>
  <c r="A310" i="31"/>
  <c r="B310" i="31"/>
  <c r="C310" i="31"/>
  <c r="D310" i="31"/>
  <c r="E310" i="31"/>
  <c r="F310" i="31"/>
  <c r="G310" i="31"/>
  <c r="A311" i="31"/>
  <c r="B311" i="31"/>
  <c r="C311" i="31"/>
  <c r="D311" i="31"/>
  <c r="E311" i="31"/>
  <c r="F311" i="31"/>
  <c r="G311" i="31"/>
  <c r="A312" i="31"/>
  <c r="B312" i="31"/>
  <c r="C312" i="31"/>
  <c r="D312" i="31"/>
  <c r="E312" i="31"/>
  <c r="F312" i="31"/>
  <c r="G312" i="31"/>
  <c r="A313" i="31"/>
  <c r="B313" i="31"/>
  <c r="C313" i="31"/>
  <c r="D313" i="31"/>
  <c r="E313" i="31"/>
  <c r="F313" i="31"/>
  <c r="G313" i="31"/>
  <c r="A314" i="31"/>
  <c r="B314" i="31"/>
  <c r="C314" i="31"/>
  <c r="D314" i="31"/>
  <c r="E314" i="31"/>
  <c r="L314" i="31" s="1"/>
  <c r="F314" i="31"/>
  <c r="G314" i="31"/>
  <c r="A315" i="31"/>
  <c r="B315" i="31"/>
  <c r="C315" i="31"/>
  <c r="D315" i="31"/>
  <c r="E315" i="31"/>
  <c r="F315" i="31"/>
  <c r="G315" i="31"/>
  <c r="A316" i="31"/>
  <c r="B316" i="31"/>
  <c r="C316" i="31"/>
  <c r="D316" i="31"/>
  <c r="E316" i="31"/>
  <c r="F316" i="31"/>
  <c r="G316" i="31"/>
  <c r="A317" i="31"/>
  <c r="B317" i="31"/>
  <c r="C317" i="31"/>
  <c r="D317" i="31"/>
  <c r="E317" i="31"/>
  <c r="F317" i="31"/>
  <c r="G317" i="31"/>
  <c r="A318" i="31"/>
  <c r="B318" i="31"/>
  <c r="C318" i="31"/>
  <c r="D318" i="31"/>
  <c r="E318" i="31"/>
  <c r="F318" i="31"/>
  <c r="G318" i="31"/>
  <c r="A319" i="31"/>
  <c r="B319" i="31"/>
  <c r="N319" i="31" s="1"/>
  <c r="O319" i="31" s="1"/>
  <c r="R319" i="31" s="1"/>
  <c r="C319" i="31"/>
  <c r="D319" i="31"/>
  <c r="E319" i="31"/>
  <c r="M319" i="31" s="1"/>
  <c r="F319" i="31"/>
  <c r="G319" i="31"/>
  <c r="V319" i="31" s="1"/>
  <c r="A320" i="31"/>
  <c r="B320" i="31"/>
  <c r="C320" i="31"/>
  <c r="D320" i="31"/>
  <c r="E320" i="31"/>
  <c r="F320" i="31"/>
  <c r="G320" i="31"/>
  <c r="A321" i="31"/>
  <c r="B321" i="31"/>
  <c r="C321" i="31"/>
  <c r="D321" i="31"/>
  <c r="E321" i="31"/>
  <c r="F321" i="31"/>
  <c r="G321" i="31"/>
  <c r="A322" i="31"/>
  <c r="B322" i="31"/>
  <c r="C322" i="31"/>
  <c r="D322" i="31"/>
  <c r="E322" i="31"/>
  <c r="M322" i="31" s="1"/>
  <c r="F322" i="31"/>
  <c r="G322" i="31"/>
  <c r="A323" i="31"/>
  <c r="B323" i="31"/>
  <c r="C323" i="31"/>
  <c r="D323" i="31"/>
  <c r="E323" i="31"/>
  <c r="F323" i="31"/>
  <c r="G323" i="31"/>
  <c r="A324" i="31"/>
  <c r="B324" i="31"/>
  <c r="C324" i="31"/>
  <c r="D324" i="31"/>
  <c r="E324" i="31"/>
  <c r="F324" i="31"/>
  <c r="G324" i="31"/>
  <c r="A325" i="31"/>
  <c r="B325" i="31"/>
  <c r="C325" i="31"/>
  <c r="D325" i="31"/>
  <c r="E325" i="31"/>
  <c r="K325" i="31" s="1"/>
  <c r="F325" i="31"/>
  <c r="G325" i="31"/>
  <c r="A326" i="31"/>
  <c r="B326" i="31"/>
  <c r="C326" i="31"/>
  <c r="D326" i="31"/>
  <c r="E326" i="31"/>
  <c r="F326" i="31"/>
  <c r="G326" i="31"/>
  <c r="A327" i="31"/>
  <c r="B327" i="31"/>
  <c r="C327" i="31"/>
  <c r="D327" i="31"/>
  <c r="E327" i="31"/>
  <c r="F327" i="31"/>
  <c r="G327" i="31"/>
  <c r="A328" i="31"/>
  <c r="B328" i="31"/>
  <c r="C328" i="31"/>
  <c r="D328" i="31"/>
  <c r="E328" i="31"/>
  <c r="K328" i="31" s="1"/>
  <c r="F328" i="31"/>
  <c r="G328" i="31"/>
  <c r="A329" i="31"/>
  <c r="B329" i="31"/>
  <c r="C329" i="31"/>
  <c r="D329" i="31"/>
  <c r="E329" i="31"/>
  <c r="F329" i="31"/>
  <c r="G329" i="31"/>
  <c r="A330" i="31"/>
  <c r="B330" i="31"/>
  <c r="C330" i="31"/>
  <c r="D330" i="31"/>
  <c r="E330" i="31"/>
  <c r="F330" i="31"/>
  <c r="G330" i="31"/>
  <c r="A331" i="31"/>
  <c r="B331" i="31"/>
  <c r="C331" i="31"/>
  <c r="D331" i="31"/>
  <c r="E331" i="31"/>
  <c r="M331" i="31" s="1"/>
  <c r="F331" i="31"/>
  <c r="G331" i="31"/>
  <c r="A332" i="31"/>
  <c r="B332" i="31"/>
  <c r="C332" i="31"/>
  <c r="D332" i="31"/>
  <c r="E332" i="31"/>
  <c r="F332" i="31"/>
  <c r="G332" i="31"/>
  <c r="A333" i="31"/>
  <c r="B333" i="31"/>
  <c r="C333" i="31"/>
  <c r="D333" i="31"/>
  <c r="E333" i="31"/>
  <c r="F333" i="31"/>
  <c r="G333" i="31"/>
  <c r="A334" i="31"/>
  <c r="B334" i="31"/>
  <c r="C334" i="31"/>
  <c r="D334" i="31"/>
  <c r="E334" i="31"/>
  <c r="M334" i="31" s="1"/>
  <c r="F334" i="31"/>
  <c r="G334" i="31"/>
  <c r="A335" i="31"/>
  <c r="B335" i="31"/>
  <c r="C335" i="31"/>
  <c r="D335" i="31"/>
  <c r="E335" i="31"/>
  <c r="F335" i="31"/>
  <c r="G335" i="31"/>
  <c r="A336" i="31"/>
  <c r="B336" i="31"/>
  <c r="C336" i="31"/>
  <c r="D336" i="31"/>
  <c r="E336" i="31"/>
  <c r="F336" i="31"/>
  <c r="G336" i="31"/>
  <c r="A337" i="31"/>
  <c r="B337" i="31"/>
  <c r="C337" i="31"/>
  <c r="D337" i="31"/>
  <c r="E337" i="31"/>
  <c r="F337" i="31"/>
  <c r="G337" i="31"/>
  <c r="A338" i="31"/>
  <c r="B338" i="31"/>
  <c r="C338" i="31"/>
  <c r="D338" i="31"/>
  <c r="E338" i="31"/>
  <c r="F338" i="31"/>
  <c r="G338" i="31"/>
  <c r="A339" i="31"/>
  <c r="B339" i="31"/>
  <c r="C339" i="31"/>
  <c r="D339" i="31"/>
  <c r="E339" i="31"/>
  <c r="F339" i="31"/>
  <c r="G339" i="31"/>
  <c r="A340" i="31"/>
  <c r="B340" i="31"/>
  <c r="C340" i="31"/>
  <c r="D340" i="31"/>
  <c r="K340" i="31" s="1"/>
  <c r="E340" i="31"/>
  <c r="F340" i="31"/>
  <c r="G340" i="31"/>
  <c r="A341" i="31"/>
  <c r="B341" i="31"/>
  <c r="C341" i="31"/>
  <c r="D341" i="31"/>
  <c r="E341" i="31"/>
  <c r="F341" i="31"/>
  <c r="G341" i="31"/>
  <c r="A342" i="31"/>
  <c r="B342" i="31"/>
  <c r="C342" i="31"/>
  <c r="D342" i="31"/>
  <c r="E342" i="31"/>
  <c r="F342" i="31"/>
  <c r="G342" i="31"/>
  <c r="A343" i="31"/>
  <c r="B343" i="31"/>
  <c r="C343" i="31"/>
  <c r="D343" i="31"/>
  <c r="E343" i="31"/>
  <c r="M343" i="31" s="1"/>
  <c r="F343" i="31"/>
  <c r="G343" i="31"/>
  <c r="A344" i="31"/>
  <c r="B344" i="31"/>
  <c r="C344" i="31"/>
  <c r="D344" i="31"/>
  <c r="E344" i="31"/>
  <c r="F344" i="31"/>
  <c r="G344" i="31"/>
  <c r="I344" i="31" s="1"/>
  <c r="A345" i="31"/>
  <c r="B345" i="31"/>
  <c r="C345" i="31"/>
  <c r="D345" i="31"/>
  <c r="E345" i="31"/>
  <c r="F345" i="31"/>
  <c r="G345" i="31"/>
  <c r="A346" i="31"/>
  <c r="B346" i="31"/>
  <c r="C346" i="31"/>
  <c r="D346" i="31"/>
  <c r="E346" i="31"/>
  <c r="M346" i="31" s="1"/>
  <c r="F346" i="31"/>
  <c r="G346" i="31"/>
  <c r="A347" i="31"/>
  <c r="B347" i="31"/>
  <c r="C347" i="31"/>
  <c r="D347" i="31"/>
  <c r="E347" i="31"/>
  <c r="F347" i="31"/>
  <c r="G347" i="31"/>
  <c r="I347" i="31" s="1"/>
  <c r="A348" i="31"/>
  <c r="B348" i="31"/>
  <c r="C348" i="31"/>
  <c r="D348" i="31"/>
  <c r="E348" i="31"/>
  <c r="F348" i="31"/>
  <c r="G348" i="31"/>
  <c r="A349" i="31"/>
  <c r="B349" i="31"/>
  <c r="C349" i="31"/>
  <c r="D349" i="31"/>
  <c r="E349" i="31"/>
  <c r="F349" i="31"/>
  <c r="G349" i="31"/>
  <c r="A350" i="31"/>
  <c r="B350" i="31"/>
  <c r="C350" i="31"/>
  <c r="D350" i="31"/>
  <c r="E350" i="31"/>
  <c r="F350" i="31"/>
  <c r="G350" i="31"/>
  <c r="I350" i="31" s="1"/>
  <c r="A351" i="31"/>
  <c r="B351" i="31"/>
  <c r="C351" i="31"/>
  <c r="D351" i="31"/>
  <c r="E351" i="31"/>
  <c r="F351" i="31"/>
  <c r="G351" i="31"/>
  <c r="A352" i="31"/>
  <c r="B352" i="31"/>
  <c r="C352" i="31"/>
  <c r="D352" i="31"/>
  <c r="E352" i="31"/>
  <c r="F352" i="31"/>
  <c r="G352" i="31"/>
  <c r="I352" i="31" s="1"/>
  <c r="A353" i="31"/>
  <c r="B353" i="31"/>
  <c r="C353" i="31"/>
  <c r="D353" i="31"/>
  <c r="E353" i="31"/>
  <c r="F353" i="31"/>
  <c r="G353" i="31"/>
  <c r="I353" i="31" s="1"/>
  <c r="A354" i="31"/>
  <c r="B354" i="31"/>
  <c r="C354" i="31"/>
  <c r="D354" i="31"/>
  <c r="E354" i="31"/>
  <c r="F354" i="31"/>
  <c r="G354" i="31"/>
  <c r="A355" i="31"/>
  <c r="B355" i="31"/>
  <c r="N355" i="31" s="1"/>
  <c r="O355" i="31" s="1"/>
  <c r="R355" i="31" s="1"/>
  <c r="C355" i="31"/>
  <c r="D355" i="31"/>
  <c r="E355" i="31"/>
  <c r="M355" i="31" s="1"/>
  <c r="F355" i="31"/>
  <c r="G355" i="31"/>
  <c r="I355" i="31" s="1"/>
  <c r="W355" i="31" s="1"/>
  <c r="A356" i="31"/>
  <c r="B356" i="31"/>
  <c r="C356" i="31"/>
  <c r="D356" i="31"/>
  <c r="E356" i="31"/>
  <c r="F356" i="31"/>
  <c r="G356" i="31"/>
  <c r="I356" i="31" s="1"/>
  <c r="A357" i="31"/>
  <c r="B357" i="31"/>
  <c r="C357" i="31"/>
  <c r="D357" i="31"/>
  <c r="E357" i="31"/>
  <c r="K357" i="31" s="1"/>
  <c r="F357" i="31"/>
  <c r="G357" i="31"/>
  <c r="A358" i="31"/>
  <c r="B358" i="31"/>
  <c r="C358" i="31"/>
  <c r="D358" i="31"/>
  <c r="E358" i="31"/>
  <c r="M358" i="31" s="1"/>
  <c r="F358" i="31"/>
  <c r="G358" i="31"/>
  <c r="I358" i="31" s="1"/>
  <c r="N272" i="31" l="1"/>
  <c r="O272" i="31" s="1"/>
  <c r="R272" i="31" s="1"/>
  <c r="V272" i="31" s="1"/>
  <c r="K250" i="31"/>
  <c r="L250" i="31"/>
  <c r="M250" i="31"/>
  <c r="K130" i="31"/>
  <c r="L130" i="31"/>
  <c r="M130" i="31"/>
  <c r="K118" i="31"/>
  <c r="L118" i="31"/>
  <c r="M118" i="31"/>
  <c r="I104" i="31"/>
  <c r="K46" i="31"/>
  <c r="L46" i="31"/>
  <c r="M46" i="31"/>
  <c r="K34" i="31"/>
  <c r="L34" i="31"/>
  <c r="M34" i="31"/>
  <c r="N19" i="31"/>
  <c r="O19" i="31" s="1"/>
  <c r="R19" i="31" s="1"/>
  <c r="L355" i="31"/>
  <c r="L346" i="31"/>
  <c r="K322" i="31"/>
  <c r="L351" i="31"/>
  <c r="M351" i="31"/>
  <c r="N351" i="31" s="1"/>
  <c r="O351" i="31" s="1"/>
  <c r="R351" i="31" s="1"/>
  <c r="V351" i="31" s="1"/>
  <c r="I349" i="31"/>
  <c r="K339" i="31"/>
  <c r="L339" i="31"/>
  <c r="M339" i="31"/>
  <c r="I337" i="31"/>
  <c r="K327" i="31"/>
  <c r="L327" i="31"/>
  <c r="M327" i="31"/>
  <c r="I325" i="31"/>
  <c r="M315" i="31"/>
  <c r="K315" i="31"/>
  <c r="L315" i="31"/>
  <c r="I313" i="31"/>
  <c r="M303" i="31"/>
  <c r="K303" i="31"/>
  <c r="L303" i="31"/>
  <c r="I301" i="31"/>
  <c r="K291" i="31"/>
  <c r="L291" i="31"/>
  <c r="M291" i="31"/>
  <c r="I289" i="31"/>
  <c r="K279" i="31"/>
  <c r="L279" i="31"/>
  <c r="M279" i="31"/>
  <c r="I277" i="31"/>
  <c r="N276" i="31"/>
  <c r="O276" i="31" s="1"/>
  <c r="R276" i="31" s="1"/>
  <c r="V276" i="31" s="1"/>
  <c r="M267" i="31"/>
  <c r="K267" i="31"/>
  <c r="L267" i="31"/>
  <c r="I265" i="31"/>
  <c r="M255" i="31"/>
  <c r="L255" i="31"/>
  <c r="I253" i="31"/>
  <c r="M243" i="31"/>
  <c r="K243" i="31"/>
  <c r="L243" i="31"/>
  <c r="I241" i="31"/>
  <c r="M231" i="31"/>
  <c r="K231" i="31"/>
  <c r="L231" i="31"/>
  <c r="I229" i="31"/>
  <c r="K219" i="31"/>
  <c r="L219" i="31"/>
  <c r="M219" i="31"/>
  <c r="I217" i="31"/>
  <c r="K207" i="31"/>
  <c r="L207" i="31"/>
  <c r="M207" i="31"/>
  <c r="I205" i="31"/>
  <c r="K195" i="31"/>
  <c r="L195" i="31"/>
  <c r="M195" i="31"/>
  <c r="I193" i="31"/>
  <c r="N192" i="31"/>
  <c r="O192" i="31" s="1"/>
  <c r="R192" i="31" s="1"/>
  <c r="V192" i="31" s="1"/>
  <c r="L183" i="31"/>
  <c r="K183" i="31"/>
  <c r="M183" i="31"/>
  <c r="I181" i="31"/>
  <c r="K171" i="31"/>
  <c r="L171" i="31"/>
  <c r="M171" i="31"/>
  <c r="I169" i="31"/>
  <c r="K159" i="31"/>
  <c r="L159" i="31"/>
  <c r="M159" i="31"/>
  <c r="I157" i="31"/>
  <c r="M147" i="31"/>
  <c r="K147" i="31"/>
  <c r="L147" i="31"/>
  <c r="I145" i="31"/>
  <c r="K135" i="31"/>
  <c r="L135" i="31"/>
  <c r="M135" i="31"/>
  <c r="I133" i="31"/>
  <c r="K123" i="31"/>
  <c r="L123" i="31"/>
  <c r="M123" i="31"/>
  <c r="I121" i="31"/>
  <c r="K111" i="31"/>
  <c r="L111" i="31"/>
  <c r="M111" i="31"/>
  <c r="I109" i="31"/>
  <c r="V109" i="31"/>
  <c r="L99" i="31"/>
  <c r="K99" i="31"/>
  <c r="M99" i="31"/>
  <c r="I97" i="31"/>
  <c r="K87" i="31"/>
  <c r="L87" i="31"/>
  <c r="M87" i="31"/>
  <c r="I85" i="31"/>
  <c r="K75" i="31"/>
  <c r="L75" i="31"/>
  <c r="M75" i="31"/>
  <c r="I73" i="31"/>
  <c r="M63" i="31"/>
  <c r="K63" i="31"/>
  <c r="L63" i="31"/>
  <c r="I61" i="31"/>
  <c r="L51" i="31"/>
  <c r="M51" i="31"/>
  <c r="K51" i="31"/>
  <c r="I49" i="31"/>
  <c r="N48" i="31"/>
  <c r="O48" i="31" s="1"/>
  <c r="R48" i="31" s="1"/>
  <c r="V48" i="31" s="1"/>
  <c r="K39" i="31"/>
  <c r="L39" i="31"/>
  <c r="M39" i="31"/>
  <c r="I37" i="31"/>
  <c r="K355" i="31"/>
  <c r="K346" i="31"/>
  <c r="L343" i="31"/>
  <c r="L325" i="31"/>
  <c r="K214" i="31"/>
  <c r="L214" i="31"/>
  <c r="M214" i="31"/>
  <c r="I200" i="31"/>
  <c r="L166" i="31"/>
  <c r="M166" i="31"/>
  <c r="K166" i="31"/>
  <c r="K106" i="31"/>
  <c r="L106" i="31"/>
  <c r="M106" i="31"/>
  <c r="K22" i="31"/>
  <c r="L22" i="31"/>
  <c r="M22" i="31"/>
  <c r="K356" i="31"/>
  <c r="L356" i="31"/>
  <c r="M356" i="31"/>
  <c r="N356" i="31" s="1"/>
  <c r="O356" i="31" s="1"/>
  <c r="R356" i="31" s="1"/>
  <c r="I342" i="31"/>
  <c r="I330" i="31"/>
  <c r="M284" i="31"/>
  <c r="K284" i="31"/>
  <c r="L284" i="31"/>
  <c r="I282" i="31"/>
  <c r="V282" i="31"/>
  <c r="L260" i="31"/>
  <c r="M260" i="31"/>
  <c r="K260" i="31"/>
  <c r="I258" i="31"/>
  <c r="K248" i="31"/>
  <c r="L248" i="31"/>
  <c r="M248" i="31"/>
  <c r="I246" i="31"/>
  <c r="K212" i="31"/>
  <c r="L212" i="31"/>
  <c r="M212" i="31"/>
  <c r="I210" i="31"/>
  <c r="K188" i="31"/>
  <c r="L188" i="31"/>
  <c r="M188" i="31"/>
  <c r="I186" i="31"/>
  <c r="K164" i="31"/>
  <c r="L164" i="31"/>
  <c r="M164" i="31"/>
  <c r="K152" i="31"/>
  <c r="L152" i="31"/>
  <c r="N152" i="31" s="1"/>
  <c r="O152" i="31" s="1"/>
  <c r="R152" i="31" s="1"/>
  <c r="V152" i="31" s="1"/>
  <c r="M152" i="31"/>
  <c r="I150" i="31"/>
  <c r="M140" i="31"/>
  <c r="K140" i="31"/>
  <c r="L140" i="31"/>
  <c r="I138" i="31"/>
  <c r="N137" i="31"/>
  <c r="O137" i="31" s="1"/>
  <c r="R137" i="31" s="1"/>
  <c r="V137" i="31" s="1"/>
  <c r="K128" i="31"/>
  <c r="M128" i="31"/>
  <c r="L128" i="31"/>
  <c r="I126" i="31"/>
  <c r="K116" i="31"/>
  <c r="L116" i="31"/>
  <c r="M116" i="31"/>
  <c r="I114" i="31"/>
  <c r="K104" i="31"/>
  <c r="L104" i="31"/>
  <c r="M104" i="31"/>
  <c r="I102" i="31"/>
  <c r="K92" i="31"/>
  <c r="L92" i="31"/>
  <c r="M92" i="31"/>
  <c r="I90" i="31"/>
  <c r="K80" i="31"/>
  <c r="L80" i="31"/>
  <c r="M80" i="31"/>
  <c r="I78" i="31"/>
  <c r="K68" i="31"/>
  <c r="L68" i="31"/>
  <c r="M68" i="31"/>
  <c r="I66" i="31"/>
  <c r="L56" i="31"/>
  <c r="K56" i="31"/>
  <c r="M56" i="31"/>
  <c r="I54" i="31"/>
  <c r="L44" i="31"/>
  <c r="K44" i="31"/>
  <c r="M44" i="31"/>
  <c r="I42" i="31"/>
  <c r="K32" i="31"/>
  <c r="L32" i="31"/>
  <c r="M32" i="31"/>
  <c r="I30" i="31"/>
  <c r="K20" i="31"/>
  <c r="L20" i="31"/>
  <c r="M20" i="31"/>
  <c r="I18" i="31"/>
  <c r="K343" i="31"/>
  <c r="L310" i="31"/>
  <c r="M310" i="31"/>
  <c r="K310" i="31"/>
  <c r="K286" i="31"/>
  <c r="L286" i="31"/>
  <c r="M286" i="31"/>
  <c r="I260" i="31"/>
  <c r="N187" i="31"/>
  <c r="O187" i="31" s="1"/>
  <c r="R187" i="31" s="1"/>
  <c r="L58" i="31"/>
  <c r="M58" i="31"/>
  <c r="K58" i="31"/>
  <c r="I56" i="31"/>
  <c r="I20" i="31"/>
  <c r="I354" i="31"/>
  <c r="K344" i="31"/>
  <c r="N344" i="31" s="1"/>
  <c r="O344" i="31" s="1"/>
  <c r="R344" i="31" s="1"/>
  <c r="L344" i="31"/>
  <c r="M344" i="31"/>
  <c r="K332" i="31"/>
  <c r="L332" i="31"/>
  <c r="N332" i="31" s="1"/>
  <c r="O332" i="31" s="1"/>
  <c r="R332" i="31" s="1"/>
  <c r="V332" i="31" s="1"/>
  <c r="M332" i="31"/>
  <c r="K320" i="31"/>
  <c r="L320" i="31"/>
  <c r="M320" i="31"/>
  <c r="N320" i="31" s="1"/>
  <c r="O320" i="31" s="1"/>
  <c r="R320" i="31" s="1"/>
  <c r="V320" i="31" s="1"/>
  <c r="I318" i="31"/>
  <c r="M308" i="31"/>
  <c r="K308" i="31"/>
  <c r="L308" i="31"/>
  <c r="I306" i="31"/>
  <c r="M296" i="31"/>
  <c r="K296" i="31"/>
  <c r="L296" i="31"/>
  <c r="I294" i="31"/>
  <c r="V294" i="31"/>
  <c r="K272" i="31"/>
  <c r="L272" i="31"/>
  <c r="M272" i="31"/>
  <c r="I270" i="31"/>
  <c r="K236" i="31"/>
  <c r="L236" i="31"/>
  <c r="M236" i="31"/>
  <c r="I234" i="31"/>
  <c r="L224" i="31"/>
  <c r="M224" i="31"/>
  <c r="K224" i="31"/>
  <c r="I222" i="31"/>
  <c r="K200" i="31"/>
  <c r="L200" i="31"/>
  <c r="M200" i="31"/>
  <c r="I198" i="31"/>
  <c r="L176" i="31"/>
  <c r="M176" i="31"/>
  <c r="K176" i="31"/>
  <c r="I174" i="31"/>
  <c r="I162" i="31"/>
  <c r="N358" i="31"/>
  <c r="O358" i="31" s="1"/>
  <c r="R358" i="31" s="1"/>
  <c r="W358" i="31" s="1"/>
  <c r="Y358" i="31" s="1"/>
  <c r="M349" i="31"/>
  <c r="N346" i="31"/>
  <c r="O346" i="31" s="1"/>
  <c r="R346" i="31" s="1"/>
  <c r="V346" i="31" s="1"/>
  <c r="M337" i="31"/>
  <c r="I335" i="31"/>
  <c r="N334" i="31"/>
  <c r="O334" i="31" s="1"/>
  <c r="R334" i="31" s="1"/>
  <c r="V334" i="31" s="1"/>
  <c r="M325" i="31"/>
  <c r="I323" i="31"/>
  <c r="L313" i="31"/>
  <c r="K313" i="31"/>
  <c r="M313" i="31"/>
  <c r="I311" i="31"/>
  <c r="N310" i="31"/>
  <c r="O310" i="31" s="1"/>
  <c r="R310" i="31" s="1"/>
  <c r="L301" i="31"/>
  <c r="M301" i="31"/>
  <c r="K301" i="31"/>
  <c r="I299" i="31"/>
  <c r="K289" i="31"/>
  <c r="L289" i="31"/>
  <c r="M289" i="31"/>
  <c r="I287" i="31"/>
  <c r="N286" i="31"/>
  <c r="O286" i="31" s="1"/>
  <c r="R286" i="31" s="1"/>
  <c r="K277" i="31"/>
  <c r="L277" i="31"/>
  <c r="M277" i="31"/>
  <c r="I275" i="31"/>
  <c r="M265" i="31"/>
  <c r="L265" i="31"/>
  <c r="K265" i="31"/>
  <c r="I263" i="31"/>
  <c r="K253" i="31"/>
  <c r="L253" i="31"/>
  <c r="M253" i="31"/>
  <c r="I251" i="31"/>
  <c r="N250" i="31"/>
  <c r="O250" i="31" s="1"/>
  <c r="R250" i="31" s="1"/>
  <c r="K241" i="31"/>
  <c r="L241" i="31"/>
  <c r="M241" i="31"/>
  <c r="I239" i="31"/>
  <c r="L229" i="31"/>
  <c r="M229" i="31"/>
  <c r="K229" i="31"/>
  <c r="I227" i="31"/>
  <c r="N226" i="31"/>
  <c r="O226" i="31" s="1"/>
  <c r="R226" i="31" s="1"/>
  <c r="V226" i="31" s="1"/>
  <c r="K217" i="31"/>
  <c r="L217" i="31"/>
  <c r="M217" i="31"/>
  <c r="I215" i="31"/>
  <c r="N214" i="31"/>
  <c r="O214" i="31" s="1"/>
  <c r="R214" i="31" s="1"/>
  <c r="K205" i="31"/>
  <c r="L205" i="31"/>
  <c r="M205" i="31"/>
  <c r="I203" i="31"/>
  <c r="K193" i="31"/>
  <c r="L193" i="31"/>
  <c r="M193" i="31"/>
  <c r="I191" i="31"/>
  <c r="L181" i="31"/>
  <c r="M181" i="31"/>
  <c r="K181" i="31"/>
  <c r="I179" i="31"/>
  <c r="L169" i="31"/>
  <c r="M169" i="31"/>
  <c r="K169" i="31"/>
  <c r="I167" i="31"/>
  <c r="N166" i="31"/>
  <c r="O166" i="31" s="1"/>
  <c r="R166" i="31" s="1"/>
  <c r="L157" i="31"/>
  <c r="M157" i="31"/>
  <c r="K157" i="31"/>
  <c r="I155" i="31"/>
  <c r="L145" i="31"/>
  <c r="M145" i="31"/>
  <c r="K145" i="31"/>
  <c r="I143" i="31"/>
  <c r="K133" i="31"/>
  <c r="L133" i="31"/>
  <c r="M133" i="31"/>
  <c r="I131" i="31"/>
  <c r="N130" i="31"/>
  <c r="O130" i="31" s="1"/>
  <c r="R130" i="31" s="1"/>
  <c r="K121" i="31"/>
  <c r="L121" i="31"/>
  <c r="M121" i="31"/>
  <c r="I119" i="31"/>
  <c r="N118" i="31"/>
  <c r="O118" i="31" s="1"/>
  <c r="R118" i="31" s="1"/>
  <c r="K109" i="31"/>
  <c r="L109" i="31"/>
  <c r="M109" i="31"/>
  <c r="I107" i="31"/>
  <c r="N106" i="31"/>
  <c r="O106" i="31" s="1"/>
  <c r="R106" i="31" s="1"/>
  <c r="K97" i="31"/>
  <c r="L97" i="31"/>
  <c r="M97" i="31"/>
  <c r="I95" i="31"/>
  <c r="K85" i="31"/>
  <c r="L85" i="31"/>
  <c r="M85" i="31"/>
  <c r="I83" i="31"/>
  <c r="N82" i="31"/>
  <c r="O82" i="31" s="1"/>
  <c r="R82" i="31" s="1"/>
  <c r="K73" i="31"/>
  <c r="L73" i="31"/>
  <c r="M73" i="31"/>
  <c r="I71" i="31"/>
  <c r="M61" i="31"/>
  <c r="K61" i="31"/>
  <c r="L61" i="31"/>
  <c r="I59" i="31"/>
  <c r="V59" i="31"/>
  <c r="N58" i="31"/>
  <c r="O58" i="31" s="1"/>
  <c r="R58" i="31" s="1"/>
  <c r="K49" i="31"/>
  <c r="L49" i="31"/>
  <c r="M49" i="31"/>
  <c r="I47" i="31"/>
  <c r="N46" i="31"/>
  <c r="O46" i="31" s="1"/>
  <c r="R46" i="31" s="1"/>
  <c r="K37" i="31"/>
  <c r="L37" i="31"/>
  <c r="M37" i="31"/>
  <c r="I35" i="31"/>
  <c r="N34" i="31"/>
  <c r="O34" i="31" s="1"/>
  <c r="R34" i="31" s="1"/>
  <c r="K25" i="31"/>
  <c r="L25" i="31"/>
  <c r="M25" i="31"/>
  <c r="I23" i="31"/>
  <c r="N22" i="31"/>
  <c r="O22" i="31" s="1"/>
  <c r="R22" i="31" s="1"/>
  <c r="L328" i="31"/>
  <c r="K238" i="31"/>
  <c r="L238" i="31"/>
  <c r="N238" i="31" s="1"/>
  <c r="O238" i="31" s="1"/>
  <c r="R238" i="31" s="1"/>
  <c r="V238" i="31" s="1"/>
  <c r="M238" i="31"/>
  <c r="I140" i="31"/>
  <c r="I116" i="31"/>
  <c r="V116" i="31"/>
  <c r="I80" i="31"/>
  <c r="K342" i="31"/>
  <c r="L342" i="31"/>
  <c r="M342" i="31"/>
  <c r="I340" i="31"/>
  <c r="N327" i="31"/>
  <c r="O327" i="31" s="1"/>
  <c r="R327" i="31" s="1"/>
  <c r="V327" i="31" s="1"/>
  <c r="K318" i="31"/>
  <c r="L318" i="31"/>
  <c r="M318" i="31"/>
  <c r="I316" i="31"/>
  <c r="N291" i="31"/>
  <c r="O291" i="31" s="1"/>
  <c r="R291" i="31" s="1"/>
  <c r="K282" i="31"/>
  <c r="L282" i="31"/>
  <c r="M282" i="31"/>
  <c r="I280" i="31"/>
  <c r="N255" i="31"/>
  <c r="O255" i="31" s="1"/>
  <c r="R255" i="31" s="1"/>
  <c r="M246" i="31"/>
  <c r="K246" i="31"/>
  <c r="L246" i="31"/>
  <c r="N231" i="31"/>
  <c r="O231" i="31" s="1"/>
  <c r="R231" i="31" s="1"/>
  <c r="K222" i="31"/>
  <c r="L222" i="31"/>
  <c r="M222" i="31"/>
  <c r="I220" i="31"/>
  <c r="N207" i="31"/>
  <c r="O207" i="31" s="1"/>
  <c r="R207" i="31" s="1"/>
  <c r="V207" i="31" s="1"/>
  <c r="K198" i="31"/>
  <c r="L198" i="31"/>
  <c r="M198" i="31"/>
  <c r="I196" i="31"/>
  <c r="N183" i="31"/>
  <c r="O183" i="31" s="1"/>
  <c r="R183" i="31" s="1"/>
  <c r="K174" i="31"/>
  <c r="L174" i="31"/>
  <c r="M174" i="31"/>
  <c r="I172" i="31"/>
  <c r="K162" i="31"/>
  <c r="L162" i="31"/>
  <c r="M162" i="31"/>
  <c r="N159" i="31"/>
  <c r="O159" i="31" s="1"/>
  <c r="R159" i="31" s="1"/>
  <c r="K150" i="31"/>
  <c r="L150" i="31"/>
  <c r="M150" i="31"/>
  <c r="I148" i="31"/>
  <c r="N147" i="31"/>
  <c r="O147" i="31" s="1"/>
  <c r="R147" i="31" s="1"/>
  <c r="V147" i="31" s="1"/>
  <c r="L138" i="31"/>
  <c r="M138" i="31"/>
  <c r="K138" i="31"/>
  <c r="I136" i="31"/>
  <c r="N135" i="31"/>
  <c r="O135" i="31" s="1"/>
  <c r="R135" i="31" s="1"/>
  <c r="K126" i="31"/>
  <c r="L126" i="31"/>
  <c r="M126" i="31"/>
  <c r="I124" i="31"/>
  <c r="N123" i="31"/>
  <c r="O123" i="31" s="1"/>
  <c r="R123" i="31" s="1"/>
  <c r="K114" i="31"/>
  <c r="L114" i="31"/>
  <c r="M114" i="31"/>
  <c r="I112" i="31"/>
  <c r="N111" i="31"/>
  <c r="O111" i="31" s="1"/>
  <c r="R111" i="31" s="1"/>
  <c r="K102" i="31"/>
  <c r="L102" i="31"/>
  <c r="M102" i="31"/>
  <c r="I100" i="31"/>
  <c r="N99" i="31"/>
  <c r="O99" i="31" s="1"/>
  <c r="R99" i="31" s="1"/>
  <c r="L90" i="31"/>
  <c r="K90" i="31"/>
  <c r="M90" i="31"/>
  <c r="I88" i="31"/>
  <c r="N87" i="31"/>
  <c r="O87" i="31" s="1"/>
  <c r="R87" i="31" s="1"/>
  <c r="K78" i="31"/>
  <c r="L78" i="31"/>
  <c r="M78" i="31"/>
  <c r="I76" i="31"/>
  <c r="N75" i="31"/>
  <c r="O75" i="31" s="1"/>
  <c r="R75" i="31" s="1"/>
  <c r="K66" i="31"/>
  <c r="L66" i="31"/>
  <c r="M66" i="31"/>
  <c r="I64" i="31"/>
  <c r="N63" i="31"/>
  <c r="O63" i="31" s="1"/>
  <c r="R63" i="31" s="1"/>
  <c r="L54" i="31"/>
  <c r="M54" i="31"/>
  <c r="K54" i="31"/>
  <c r="I52" i="31"/>
  <c r="N51" i="31"/>
  <c r="O51" i="31" s="1"/>
  <c r="R51" i="31" s="1"/>
  <c r="K42" i="31"/>
  <c r="L42" i="31"/>
  <c r="M42" i="31"/>
  <c r="V40" i="31"/>
  <c r="I40" i="31"/>
  <c r="N39" i="31"/>
  <c r="O39" i="31" s="1"/>
  <c r="R39" i="31" s="1"/>
  <c r="K30" i="31"/>
  <c r="L30" i="31"/>
  <c r="M30" i="31"/>
  <c r="I28" i="31"/>
  <c r="K18" i="31"/>
  <c r="L18" i="31"/>
  <c r="M18" i="31"/>
  <c r="I16" i="31"/>
  <c r="L358" i="31"/>
  <c r="K351" i="31"/>
  <c r="I284" i="31"/>
  <c r="M274" i="31"/>
  <c r="K274" i="31"/>
  <c r="L274" i="31"/>
  <c r="N274" i="31" s="1"/>
  <c r="O274" i="31" s="1"/>
  <c r="R274" i="31" s="1"/>
  <c r="V274" i="31" s="1"/>
  <c r="M262" i="31"/>
  <c r="N262" i="31" s="1"/>
  <c r="O262" i="31" s="1"/>
  <c r="R262" i="31" s="1"/>
  <c r="V262" i="31" s="1"/>
  <c r="K262" i="31"/>
  <c r="L262" i="31"/>
  <c r="L226" i="31"/>
  <c r="M226" i="31"/>
  <c r="K226" i="31"/>
  <c r="N303" i="31"/>
  <c r="O303" i="31" s="1"/>
  <c r="R303" i="31" s="1"/>
  <c r="K294" i="31"/>
  <c r="L294" i="31"/>
  <c r="M294" i="31"/>
  <c r="I292" i="31"/>
  <c r="N267" i="31"/>
  <c r="O267" i="31" s="1"/>
  <c r="R267" i="31" s="1"/>
  <c r="V267" i="31" s="1"/>
  <c r="M258" i="31"/>
  <c r="K258" i="31"/>
  <c r="L258" i="31"/>
  <c r="I256" i="31"/>
  <c r="N243" i="31"/>
  <c r="O243" i="31" s="1"/>
  <c r="R243" i="31" s="1"/>
  <c r="M234" i="31"/>
  <c r="K234" i="31"/>
  <c r="I232" i="31"/>
  <c r="N219" i="31"/>
  <c r="O219" i="31" s="1"/>
  <c r="R219" i="31" s="1"/>
  <c r="K210" i="31"/>
  <c r="L210" i="31"/>
  <c r="M210" i="31"/>
  <c r="I208" i="31"/>
  <c r="N195" i="31"/>
  <c r="O195" i="31" s="1"/>
  <c r="R195" i="31" s="1"/>
  <c r="K186" i="31"/>
  <c r="L186" i="31"/>
  <c r="M186" i="31"/>
  <c r="I184" i="31"/>
  <c r="N171" i="31"/>
  <c r="O171" i="31" s="1"/>
  <c r="R171" i="31" s="1"/>
  <c r="I160" i="31"/>
  <c r="I357" i="31"/>
  <c r="K347" i="31"/>
  <c r="L347" i="31"/>
  <c r="N347" i="31" s="1"/>
  <c r="O347" i="31" s="1"/>
  <c r="R347" i="31" s="1"/>
  <c r="M347" i="31"/>
  <c r="I345" i="31"/>
  <c r="K335" i="31"/>
  <c r="L335" i="31"/>
  <c r="N335" i="31" s="1"/>
  <c r="O335" i="31" s="1"/>
  <c r="R335" i="31" s="1"/>
  <c r="V335" i="31" s="1"/>
  <c r="M335" i="31"/>
  <c r="I333" i="31"/>
  <c r="K323" i="31"/>
  <c r="L323" i="31"/>
  <c r="N323" i="31" s="1"/>
  <c r="O323" i="31" s="1"/>
  <c r="R323" i="31" s="1"/>
  <c r="V323" i="31" s="1"/>
  <c r="M323" i="31"/>
  <c r="I321" i="31"/>
  <c r="M311" i="31"/>
  <c r="K311" i="31"/>
  <c r="L311" i="31"/>
  <c r="I309" i="31"/>
  <c r="N308" i="31"/>
  <c r="O308" i="31" s="1"/>
  <c r="R308" i="31" s="1"/>
  <c r="V308" i="31" s="1"/>
  <c r="M299" i="31"/>
  <c r="K299" i="31"/>
  <c r="L299" i="31"/>
  <c r="I297" i="31"/>
  <c r="N296" i="31"/>
  <c r="O296" i="31" s="1"/>
  <c r="R296" i="31" s="1"/>
  <c r="M287" i="31"/>
  <c r="L287" i="31"/>
  <c r="I285" i="31"/>
  <c r="N284" i="31"/>
  <c r="O284" i="31" s="1"/>
  <c r="R284" i="31" s="1"/>
  <c r="V284" i="31" s="1"/>
  <c r="M275" i="31"/>
  <c r="K275" i="31"/>
  <c r="L275" i="31"/>
  <c r="I273" i="31"/>
  <c r="L263" i="31"/>
  <c r="M263" i="31"/>
  <c r="I261" i="31"/>
  <c r="N260" i="31"/>
  <c r="O260" i="31" s="1"/>
  <c r="R260" i="31" s="1"/>
  <c r="V260" i="31" s="1"/>
  <c r="K251" i="31"/>
  <c r="L251" i="31"/>
  <c r="M251" i="31"/>
  <c r="I249" i="31"/>
  <c r="N248" i="31"/>
  <c r="O248" i="31" s="1"/>
  <c r="R248" i="31" s="1"/>
  <c r="K239" i="31"/>
  <c r="L239" i="31"/>
  <c r="M239" i="31"/>
  <c r="I237" i="31"/>
  <c r="N236" i="31"/>
  <c r="O236" i="31" s="1"/>
  <c r="R236" i="31" s="1"/>
  <c r="L227" i="31"/>
  <c r="M227" i="31"/>
  <c r="K227" i="31"/>
  <c r="I225" i="31"/>
  <c r="N224" i="31"/>
  <c r="O224" i="31" s="1"/>
  <c r="R224" i="31" s="1"/>
  <c r="K215" i="31"/>
  <c r="L215" i="31"/>
  <c r="M215" i="31"/>
  <c r="I213" i="31"/>
  <c r="N212" i="31"/>
  <c r="O212" i="31" s="1"/>
  <c r="R212" i="31" s="1"/>
  <c r="K203" i="31"/>
  <c r="L203" i="31"/>
  <c r="M203" i="31"/>
  <c r="I201" i="31"/>
  <c r="N200" i="31"/>
  <c r="O200" i="31" s="1"/>
  <c r="R200" i="31" s="1"/>
  <c r="V200" i="31" s="1"/>
  <c r="K191" i="31"/>
  <c r="L191" i="31"/>
  <c r="M191" i="31"/>
  <c r="I189" i="31"/>
  <c r="N188" i="31"/>
  <c r="O188" i="31" s="1"/>
  <c r="R188" i="31" s="1"/>
  <c r="L179" i="31"/>
  <c r="M179" i="31"/>
  <c r="K179" i="31"/>
  <c r="I177" i="31"/>
  <c r="V177" i="31"/>
  <c r="N176" i="31"/>
  <c r="O176" i="31" s="1"/>
  <c r="R176" i="31" s="1"/>
  <c r="L167" i="31"/>
  <c r="M167" i="31"/>
  <c r="K167" i="31"/>
  <c r="I165" i="31"/>
  <c r="N164" i="31"/>
  <c r="O164" i="31" s="1"/>
  <c r="R164" i="31" s="1"/>
  <c r="K155" i="31"/>
  <c r="L155" i="31"/>
  <c r="M155" i="31"/>
  <c r="I153" i="31"/>
  <c r="M143" i="31"/>
  <c r="K143" i="31"/>
  <c r="L143" i="31"/>
  <c r="I141" i="31"/>
  <c r="N140" i="31"/>
  <c r="O140" i="31" s="1"/>
  <c r="R140" i="31" s="1"/>
  <c r="V140" i="31" s="1"/>
  <c r="K131" i="31"/>
  <c r="M131" i="31"/>
  <c r="L131" i="31"/>
  <c r="I129" i="31"/>
  <c r="N128" i="31"/>
  <c r="O128" i="31" s="1"/>
  <c r="R128" i="31" s="1"/>
  <c r="K119" i="31"/>
  <c r="L119" i="31"/>
  <c r="M119" i="31"/>
  <c r="I117" i="31"/>
  <c r="N116" i="31"/>
  <c r="O116" i="31" s="1"/>
  <c r="R116" i="31" s="1"/>
  <c r="K107" i="31"/>
  <c r="L107" i="31"/>
  <c r="M107" i="31"/>
  <c r="I105" i="31"/>
  <c r="N104" i="31"/>
  <c r="O104" i="31" s="1"/>
  <c r="R104" i="31" s="1"/>
  <c r="V104" i="31" s="1"/>
  <c r="L95" i="31"/>
  <c r="M95" i="31"/>
  <c r="K95" i="31"/>
  <c r="I93" i="31"/>
  <c r="N92" i="31"/>
  <c r="O92" i="31" s="1"/>
  <c r="R92" i="31" s="1"/>
  <c r="K83" i="31"/>
  <c r="L83" i="31"/>
  <c r="M83" i="31"/>
  <c r="I81" i="31"/>
  <c r="N80" i="31"/>
  <c r="O80" i="31" s="1"/>
  <c r="R80" i="31" s="1"/>
  <c r="V80" i="31" s="1"/>
  <c r="K71" i="31"/>
  <c r="L71" i="31"/>
  <c r="M71" i="31"/>
  <c r="I69" i="31"/>
  <c r="N68" i="31"/>
  <c r="O68" i="31" s="1"/>
  <c r="R68" i="31" s="1"/>
  <c r="V68" i="31" s="1"/>
  <c r="L59" i="31"/>
  <c r="M59" i="31"/>
  <c r="K59" i="31"/>
  <c r="I57" i="31"/>
  <c r="N56" i="31"/>
  <c r="O56" i="31" s="1"/>
  <c r="R56" i="31" s="1"/>
  <c r="V56" i="31" s="1"/>
  <c r="L47" i="31"/>
  <c r="K47" i="31"/>
  <c r="M47" i="31"/>
  <c r="I45" i="31"/>
  <c r="N44" i="31"/>
  <c r="O44" i="31" s="1"/>
  <c r="R44" i="31" s="1"/>
  <c r="K35" i="31"/>
  <c r="L35" i="31"/>
  <c r="M35" i="31"/>
  <c r="I33" i="31"/>
  <c r="V33" i="31"/>
  <c r="N32" i="31"/>
  <c r="O32" i="31" s="1"/>
  <c r="R32" i="31" s="1"/>
  <c r="K23" i="31"/>
  <c r="L23" i="31"/>
  <c r="M23" i="31"/>
  <c r="I21" i="31"/>
  <c r="N20" i="31"/>
  <c r="O20" i="31" s="1"/>
  <c r="R20" i="31" s="1"/>
  <c r="V20" i="31" s="1"/>
  <c r="K358" i="31"/>
  <c r="L331" i="31"/>
  <c r="K255" i="31"/>
  <c r="N343" i="31"/>
  <c r="O343" i="31" s="1"/>
  <c r="R343" i="31" s="1"/>
  <c r="I320" i="31"/>
  <c r="I308" i="31"/>
  <c r="I296" i="31"/>
  <c r="I272" i="31"/>
  <c r="I68" i="31"/>
  <c r="L354" i="31"/>
  <c r="M354" i="31"/>
  <c r="N354" i="31" s="1"/>
  <c r="O354" i="31" s="1"/>
  <c r="R354" i="31" s="1"/>
  <c r="V354" i="31" s="1"/>
  <c r="N339" i="31"/>
  <c r="O339" i="31" s="1"/>
  <c r="R339" i="31" s="1"/>
  <c r="K330" i="31"/>
  <c r="L330" i="31"/>
  <c r="M330" i="31"/>
  <c r="I328" i="31"/>
  <c r="N315" i="31"/>
  <c r="O315" i="31" s="1"/>
  <c r="R315" i="31" s="1"/>
  <c r="M306" i="31"/>
  <c r="L306" i="31"/>
  <c r="I304" i="31"/>
  <c r="N279" i="31"/>
  <c r="O279" i="31" s="1"/>
  <c r="R279" i="31" s="1"/>
  <c r="M270" i="31"/>
  <c r="L270" i="31"/>
  <c r="V268" i="31"/>
  <c r="I268" i="31"/>
  <c r="I244" i="31"/>
  <c r="M352" i="31"/>
  <c r="M340" i="31"/>
  <c r="I338" i="31"/>
  <c r="M328" i="31"/>
  <c r="I326" i="31"/>
  <c r="N325" i="31"/>
  <c r="O325" i="31" s="1"/>
  <c r="R325" i="31" s="1"/>
  <c r="M316" i="31"/>
  <c r="I314" i="31"/>
  <c r="N313" i="31"/>
  <c r="O313" i="31" s="1"/>
  <c r="R313" i="31" s="1"/>
  <c r="V313" i="31" s="1"/>
  <c r="L304" i="31"/>
  <c r="M304" i="31"/>
  <c r="N304" i="31" s="1"/>
  <c r="O304" i="31" s="1"/>
  <c r="R304" i="31" s="1"/>
  <c r="V304" i="31" s="1"/>
  <c r="K304" i="31"/>
  <c r="I302" i="31"/>
  <c r="N301" i="31"/>
  <c r="O301" i="31" s="1"/>
  <c r="R301" i="31" s="1"/>
  <c r="V301" i="31" s="1"/>
  <c r="K292" i="31"/>
  <c r="L292" i="31"/>
  <c r="M292" i="31"/>
  <c r="I290" i="31"/>
  <c r="N289" i="31"/>
  <c r="O289" i="31" s="1"/>
  <c r="R289" i="31" s="1"/>
  <c r="V289" i="31" s="1"/>
  <c r="K280" i="31"/>
  <c r="L280" i="31"/>
  <c r="M280" i="31"/>
  <c r="I278" i="31"/>
  <c r="N277" i="31"/>
  <c r="O277" i="31" s="1"/>
  <c r="R277" i="31" s="1"/>
  <c r="V277" i="31" s="1"/>
  <c r="M268" i="31"/>
  <c r="K268" i="31"/>
  <c r="L268" i="31"/>
  <c r="I266" i="31"/>
  <c r="N265" i="31"/>
  <c r="O265" i="31" s="1"/>
  <c r="R265" i="31" s="1"/>
  <c r="V265" i="31" s="1"/>
  <c r="K256" i="31"/>
  <c r="L256" i="31"/>
  <c r="M256" i="31"/>
  <c r="I254" i="31"/>
  <c r="N253" i="31"/>
  <c r="O253" i="31" s="1"/>
  <c r="R253" i="31" s="1"/>
  <c r="V253" i="31" s="1"/>
  <c r="K244" i="31"/>
  <c r="L244" i="31"/>
  <c r="M244" i="31"/>
  <c r="I242" i="31"/>
  <c r="N241" i="31"/>
  <c r="O241" i="31" s="1"/>
  <c r="R241" i="31" s="1"/>
  <c r="V241" i="31" s="1"/>
  <c r="K232" i="31"/>
  <c r="L232" i="31"/>
  <c r="M232" i="31"/>
  <c r="I230" i="31"/>
  <c r="N229" i="31"/>
  <c r="O229" i="31" s="1"/>
  <c r="R229" i="31" s="1"/>
  <c r="V229" i="31" s="1"/>
  <c r="K220" i="31"/>
  <c r="L220" i="31"/>
  <c r="M220" i="31"/>
  <c r="I218" i="31"/>
  <c r="N217" i="31"/>
  <c r="O217" i="31" s="1"/>
  <c r="R217" i="31" s="1"/>
  <c r="V217" i="31" s="1"/>
  <c r="K208" i="31"/>
  <c r="L208" i="31"/>
  <c r="M208" i="31"/>
  <c r="I206" i="31"/>
  <c r="N205" i="31"/>
  <c r="O205" i="31" s="1"/>
  <c r="R205" i="31" s="1"/>
  <c r="V205" i="31" s="1"/>
  <c r="K196" i="31"/>
  <c r="L196" i="31"/>
  <c r="M196" i="31"/>
  <c r="I194" i="31"/>
  <c r="N193" i="31"/>
  <c r="O193" i="31" s="1"/>
  <c r="R193" i="31" s="1"/>
  <c r="V193" i="31" s="1"/>
  <c r="L184" i="31"/>
  <c r="M184" i="31"/>
  <c r="K184" i="31"/>
  <c r="I182" i="31"/>
  <c r="N181" i="31"/>
  <c r="O181" i="31" s="1"/>
  <c r="R181" i="31" s="1"/>
  <c r="V181" i="31" s="1"/>
  <c r="L172" i="31"/>
  <c r="M172" i="31"/>
  <c r="K172" i="31"/>
  <c r="I170" i="31"/>
  <c r="N169" i="31"/>
  <c r="O169" i="31" s="1"/>
  <c r="R169" i="31" s="1"/>
  <c r="V169" i="31" s="1"/>
  <c r="L160" i="31"/>
  <c r="M160" i="31"/>
  <c r="K160" i="31"/>
  <c r="I158" i="31"/>
  <c r="N157" i="31"/>
  <c r="O157" i="31" s="1"/>
  <c r="R157" i="31" s="1"/>
  <c r="V157" i="31" s="1"/>
  <c r="K148" i="31"/>
  <c r="L148" i="31"/>
  <c r="M148" i="31"/>
  <c r="I146" i="31"/>
  <c r="N145" i="31"/>
  <c r="O145" i="31" s="1"/>
  <c r="R145" i="31" s="1"/>
  <c r="V145" i="31" s="1"/>
  <c r="K136" i="31"/>
  <c r="L136" i="31"/>
  <c r="M136" i="31"/>
  <c r="I134" i="31"/>
  <c r="N133" i="31"/>
  <c r="O133" i="31" s="1"/>
  <c r="R133" i="31" s="1"/>
  <c r="V133" i="31" s="1"/>
  <c r="K124" i="31"/>
  <c r="L124" i="31"/>
  <c r="M124" i="31"/>
  <c r="I122" i="31"/>
  <c r="N121" i="31"/>
  <c r="O121" i="31" s="1"/>
  <c r="R121" i="31" s="1"/>
  <c r="V121" i="31" s="1"/>
  <c r="K112" i="31"/>
  <c r="L112" i="31"/>
  <c r="M112" i="31"/>
  <c r="I110" i="31"/>
  <c r="N109" i="31"/>
  <c r="O109" i="31" s="1"/>
  <c r="R109" i="31" s="1"/>
  <c r="K100" i="31"/>
  <c r="L100" i="31"/>
  <c r="M100" i="31"/>
  <c r="I98" i="31"/>
  <c r="N97" i="31"/>
  <c r="O97" i="31" s="1"/>
  <c r="R97" i="31" s="1"/>
  <c r="V97" i="31" s="1"/>
  <c r="K88" i="31"/>
  <c r="L88" i="31"/>
  <c r="M88" i="31"/>
  <c r="I86" i="31"/>
  <c r="N85" i="31"/>
  <c r="O85" i="31" s="1"/>
  <c r="R85" i="31" s="1"/>
  <c r="V85" i="31" s="1"/>
  <c r="K76" i="31"/>
  <c r="L76" i="31"/>
  <c r="N76" i="31" s="1"/>
  <c r="O76" i="31" s="1"/>
  <c r="R76" i="31" s="1"/>
  <c r="V76" i="31" s="1"/>
  <c r="M76" i="31"/>
  <c r="I74" i="31"/>
  <c r="N73" i="31"/>
  <c r="O73" i="31" s="1"/>
  <c r="R73" i="31" s="1"/>
  <c r="V73" i="31" s="1"/>
  <c r="M64" i="31"/>
  <c r="K64" i="31"/>
  <c r="L64" i="31"/>
  <c r="I62" i="31"/>
  <c r="N61" i="31"/>
  <c r="O61" i="31" s="1"/>
  <c r="R61" i="31" s="1"/>
  <c r="V61" i="31" s="1"/>
  <c r="L52" i="31"/>
  <c r="M52" i="31"/>
  <c r="K52" i="31"/>
  <c r="I50" i="31"/>
  <c r="N49" i="31"/>
  <c r="O49" i="31" s="1"/>
  <c r="R49" i="31" s="1"/>
  <c r="V49" i="31" s="1"/>
  <c r="K40" i="31"/>
  <c r="L40" i="31"/>
  <c r="M40" i="31"/>
  <c r="I38" i="31"/>
  <c r="N37" i="31"/>
  <c r="O37" i="31" s="1"/>
  <c r="R37" i="31" s="1"/>
  <c r="V37" i="31" s="1"/>
  <c r="V355" i="31"/>
  <c r="L352" i="31"/>
  <c r="K331" i="31"/>
  <c r="V296" i="31"/>
  <c r="I332" i="31"/>
  <c r="N271" i="31"/>
  <c r="O271" i="31" s="1"/>
  <c r="R271" i="31" s="1"/>
  <c r="V271" i="31" s="1"/>
  <c r="I248" i="31"/>
  <c r="V248" i="31"/>
  <c r="I188" i="31"/>
  <c r="V188" i="31"/>
  <c r="I176" i="31"/>
  <c r="V176" i="31"/>
  <c r="I164" i="31"/>
  <c r="V164" i="31"/>
  <c r="L154" i="31"/>
  <c r="N154" i="31" s="1"/>
  <c r="O154" i="31" s="1"/>
  <c r="R154" i="31" s="1"/>
  <c r="V154" i="31" s="1"/>
  <c r="M154" i="31"/>
  <c r="K154" i="31"/>
  <c r="K142" i="31"/>
  <c r="N142" i="31" s="1"/>
  <c r="O142" i="31" s="1"/>
  <c r="R142" i="31" s="1"/>
  <c r="L142" i="31"/>
  <c r="M142" i="31"/>
  <c r="I128" i="31"/>
  <c r="V128" i="31"/>
  <c r="V92" i="31"/>
  <c r="I92" i="31"/>
  <c r="L357" i="31"/>
  <c r="M357" i="31"/>
  <c r="N357" i="31" s="1"/>
  <c r="O357" i="31" s="1"/>
  <c r="R357" i="31" s="1"/>
  <c r="V357" i="31" s="1"/>
  <c r="K345" i="31"/>
  <c r="N345" i="31" s="1"/>
  <c r="O345" i="31" s="1"/>
  <c r="R345" i="31" s="1"/>
  <c r="V345" i="31" s="1"/>
  <c r="L345" i="31"/>
  <c r="M345" i="31"/>
  <c r="I343" i="31"/>
  <c r="N330" i="31"/>
  <c r="O330" i="31" s="1"/>
  <c r="R330" i="31" s="1"/>
  <c r="V330" i="31" s="1"/>
  <c r="K321" i="31"/>
  <c r="L321" i="31"/>
  <c r="M321" i="31"/>
  <c r="I319" i="31"/>
  <c r="N306" i="31"/>
  <c r="O306" i="31" s="1"/>
  <c r="R306" i="31" s="1"/>
  <c r="V306" i="31" s="1"/>
  <c r="K297" i="31"/>
  <c r="L297" i="31"/>
  <c r="M297" i="31"/>
  <c r="I295" i="31"/>
  <c r="N282" i="31"/>
  <c r="O282" i="31" s="1"/>
  <c r="R282" i="31" s="1"/>
  <c r="N270" i="31"/>
  <c r="O270" i="31" s="1"/>
  <c r="R270" i="31" s="1"/>
  <c r="V270" i="31" s="1"/>
  <c r="M261" i="31"/>
  <c r="K261" i="31"/>
  <c r="L261" i="31"/>
  <c r="I259" i="31"/>
  <c r="N246" i="31"/>
  <c r="O246" i="31" s="1"/>
  <c r="R246" i="31" s="1"/>
  <c r="V246" i="31" s="1"/>
  <c r="M237" i="31"/>
  <c r="K237" i="31"/>
  <c r="L237" i="31"/>
  <c r="I235" i="31"/>
  <c r="N222" i="31"/>
  <c r="O222" i="31" s="1"/>
  <c r="R222" i="31" s="1"/>
  <c r="V222" i="31" s="1"/>
  <c r="K213" i="31"/>
  <c r="L213" i="31"/>
  <c r="M213" i="31"/>
  <c r="I211" i="31"/>
  <c r="N198" i="31"/>
  <c r="O198" i="31" s="1"/>
  <c r="R198" i="31" s="1"/>
  <c r="V198" i="31" s="1"/>
  <c r="K189" i="31"/>
  <c r="L189" i="31"/>
  <c r="M189" i="31"/>
  <c r="I187" i="31"/>
  <c r="V187" i="31"/>
  <c r="L177" i="31"/>
  <c r="M177" i="31"/>
  <c r="K177" i="31"/>
  <c r="I175" i="31"/>
  <c r="N174" i="31"/>
  <c r="O174" i="31" s="1"/>
  <c r="R174" i="31" s="1"/>
  <c r="V174" i="31" s="1"/>
  <c r="K165" i="31"/>
  <c r="L165" i="31"/>
  <c r="M165" i="31"/>
  <c r="I163" i="31"/>
  <c r="N162" i="31"/>
  <c r="O162" i="31" s="1"/>
  <c r="R162" i="31" s="1"/>
  <c r="V162" i="31" s="1"/>
  <c r="K153" i="31"/>
  <c r="L153" i="31"/>
  <c r="M153" i="31"/>
  <c r="I151" i="31"/>
  <c r="N150" i="31"/>
  <c r="O150" i="31" s="1"/>
  <c r="R150" i="31" s="1"/>
  <c r="V150" i="31" s="1"/>
  <c r="L141" i="31"/>
  <c r="M141" i="31"/>
  <c r="K141" i="31"/>
  <c r="I139" i="31"/>
  <c r="N138" i="31"/>
  <c r="O138" i="31" s="1"/>
  <c r="R138" i="31" s="1"/>
  <c r="V138" i="31" s="1"/>
  <c r="K129" i="31"/>
  <c r="L129" i="31"/>
  <c r="M129" i="31"/>
  <c r="I127" i="31"/>
  <c r="N126" i="31"/>
  <c r="O126" i="31" s="1"/>
  <c r="R126" i="31" s="1"/>
  <c r="V126" i="31" s="1"/>
  <c r="K117" i="31"/>
  <c r="L117" i="31"/>
  <c r="M117" i="31"/>
  <c r="I115" i="31"/>
  <c r="N114" i="31"/>
  <c r="O114" i="31" s="1"/>
  <c r="R114" i="31" s="1"/>
  <c r="V114" i="31" s="1"/>
  <c r="K105" i="31"/>
  <c r="L105" i="31"/>
  <c r="M105" i="31"/>
  <c r="I103" i="31"/>
  <c r="N102" i="31"/>
  <c r="O102" i="31" s="1"/>
  <c r="R102" i="31" s="1"/>
  <c r="V102" i="31" s="1"/>
  <c r="L93" i="31"/>
  <c r="K93" i="31"/>
  <c r="M93" i="31"/>
  <c r="I91" i="31"/>
  <c r="N90" i="31"/>
  <c r="O90" i="31" s="1"/>
  <c r="R90" i="31" s="1"/>
  <c r="V90" i="31" s="1"/>
  <c r="K81" i="31"/>
  <c r="L81" i="31"/>
  <c r="M81" i="31"/>
  <c r="I79" i="31"/>
  <c r="N78" i="31"/>
  <c r="O78" i="31" s="1"/>
  <c r="R78" i="31" s="1"/>
  <c r="V78" i="31" s="1"/>
  <c r="K69" i="31"/>
  <c r="L69" i="31"/>
  <c r="M69" i="31"/>
  <c r="I67" i="31"/>
  <c r="N66" i="31"/>
  <c r="O66" i="31" s="1"/>
  <c r="R66" i="31" s="1"/>
  <c r="V66" i="31" s="1"/>
  <c r="L57" i="31"/>
  <c r="M57" i="31"/>
  <c r="K57" i="31"/>
  <c r="I55" i="31"/>
  <c r="N54" i="31"/>
  <c r="O54" i="31" s="1"/>
  <c r="R54" i="31" s="1"/>
  <c r="V54" i="31" s="1"/>
  <c r="K45" i="31"/>
  <c r="L45" i="31"/>
  <c r="M45" i="31"/>
  <c r="I43" i="31"/>
  <c r="N42" i="31"/>
  <c r="O42" i="31" s="1"/>
  <c r="R42" i="31" s="1"/>
  <c r="V42" i="31" s="1"/>
  <c r="K33" i="31"/>
  <c r="L33" i="31"/>
  <c r="M33" i="31"/>
  <c r="I31" i="31"/>
  <c r="N30" i="31"/>
  <c r="O30" i="31" s="1"/>
  <c r="R30" i="31" s="1"/>
  <c r="V30" i="31" s="1"/>
  <c r="K21" i="31"/>
  <c r="L21" i="31"/>
  <c r="M21" i="31"/>
  <c r="V19" i="31"/>
  <c r="I19" i="31"/>
  <c r="N18" i="31"/>
  <c r="O18" i="31" s="1"/>
  <c r="R18" i="31" s="1"/>
  <c r="V18" i="31" s="1"/>
  <c r="K352" i="31"/>
  <c r="L334" i="31"/>
  <c r="L316" i="31"/>
  <c r="K287" i="31"/>
  <c r="N287" i="31" s="1"/>
  <c r="O287" i="31" s="1"/>
  <c r="R287" i="31" s="1"/>
  <c r="V287" i="31" s="1"/>
  <c r="N331" i="31"/>
  <c r="O331" i="31" s="1"/>
  <c r="R331" i="31" s="1"/>
  <c r="V331" i="31" s="1"/>
  <c r="N247" i="31"/>
  <c r="O247" i="31" s="1"/>
  <c r="R247" i="31" s="1"/>
  <c r="V247" i="31" s="1"/>
  <c r="I236" i="31"/>
  <c r="V236" i="31"/>
  <c r="I152" i="31"/>
  <c r="T355" i="31"/>
  <c r="Y355" i="31" s="1"/>
  <c r="U355" i="31"/>
  <c r="X355" i="31" s="1"/>
  <c r="N342" i="31"/>
  <c r="O342" i="31" s="1"/>
  <c r="R342" i="31" s="1"/>
  <c r="V342" i="31" s="1"/>
  <c r="K333" i="31"/>
  <c r="L333" i="31"/>
  <c r="M333" i="31"/>
  <c r="I331" i="31"/>
  <c r="N318" i="31"/>
  <c r="O318" i="31" s="1"/>
  <c r="R318" i="31" s="1"/>
  <c r="V318" i="31" s="1"/>
  <c r="M309" i="31"/>
  <c r="K309" i="31"/>
  <c r="L309" i="31"/>
  <c r="I307" i="31"/>
  <c r="N294" i="31"/>
  <c r="O294" i="31" s="1"/>
  <c r="R294" i="31" s="1"/>
  <c r="K285" i="31"/>
  <c r="L285" i="31"/>
  <c r="M285" i="31"/>
  <c r="I283" i="31"/>
  <c r="M273" i="31"/>
  <c r="K273" i="31"/>
  <c r="L273" i="31"/>
  <c r="I271" i="31"/>
  <c r="N258" i="31"/>
  <c r="O258" i="31" s="1"/>
  <c r="R258" i="31" s="1"/>
  <c r="V258" i="31" s="1"/>
  <c r="M249" i="31"/>
  <c r="K249" i="31"/>
  <c r="L249" i="31"/>
  <c r="I247" i="31"/>
  <c r="N234" i="31"/>
  <c r="O234" i="31" s="1"/>
  <c r="R234" i="31" s="1"/>
  <c r="V234" i="31" s="1"/>
  <c r="L225" i="31"/>
  <c r="M225" i="31"/>
  <c r="K225" i="31"/>
  <c r="I223" i="31"/>
  <c r="N210" i="31"/>
  <c r="O210" i="31" s="1"/>
  <c r="R210" i="31" s="1"/>
  <c r="V210" i="31" s="1"/>
  <c r="K201" i="31"/>
  <c r="L201" i="31"/>
  <c r="M201" i="31"/>
  <c r="I199" i="31"/>
  <c r="N186" i="31"/>
  <c r="O186" i="31" s="1"/>
  <c r="R186" i="31" s="1"/>
  <c r="V186" i="31" s="1"/>
  <c r="K350" i="31"/>
  <c r="L350" i="31"/>
  <c r="M350" i="31"/>
  <c r="N350" i="31" s="1"/>
  <c r="O350" i="31" s="1"/>
  <c r="R350" i="31" s="1"/>
  <c r="I348" i="31"/>
  <c r="K338" i="31"/>
  <c r="N338" i="31" s="1"/>
  <c r="O338" i="31" s="1"/>
  <c r="R338" i="31" s="1"/>
  <c r="V338" i="31" s="1"/>
  <c r="L338" i="31"/>
  <c r="M338" i="31"/>
  <c r="I336" i="31"/>
  <c r="K326" i="31"/>
  <c r="L326" i="31"/>
  <c r="N326" i="31" s="1"/>
  <c r="O326" i="31" s="1"/>
  <c r="R326" i="31" s="1"/>
  <c r="V326" i="31" s="1"/>
  <c r="M326" i="31"/>
  <c r="I324" i="31"/>
  <c r="M314" i="31"/>
  <c r="K314" i="31"/>
  <c r="I312" i="31"/>
  <c r="N311" i="31"/>
  <c r="O311" i="31" s="1"/>
  <c r="R311" i="31" s="1"/>
  <c r="V311" i="31" s="1"/>
  <c r="M302" i="31"/>
  <c r="K302" i="31"/>
  <c r="L302" i="31"/>
  <c r="I300" i="31"/>
  <c r="N299" i="31"/>
  <c r="O299" i="31" s="1"/>
  <c r="R299" i="31" s="1"/>
  <c r="V299" i="31" s="1"/>
  <c r="M290" i="31"/>
  <c r="K290" i="31"/>
  <c r="L290" i="31"/>
  <c r="I288" i="31"/>
  <c r="M278" i="31"/>
  <c r="K278" i="31"/>
  <c r="L278" i="31"/>
  <c r="N278" i="31" s="1"/>
  <c r="O278" i="31" s="1"/>
  <c r="R278" i="31" s="1"/>
  <c r="V278" i="31" s="1"/>
  <c r="I276" i="31"/>
  <c r="N275" i="31"/>
  <c r="O275" i="31" s="1"/>
  <c r="R275" i="31" s="1"/>
  <c r="V275" i="31" s="1"/>
  <c r="L266" i="31"/>
  <c r="K266" i="31"/>
  <c r="M266" i="31"/>
  <c r="I264" i="31"/>
  <c r="N263" i="31"/>
  <c r="O263" i="31" s="1"/>
  <c r="R263" i="31" s="1"/>
  <c r="V263" i="31" s="1"/>
  <c r="K254" i="31"/>
  <c r="L254" i="31"/>
  <c r="M254" i="31"/>
  <c r="I252" i="31"/>
  <c r="N251" i="31"/>
  <c r="O251" i="31" s="1"/>
  <c r="R251" i="31" s="1"/>
  <c r="V251" i="31" s="1"/>
  <c r="K242" i="31"/>
  <c r="L242" i="31"/>
  <c r="M242" i="31"/>
  <c r="I240" i="31"/>
  <c r="V240" i="31"/>
  <c r="N239" i="31"/>
  <c r="O239" i="31" s="1"/>
  <c r="R239" i="31" s="1"/>
  <c r="V239" i="31" s="1"/>
  <c r="M230" i="31"/>
  <c r="K230" i="31"/>
  <c r="L230" i="31"/>
  <c r="I228" i="31"/>
  <c r="N227" i="31"/>
  <c r="O227" i="31" s="1"/>
  <c r="R227" i="31" s="1"/>
  <c r="V227" i="31" s="1"/>
  <c r="L218" i="31"/>
  <c r="M218" i="31"/>
  <c r="K218" i="31"/>
  <c r="I216" i="31"/>
  <c r="N215" i="31"/>
  <c r="O215" i="31" s="1"/>
  <c r="R215" i="31" s="1"/>
  <c r="V215" i="31" s="1"/>
  <c r="K206" i="31"/>
  <c r="L206" i="31"/>
  <c r="M206" i="31"/>
  <c r="I204" i="31"/>
  <c r="N203" i="31"/>
  <c r="O203" i="31" s="1"/>
  <c r="R203" i="31" s="1"/>
  <c r="V203" i="31" s="1"/>
  <c r="K194" i="31"/>
  <c r="L194" i="31"/>
  <c r="M194" i="31"/>
  <c r="I192" i="31"/>
  <c r="N191" i="31"/>
  <c r="O191" i="31" s="1"/>
  <c r="R191" i="31" s="1"/>
  <c r="V191" i="31" s="1"/>
  <c r="M182" i="31"/>
  <c r="K182" i="31"/>
  <c r="L182" i="31"/>
  <c r="I180" i="31"/>
  <c r="N179" i="31"/>
  <c r="O179" i="31" s="1"/>
  <c r="R179" i="31" s="1"/>
  <c r="V179" i="31" s="1"/>
  <c r="L170" i="31"/>
  <c r="M170" i="31"/>
  <c r="K170" i="31"/>
  <c r="I168" i="31"/>
  <c r="N167" i="31"/>
  <c r="O167" i="31" s="1"/>
  <c r="R167" i="31" s="1"/>
  <c r="V167" i="31" s="1"/>
  <c r="K158" i="31"/>
  <c r="L158" i="31"/>
  <c r="M158" i="31"/>
  <c r="I156" i="31"/>
  <c r="V156" i="31"/>
  <c r="N155" i="31"/>
  <c r="O155" i="31" s="1"/>
  <c r="R155" i="31" s="1"/>
  <c r="V155" i="31" s="1"/>
  <c r="M146" i="31"/>
  <c r="K146" i="31"/>
  <c r="L146" i="31"/>
  <c r="I144" i="31"/>
  <c r="N143" i="31"/>
  <c r="O143" i="31" s="1"/>
  <c r="R143" i="31" s="1"/>
  <c r="V143" i="31" s="1"/>
  <c r="M134" i="31"/>
  <c r="K134" i="31"/>
  <c r="L134" i="31"/>
  <c r="N134" i="31" s="1"/>
  <c r="O134" i="31" s="1"/>
  <c r="R134" i="31" s="1"/>
  <c r="V134" i="31" s="1"/>
  <c r="I132" i="31"/>
  <c r="N131" i="31"/>
  <c r="O131" i="31" s="1"/>
  <c r="R131" i="31" s="1"/>
  <c r="V131" i="31" s="1"/>
  <c r="K122" i="31"/>
  <c r="L122" i="31"/>
  <c r="M122" i="31"/>
  <c r="I120" i="31"/>
  <c r="N119" i="31"/>
  <c r="O119" i="31" s="1"/>
  <c r="R119" i="31" s="1"/>
  <c r="V119" i="31" s="1"/>
  <c r="K110" i="31"/>
  <c r="L110" i="31"/>
  <c r="M110" i="31"/>
  <c r="I108" i="31"/>
  <c r="N107" i="31"/>
  <c r="O107" i="31" s="1"/>
  <c r="R107" i="31" s="1"/>
  <c r="V107" i="31" s="1"/>
  <c r="L98" i="31"/>
  <c r="M98" i="31"/>
  <c r="K98" i="31"/>
  <c r="I96" i="31"/>
  <c r="N95" i="31"/>
  <c r="O95" i="31" s="1"/>
  <c r="R95" i="31" s="1"/>
  <c r="V95" i="31" s="1"/>
  <c r="K86" i="31"/>
  <c r="L86" i="31"/>
  <c r="M86" i="31"/>
  <c r="I84" i="31"/>
  <c r="N83" i="31"/>
  <c r="O83" i="31" s="1"/>
  <c r="R83" i="31" s="1"/>
  <c r="V83" i="31" s="1"/>
  <c r="K74" i="31"/>
  <c r="L74" i="31"/>
  <c r="M74" i="31"/>
  <c r="I72" i="31"/>
  <c r="N71" i="31"/>
  <c r="O71" i="31" s="1"/>
  <c r="R71" i="31" s="1"/>
  <c r="V71" i="31" s="1"/>
  <c r="K62" i="31"/>
  <c r="L62" i="31"/>
  <c r="M62" i="31"/>
  <c r="I60" i="31"/>
  <c r="N59" i="31"/>
  <c r="O59" i="31" s="1"/>
  <c r="R59" i="31" s="1"/>
  <c r="L50" i="31"/>
  <c r="K50" i="31"/>
  <c r="M50" i="31"/>
  <c r="I48" i="31"/>
  <c r="N47" i="31"/>
  <c r="O47" i="31" s="1"/>
  <c r="R47" i="31" s="1"/>
  <c r="V47" i="31" s="1"/>
  <c r="K38" i="31"/>
  <c r="L38" i="31"/>
  <c r="M38" i="31"/>
  <c r="I36" i="31"/>
  <c r="N35" i="31"/>
  <c r="O35" i="31" s="1"/>
  <c r="R35" i="31" s="1"/>
  <c r="V35" i="31" s="1"/>
  <c r="K334" i="31"/>
  <c r="K316" i="31"/>
  <c r="I44" i="31"/>
  <c r="V44" i="31"/>
  <c r="N352" i="31"/>
  <c r="O352" i="31" s="1"/>
  <c r="R352" i="31" s="1"/>
  <c r="V352" i="31" s="1"/>
  <c r="I341" i="31"/>
  <c r="N316" i="31"/>
  <c r="O316" i="31" s="1"/>
  <c r="R316" i="31" s="1"/>
  <c r="V316" i="31" s="1"/>
  <c r="L307" i="31"/>
  <c r="M307" i="31"/>
  <c r="K307" i="31"/>
  <c r="I305" i="31"/>
  <c r="K295" i="31"/>
  <c r="L295" i="31"/>
  <c r="M295" i="31"/>
  <c r="I293" i="31"/>
  <c r="N268" i="31"/>
  <c r="O268" i="31" s="1"/>
  <c r="R268" i="31" s="1"/>
  <c r="L259" i="31"/>
  <c r="M259" i="31"/>
  <c r="N259" i="31" s="1"/>
  <c r="O259" i="31" s="1"/>
  <c r="R259" i="31" s="1"/>
  <c r="V259" i="31" s="1"/>
  <c r="K259" i="31"/>
  <c r="I257" i="31"/>
  <c r="N244" i="31"/>
  <c r="O244" i="31" s="1"/>
  <c r="R244" i="31" s="1"/>
  <c r="V244" i="31" s="1"/>
  <c r="K235" i="31"/>
  <c r="L235" i="31"/>
  <c r="M235" i="31"/>
  <c r="I233" i="31"/>
  <c r="N232" i="31"/>
  <c r="O232" i="31" s="1"/>
  <c r="R232" i="31" s="1"/>
  <c r="V232" i="31" s="1"/>
  <c r="K223" i="31"/>
  <c r="L223" i="31"/>
  <c r="M223" i="31"/>
  <c r="N223" i="31" s="1"/>
  <c r="O223" i="31" s="1"/>
  <c r="R223" i="31" s="1"/>
  <c r="V223" i="31" s="1"/>
  <c r="I221" i="31"/>
  <c r="N220" i="31"/>
  <c r="O220" i="31" s="1"/>
  <c r="R220" i="31" s="1"/>
  <c r="V220" i="31" s="1"/>
  <c r="K211" i="31"/>
  <c r="L211" i="31"/>
  <c r="M211" i="31"/>
  <c r="N211" i="31" s="1"/>
  <c r="O211" i="31" s="1"/>
  <c r="R211" i="31" s="1"/>
  <c r="V211" i="31" s="1"/>
  <c r="I209" i="31"/>
  <c r="N208" i="31"/>
  <c r="O208" i="31" s="1"/>
  <c r="R208" i="31" s="1"/>
  <c r="V208" i="31" s="1"/>
  <c r="K199" i="31"/>
  <c r="L199" i="31"/>
  <c r="M199" i="31"/>
  <c r="I197" i="31"/>
  <c r="N196" i="31"/>
  <c r="O196" i="31" s="1"/>
  <c r="R196" i="31" s="1"/>
  <c r="V196" i="31" s="1"/>
  <c r="L187" i="31"/>
  <c r="K187" i="31"/>
  <c r="M187" i="31"/>
  <c r="I185" i="31"/>
  <c r="N184" i="31"/>
  <c r="O184" i="31" s="1"/>
  <c r="R184" i="31" s="1"/>
  <c r="V184" i="31" s="1"/>
  <c r="L175" i="31"/>
  <c r="M175" i="31"/>
  <c r="N175" i="31" s="1"/>
  <c r="O175" i="31" s="1"/>
  <c r="R175" i="31" s="1"/>
  <c r="V175" i="31" s="1"/>
  <c r="K175" i="31"/>
  <c r="I173" i="31"/>
  <c r="N172" i="31"/>
  <c r="O172" i="31" s="1"/>
  <c r="R172" i="31" s="1"/>
  <c r="V172" i="31" s="1"/>
  <c r="L163" i="31"/>
  <c r="M163" i="31"/>
  <c r="N163" i="31" s="1"/>
  <c r="O163" i="31" s="1"/>
  <c r="R163" i="31" s="1"/>
  <c r="V163" i="31" s="1"/>
  <c r="K163" i="31"/>
  <c r="I161" i="31"/>
  <c r="N160" i="31"/>
  <c r="O160" i="31" s="1"/>
  <c r="R160" i="31" s="1"/>
  <c r="V160" i="31" s="1"/>
  <c r="L151" i="31"/>
  <c r="M151" i="31"/>
  <c r="K151" i="31"/>
  <c r="N151" i="31" s="1"/>
  <c r="O151" i="31" s="1"/>
  <c r="R151" i="31" s="1"/>
  <c r="V151" i="31" s="1"/>
  <c r="I149" i="31"/>
  <c r="N148" i="31"/>
  <c r="O148" i="31" s="1"/>
  <c r="R148" i="31" s="1"/>
  <c r="V148" i="31" s="1"/>
  <c r="M139" i="31"/>
  <c r="K139" i="31"/>
  <c r="L139" i="31"/>
  <c r="N139" i="31" s="1"/>
  <c r="O139" i="31" s="1"/>
  <c r="R139" i="31" s="1"/>
  <c r="V139" i="31" s="1"/>
  <c r="I137" i="31"/>
  <c r="N136" i="31"/>
  <c r="O136" i="31" s="1"/>
  <c r="R136" i="31" s="1"/>
  <c r="V136" i="31" s="1"/>
  <c r="K127" i="31"/>
  <c r="L127" i="31"/>
  <c r="M127" i="31"/>
  <c r="N127" i="31" s="1"/>
  <c r="O127" i="31" s="1"/>
  <c r="R127" i="31" s="1"/>
  <c r="V127" i="31" s="1"/>
  <c r="I125" i="31"/>
  <c r="N124" i="31"/>
  <c r="O124" i="31" s="1"/>
  <c r="R124" i="31" s="1"/>
  <c r="V124" i="31" s="1"/>
  <c r="K115" i="31"/>
  <c r="L115" i="31"/>
  <c r="M115" i="31"/>
  <c r="N115" i="31" s="1"/>
  <c r="O115" i="31" s="1"/>
  <c r="R115" i="31" s="1"/>
  <c r="V115" i="31" s="1"/>
  <c r="I113" i="31"/>
  <c r="N112" i="31"/>
  <c r="O112" i="31" s="1"/>
  <c r="R112" i="31" s="1"/>
  <c r="V112" i="31" s="1"/>
  <c r="L103" i="31"/>
  <c r="N103" i="31" s="1"/>
  <c r="O103" i="31" s="1"/>
  <c r="R103" i="31" s="1"/>
  <c r="V103" i="31" s="1"/>
  <c r="M103" i="31"/>
  <c r="K103" i="31"/>
  <c r="I101" i="31"/>
  <c r="N100" i="31"/>
  <c r="O100" i="31" s="1"/>
  <c r="R100" i="31" s="1"/>
  <c r="V100" i="31" s="1"/>
  <c r="K91" i="31"/>
  <c r="N91" i="31" s="1"/>
  <c r="O91" i="31" s="1"/>
  <c r="R91" i="31" s="1"/>
  <c r="V91" i="31" s="1"/>
  <c r="L91" i="31"/>
  <c r="M91" i="31"/>
  <c r="I89" i="31"/>
  <c r="N88" i="31"/>
  <c r="O88" i="31" s="1"/>
  <c r="R88" i="31" s="1"/>
  <c r="V88" i="31" s="1"/>
  <c r="K79" i="31"/>
  <c r="L79" i="31"/>
  <c r="N79" i="31" s="1"/>
  <c r="O79" i="31" s="1"/>
  <c r="R79" i="31" s="1"/>
  <c r="V79" i="31" s="1"/>
  <c r="M79" i="31"/>
  <c r="I77" i="31"/>
  <c r="K67" i="31"/>
  <c r="L67" i="31"/>
  <c r="M67" i="31"/>
  <c r="N67" i="31" s="1"/>
  <c r="O67" i="31" s="1"/>
  <c r="R67" i="31" s="1"/>
  <c r="V67" i="31" s="1"/>
  <c r="I65" i="31"/>
  <c r="N64" i="31"/>
  <c r="O64" i="31" s="1"/>
  <c r="R64" i="31" s="1"/>
  <c r="V64" i="31" s="1"/>
  <c r="L55" i="31"/>
  <c r="M55" i="31"/>
  <c r="N55" i="31" s="1"/>
  <c r="O55" i="31" s="1"/>
  <c r="R55" i="31" s="1"/>
  <c r="V55" i="31" s="1"/>
  <c r="K55" i="31"/>
  <c r="I53" i="31"/>
  <c r="N52" i="31"/>
  <c r="O52" i="31" s="1"/>
  <c r="R52" i="31" s="1"/>
  <c r="V52" i="31" s="1"/>
  <c r="K43" i="31"/>
  <c r="N43" i="31" s="1"/>
  <c r="O43" i="31" s="1"/>
  <c r="R43" i="31" s="1"/>
  <c r="V43" i="31" s="1"/>
  <c r="L43" i="31"/>
  <c r="M43" i="31"/>
  <c r="I41" i="31"/>
  <c r="N40" i="31"/>
  <c r="O40" i="31" s="1"/>
  <c r="R40" i="31" s="1"/>
  <c r="V358" i="31"/>
  <c r="V343" i="31"/>
  <c r="L337" i="31"/>
  <c r="V325" i="31"/>
  <c r="L319" i="31"/>
  <c r="N295" i="31"/>
  <c r="O295" i="31" s="1"/>
  <c r="R295" i="31" s="1"/>
  <c r="V295" i="31" s="1"/>
  <c r="N235" i="31"/>
  <c r="O235" i="31" s="1"/>
  <c r="R235" i="31" s="1"/>
  <c r="V235" i="31" s="1"/>
  <c r="I224" i="31"/>
  <c r="V224" i="31"/>
  <c r="I212" i="31"/>
  <c r="V212" i="31"/>
  <c r="K202" i="31"/>
  <c r="L202" i="31"/>
  <c r="N202" i="31" s="1"/>
  <c r="O202" i="31" s="1"/>
  <c r="R202" i="31" s="1"/>
  <c r="V202" i="31" s="1"/>
  <c r="M202" i="31"/>
  <c r="L178" i="31"/>
  <c r="N178" i="31" s="1"/>
  <c r="O178" i="31" s="1"/>
  <c r="R178" i="31" s="1"/>
  <c r="V178" i="31" s="1"/>
  <c r="M178" i="31"/>
  <c r="K178" i="31"/>
  <c r="K94" i="31"/>
  <c r="N94" i="31" s="1"/>
  <c r="O94" i="31" s="1"/>
  <c r="R94" i="31" s="1"/>
  <c r="V94" i="31" s="1"/>
  <c r="L94" i="31"/>
  <c r="M94" i="31"/>
  <c r="K82" i="31"/>
  <c r="L82" i="31"/>
  <c r="M82" i="31"/>
  <c r="K70" i="31"/>
  <c r="L70" i="31"/>
  <c r="M70" i="31"/>
  <c r="N70" i="31" s="1"/>
  <c r="O70" i="31" s="1"/>
  <c r="R70" i="31" s="1"/>
  <c r="V70" i="31" s="1"/>
  <c r="N328" i="31"/>
  <c r="O328" i="31" s="1"/>
  <c r="R328" i="31" s="1"/>
  <c r="I317" i="31"/>
  <c r="N292" i="31"/>
  <c r="O292" i="31" s="1"/>
  <c r="R292" i="31" s="1"/>
  <c r="V292" i="31" s="1"/>
  <c r="K283" i="31"/>
  <c r="L283" i="31"/>
  <c r="N283" i="31" s="1"/>
  <c r="O283" i="31" s="1"/>
  <c r="R283" i="31" s="1"/>
  <c r="V283" i="31" s="1"/>
  <c r="M283" i="31"/>
  <c r="I281" i="31"/>
  <c r="N256" i="31"/>
  <c r="O256" i="31" s="1"/>
  <c r="R256" i="31" s="1"/>
  <c r="V256" i="31" s="1"/>
  <c r="I245" i="31"/>
  <c r="U358" i="31"/>
  <c r="X358" i="31" s="1"/>
  <c r="I346" i="31"/>
  <c r="K336" i="31"/>
  <c r="N336" i="31" s="1"/>
  <c r="O336" i="31" s="1"/>
  <c r="R336" i="31" s="1"/>
  <c r="V336" i="31" s="1"/>
  <c r="L336" i="31"/>
  <c r="M336" i="31"/>
  <c r="I334" i="31"/>
  <c r="K324" i="31"/>
  <c r="L324" i="31"/>
  <c r="N324" i="31" s="1"/>
  <c r="O324" i="31" s="1"/>
  <c r="R324" i="31" s="1"/>
  <c r="V324" i="31" s="1"/>
  <c r="M324" i="31"/>
  <c r="I322" i="31"/>
  <c r="N309" i="31"/>
  <c r="O309" i="31" s="1"/>
  <c r="R309" i="31" s="1"/>
  <c r="V309" i="31" s="1"/>
  <c r="L300" i="31"/>
  <c r="N300" i="31" s="1"/>
  <c r="O300" i="31" s="1"/>
  <c r="R300" i="31" s="1"/>
  <c r="V300" i="31" s="1"/>
  <c r="M300" i="31"/>
  <c r="K300" i="31"/>
  <c r="N297" i="31"/>
  <c r="O297" i="31" s="1"/>
  <c r="R297" i="31" s="1"/>
  <c r="V297" i="31" s="1"/>
  <c r="I286" i="31"/>
  <c r="V286" i="31"/>
  <c r="K276" i="31"/>
  <c r="L276" i="31"/>
  <c r="M276" i="31"/>
  <c r="N273" i="31"/>
  <c r="O273" i="31" s="1"/>
  <c r="R273" i="31" s="1"/>
  <c r="V273" i="31" s="1"/>
  <c r="M264" i="31"/>
  <c r="N264" i="31" s="1"/>
  <c r="O264" i="31" s="1"/>
  <c r="R264" i="31" s="1"/>
  <c r="V264" i="31" s="1"/>
  <c r="K264" i="31"/>
  <c r="L264" i="31"/>
  <c r="I262" i="31"/>
  <c r="I250" i="31"/>
  <c r="V250" i="31"/>
  <c r="I238" i="31"/>
  <c r="N237" i="31"/>
  <c r="O237" i="31" s="1"/>
  <c r="R237" i="31" s="1"/>
  <c r="V237" i="31" s="1"/>
  <c r="M228" i="31"/>
  <c r="K228" i="31"/>
  <c r="L228" i="31"/>
  <c r="N228" i="31" s="1"/>
  <c r="O228" i="31" s="1"/>
  <c r="R228" i="31" s="1"/>
  <c r="V228" i="31" s="1"/>
  <c r="I226" i="31"/>
  <c r="N225" i="31"/>
  <c r="O225" i="31" s="1"/>
  <c r="R225" i="31" s="1"/>
  <c r="V225" i="31" s="1"/>
  <c r="K216" i="31"/>
  <c r="L216" i="31"/>
  <c r="M216" i="31"/>
  <c r="N216" i="31" s="1"/>
  <c r="O216" i="31" s="1"/>
  <c r="R216" i="31" s="1"/>
  <c r="V216" i="31" s="1"/>
  <c r="I214" i="31"/>
  <c r="V214" i="31"/>
  <c r="N213" i="31"/>
  <c r="O213" i="31" s="1"/>
  <c r="R213" i="31" s="1"/>
  <c r="V213" i="31" s="1"/>
  <c r="K204" i="31"/>
  <c r="L204" i="31"/>
  <c r="N204" i="31" s="1"/>
  <c r="O204" i="31" s="1"/>
  <c r="R204" i="31" s="1"/>
  <c r="V204" i="31" s="1"/>
  <c r="M204" i="31"/>
  <c r="I202" i="31"/>
  <c r="N201" i="31"/>
  <c r="O201" i="31" s="1"/>
  <c r="R201" i="31" s="1"/>
  <c r="V201" i="31" s="1"/>
  <c r="K192" i="31"/>
  <c r="L192" i="31"/>
  <c r="M192" i="31"/>
  <c r="I190" i="31"/>
  <c r="L180" i="31"/>
  <c r="N180" i="31" s="1"/>
  <c r="O180" i="31" s="1"/>
  <c r="R180" i="31" s="1"/>
  <c r="V180" i="31" s="1"/>
  <c r="K180" i="31"/>
  <c r="M180" i="31"/>
  <c r="N177" i="31"/>
  <c r="O177" i="31" s="1"/>
  <c r="R177" i="31" s="1"/>
  <c r="K168" i="31"/>
  <c r="L168" i="31"/>
  <c r="M168" i="31"/>
  <c r="N168" i="31" s="1"/>
  <c r="O168" i="31" s="1"/>
  <c r="R168" i="31" s="1"/>
  <c r="V168" i="31" s="1"/>
  <c r="I166" i="31"/>
  <c r="V166" i="31"/>
  <c r="N165" i="31"/>
  <c r="O165" i="31" s="1"/>
  <c r="R165" i="31" s="1"/>
  <c r="V165" i="31" s="1"/>
  <c r="K156" i="31"/>
  <c r="L156" i="31"/>
  <c r="M156" i="31"/>
  <c r="N156" i="31" s="1"/>
  <c r="O156" i="31" s="1"/>
  <c r="R156" i="31" s="1"/>
  <c r="I154" i="31"/>
  <c r="N153" i="31"/>
  <c r="O153" i="31" s="1"/>
  <c r="R153" i="31" s="1"/>
  <c r="V153" i="31" s="1"/>
  <c r="L144" i="31"/>
  <c r="M144" i="31"/>
  <c r="K144" i="31"/>
  <c r="N144" i="31" s="1"/>
  <c r="O144" i="31" s="1"/>
  <c r="R144" i="31" s="1"/>
  <c r="V144" i="31" s="1"/>
  <c r="I142" i="31"/>
  <c r="V142" i="31"/>
  <c r="N141" i="31"/>
  <c r="O141" i="31" s="1"/>
  <c r="R141" i="31" s="1"/>
  <c r="V141" i="31" s="1"/>
  <c r="K132" i="31"/>
  <c r="L132" i="31"/>
  <c r="N132" i="31" s="1"/>
  <c r="O132" i="31" s="1"/>
  <c r="R132" i="31" s="1"/>
  <c r="V132" i="31" s="1"/>
  <c r="M132" i="31"/>
  <c r="I130" i="31"/>
  <c r="V130" i="31"/>
  <c r="N129" i="31"/>
  <c r="O129" i="31" s="1"/>
  <c r="R129" i="31" s="1"/>
  <c r="V129" i="31" s="1"/>
  <c r="K120" i="31"/>
  <c r="L120" i="31"/>
  <c r="M120" i="31"/>
  <c r="N120" i="31" s="1"/>
  <c r="O120" i="31" s="1"/>
  <c r="R120" i="31" s="1"/>
  <c r="V120" i="31" s="1"/>
  <c r="I118" i="31"/>
  <c r="V118" i="31"/>
  <c r="N117" i="31"/>
  <c r="O117" i="31" s="1"/>
  <c r="R117" i="31" s="1"/>
  <c r="V117" i="31" s="1"/>
  <c r="K108" i="31"/>
  <c r="L108" i="31"/>
  <c r="M108" i="31"/>
  <c r="N108" i="31" s="1"/>
  <c r="O108" i="31" s="1"/>
  <c r="R108" i="31" s="1"/>
  <c r="V108" i="31" s="1"/>
  <c r="I106" i="31"/>
  <c r="V106" i="31"/>
  <c r="N105" i="31"/>
  <c r="O105" i="31" s="1"/>
  <c r="R105" i="31" s="1"/>
  <c r="V105" i="31" s="1"/>
  <c r="L96" i="31"/>
  <c r="K96" i="31"/>
  <c r="N96" i="31" s="1"/>
  <c r="O96" i="31" s="1"/>
  <c r="R96" i="31" s="1"/>
  <c r="V96" i="31" s="1"/>
  <c r="M96" i="31"/>
  <c r="I94" i="31"/>
  <c r="N93" i="31"/>
  <c r="O93" i="31" s="1"/>
  <c r="R93" i="31" s="1"/>
  <c r="V93" i="31" s="1"/>
  <c r="K84" i="31"/>
  <c r="L84" i="31"/>
  <c r="N84" i="31" s="1"/>
  <c r="O84" i="31" s="1"/>
  <c r="R84" i="31" s="1"/>
  <c r="V84" i="31" s="1"/>
  <c r="M84" i="31"/>
  <c r="I82" i="31"/>
  <c r="V82" i="31"/>
  <c r="N81" i="31"/>
  <c r="O81" i="31" s="1"/>
  <c r="R81" i="31" s="1"/>
  <c r="V81" i="31" s="1"/>
  <c r="K72" i="31"/>
  <c r="L72" i="31"/>
  <c r="M72" i="31"/>
  <c r="N72" i="31" s="1"/>
  <c r="O72" i="31" s="1"/>
  <c r="R72" i="31" s="1"/>
  <c r="V72" i="31" s="1"/>
  <c r="I70" i="31"/>
  <c r="N69" i="31"/>
  <c r="O69" i="31" s="1"/>
  <c r="R69" i="31" s="1"/>
  <c r="V69" i="31" s="1"/>
  <c r="L60" i="31"/>
  <c r="M60" i="31"/>
  <c r="N60" i="31" s="1"/>
  <c r="O60" i="31" s="1"/>
  <c r="R60" i="31" s="1"/>
  <c r="V60" i="31" s="1"/>
  <c r="K60" i="31"/>
  <c r="V58" i="31"/>
  <c r="I58" i="31"/>
  <c r="N57" i="31"/>
  <c r="O57" i="31" s="1"/>
  <c r="R57" i="31" s="1"/>
  <c r="V57" i="31" s="1"/>
  <c r="L48" i="31"/>
  <c r="M48" i="31"/>
  <c r="K48" i="31"/>
  <c r="V46" i="31"/>
  <c r="I46" i="31"/>
  <c r="N45" i="31"/>
  <c r="O45" i="31" s="1"/>
  <c r="R45" i="31" s="1"/>
  <c r="V45" i="31" s="1"/>
  <c r="K36" i="31"/>
  <c r="L36" i="31"/>
  <c r="N36" i="31" s="1"/>
  <c r="O36" i="31" s="1"/>
  <c r="R36" i="31" s="1"/>
  <c r="V36" i="31" s="1"/>
  <c r="M36" i="31"/>
  <c r="V34" i="31"/>
  <c r="I34" i="31"/>
  <c r="N33" i="31"/>
  <c r="O33" i="31" s="1"/>
  <c r="R33" i="31" s="1"/>
  <c r="K24" i="31"/>
  <c r="L24" i="31"/>
  <c r="M24" i="31"/>
  <c r="V22" i="31"/>
  <c r="I22" i="31"/>
  <c r="N21" i="31"/>
  <c r="O21" i="31" s="1"/>
  <c r="R21" i="31" s="1"/>
  <c r="V21" i="31" s="1"/>
  <c r="T358" i="31"/>
  <c r="K354" i="31"/>
  <c r="L349" i="31"/>
  <c r="N349" i="31" s="1"/>
  <c r="O349" i="31" s="1"/>
  <c r="R349" i="31" s="1"/>
  <c r="V349" i="31" s="1"/>
  <c r="K337" i="31"/>
  <c r="N337" i="31" s="1"/>
  <c r="O337" i="31" s="1"/>
  <c r="R337" i="31" s="1"/>
  <c r="V337" i="31" s="1"/>
  <c r="K319" i="31"/>
  <c r="K306" i="31"/>
  <c r="N307" i="31"/>
  <c r="O307" i="31" s="1"/>
  <c r="R307" i="31" s="1"/>
  <c r="V307" i="31" s="1"/>
  <c r="L298" i="31"/>
  <c r="N298" i="31" s="1"/>
  <c r="O298" i="31" s="1"/>
  <c r="R298" i="31" s="1"/>
  <c r="V298" i="31" s="1"/>
  <c r="M298" i="31"/>
  <c r="N199" i="31"/>
  <c r="O199" i="31" s="1"/>
  <c r="R199" i="31" s="1"/>
  <c r="V199" i="31" s="1"/>
  <c r="K190" i="31"/>
  <c r="L190" i="31"/>
  <c r="N190" i="31" s="1"/>
  <c r="O190" i="31" s="1"/>
  <c r="R190" i="31" s="1"/>
  <c r="V190" i="31" s="1"/>
  <c r="M190" i="31"/>
  <c r="I32" i="31"/>
  <c r="V32" i="31"/>
  <c r="N340" i="31"/>
  <c r="O340" i="31" s="1"/>
  <c r="R340" i="31" s="1"/>
  <c r="V340" i="31" s="1"/>
  <c r="I329" i="31"/>
  <c r="N280" i="31"/>
  <c r="O280" i="31" s="1"/>
  <c r="R280" i="31" s="1"/>
  <c r="V280" i="31" s="1"/>
  <c r="M271" i="31"/>
  <c r="K271" i="31"/>
  <c r="L271" i="31"/>
  <c r="I269" i="31"/>
  <c r="K247" i="31"/>
  <c r="L247" i="31"/>
  <c r="M247" i="31"/>
  <c r="K348" i="31"/>
  <c r="L348" i="31"/>
  <c r="N348" i="31" s="1"/>
  <c r="O348" i="31" s="1"/>
  <c r="R348" i="31" s="1"/>
  <c r="V348" i="31" s="1"/>
  <c r="M348" i="31"/>
  <c r="N333" i="31"/>
  <c r="O333" i="31" s="1"/>
  <c r="R333" i="31" s="1"/>
  <c r="V333" i="31" s="1"/>
  <c r="N321" i="31"/>
  <c r="O321" i="31" s="1"/>
  <c r="R321" i="31" s="1"/>
  <c r="V321" i="31" s="1"/>
  <c r="M312" i="31"/>
  <c r="N312" i="31" s="1"/>
  <c r="O312" i="31" s="1"/>
  <c r="R312" i="31" s="1"/>
  <c r="V312" i="31" s="1"/>
  <c r="K312" i="31"/>
  <c r="L312" i="31"/>
  <c r="I310" i="31"/>
  <c r="V310" i="31"/>
  <c r="I298" i="31"/>
  <c r="K288" i="31"/>
  <c r="N288" i="31" s="1"/>
  <c r="O288" i="31" s="1"/>
  <c r="R288" i="31" s="1"/>
  <c r="V288" i="31" s="1"/>
  <c r="L288" i="31"/>
  <c r="M288" i="31"/>
  <c r="N285" i="31"/>
  <c r="O285" i="31" s="1"/>
  <c r="R285" i="31" s="1"/>
  <c r="V285" i="31" s="1"/>
  <c r="I274" i="31"/>
  <c r="N261" i="31"/>
  <c r="O261" i="31" s="1"/>
  <c r="R261" i="31" s="1"/>
  <c r="V261" i="31" s="1"/>
  <c r="M252" i="31"/>
  <c r="K252" i="31"/>
  <c r="L252" i="31"/>
  <c r="N252" i="31" s="1"/>
  <c r="O252" i="31" s="1"/>
  <c r="R252" i="31" s="1"/>
  <c r="V252" i="31" s="1"/>
  <c r="N249" i="31"/>
  <c r="O249" i="31" s="1"/>
  <c r="R249" i="31" s="1"/>
  <c r="V249" i="31" s="1"/>
  <c r="M240" i="31"/>
  <c r="K240" i="31"/>
  <c r="N240" i="31" s="1"/>
  <c r="O240" i="31" s="1"/>
  <c r="R240" i="31" s="1"/>
  <c r="L240" i="31"/>
  <c r="N189" i="31"/>
  <c r="O189" i="31" s="1"/>
  <c r="R189" i="31" s="1"/>
  <c r="V189" i="31" s="1"/>
  <c r="I178" i="31"/>
  <c r="K353" i="31"/>
  <c r="L353" i="31"/>
  <c r="M353" i="31"/>
  <c r="N353" i="31" s="1"/>
  <c r="O353" i="31" s="1"/>
  <c r="R353" i="31" s="1"/>
  <c r="I351" i="31"/>
  <c r="K341" i="31"/>
  <c r="N341" i="31" s="1"/>
  <c r="O341" i="31" s="1"/>
  <c r="R341" i="31" s="1"/>
  <c r="V341" i="31" s="1"/>
  <c r="L341" i="31"/>
  <c r="M341" i="31"/>
  <c r="I339" i="31"/>
  <c r="V339" i="31"/>
  <c r="K329" i="31"/>
  <c r="L329" i="31"/>
  <c r="N329" i="31" s="1"/>
  <c r="O329" i="31" s="1"/>
  <c r="R329" i="31" s="1"/>
  <c r="V329" i="31" s="1"/>
  <c r="M329" i="31"/>
  <c r="I327" i="31"/>
  <c r="K317" i="31"/>
  <c r="L317" i="31"/>
  <c r="M317" i="31"/>
  <c r="N317" i="31" s="1"/>
  <c r="O317" i="31" s="1"/>
  <c r="R317" i="31" s="1"/>
  <c r="V317" i="31" s="1"/>
  <c r="I315" i="31"/>
  <c r="V315" i="31"/>
  <c r="N314" i="31"/>
  <c r="O314" i="31" s="1"/>
  <c r="R314" i="31" s="1"/>
  <c r="V314" i="31" s="1"/>
  <c r="M305" i="31"/>
  <c r="N305" i="31" s="1"/>
  <c r="O305" i="31" s="1"/>
  <c r="R305" i="31" s="1"/>
  <c r="V305" i="31" s="1"/>
  <c r="L305" i="31"/>
  <c r="I303" i="31"/>
  <c r="V303" i="31"/>
  <c r="N302" i="31"/>
  <c r="O302" i="31" s="1"/>
  <c r="R302" i="31" s="1"/>
  <c r="V302" i="31" s="1"/>
  <c r="M293" i="31"/>
  <c r="K293" i="31"/>
  <c r="N293" i="31" s="1"/>
  <c r="O293" i="31" s="1"/>
  <c r="R293" i="31" s="1"/>
  <c r="V293" i="31" s="1"/>
  <c r="I291" i="31"/>
  <c r="V291" i="31"/>
  <c r="N290" i="31"/>
  <c r="O290" i="31" s="1"/>
  <c r="R290" i="31" s="1"/>
  <c r="V290" i="31" s="1"/>
  <c r="M281" i="31"/>
  <c r="L281" i="31"/>
  <c r="N281" i="31" s="1"/>
  <c r="O281" i="31" s="1"/>
  <c r="R281" i="31" s="1"/>
  <c r="V281" i="31" s="1"/>
  <c r="I279" i="31"/>
  <c r="V279" i="31"/>
  <c r="L269" i="31"/>
  <c r="K269" i="31"/>
  <c r="M269" i="31"/>
  <c r="N269" i="31" s="1"/>
  <c r="O269" i="31" s="1"/>
  <c r="R269" i="31" s="1"/>
  <c r="V269" i="31" s="1"/>
  <c r="I267" i="31"/>
  <c r="N266" i="31"/>
  <c r="O266" i="31" s="1"/>
  <c r="R266" i="31" s="1"/>
  <c r="V266" i="31" s="1"/>
  <c r="L257" i="31"/>
  <c r="M257" i="31"/>
  <c r="N257" i="31" s="1"/>
  <c r="O257" i="31" s="1"/>
  <c r="R257" i="31" s="1"/>
  <c r="V257" i="31" s="1"/>
  <c r="K257" i="31"/>
  <c r="I255" i="31"/>
  <c r="V255" i="31"/>
  <c r="N254" i="31"/>
  <c r="O254" i="31" s="1"/>
  <c r="R254" i="31" s="1"/>
  <c r="V254" i="31" s="1"/>
  <c r="K245" i="31"/>
  <c r="N245" i="31" s="1"/>
  <c r="O245" i="31" s="1"/>
  <c r="R245" i="31" s="1"/>
  <c r="V245" i="31" s="1"/>
  <c r="L245" i="31"/>
  <c r="M245" i="31"/>
  <c r="I243" i="31"/>
  <c r="V243" i="31"/>
  <c r="N242" i="31"/>
  <c r="O242" i="31" s="1"/>
  <c r="R242" i="31" s="1"/>
  <c r="V242" i="31" s="1"/>
  <c r="K233" i="31"/>
  <c r="L233" i="31"/>
  <c r="N233" i="31" s="1"/>
  <c r="O233" i="31" s="1"/>
  <c r="R233" i="31" s="1"/>
  <c r="V233" i="31" s="1"/>
  <c r="M233" i="31"/>
  <c r="I231" i="31"/>
  <c r="V231" i="31"/>
  <c r="N230" i="31"/>
  <c r="O230" i="31" s="1"/>
  <c r="R230" i="31" s="1"/>
  <c r="V230" i="31" s="1"/>
  <c r="L221" i="31"/>
  <c r="M221" i="31"/>
  <c r="N221" i="31" s="1"/>
  <c r="O221" i="31" s="1"/>
  <c r="R221" i="31" s="1"/>
  <c r="V221" i="31" s="1"/>
  <c r="K221" i="31"/>
  <c r="I219" i="31"/>
  <c r="V219" i="31"/>
  <c r="N218" i="31"/>
  <c r="O218" i="31" s="1"/>
  <c r="R218" i="31" s="1"/>
  <c r="V218" i="31" s="1"/>
  <c r="K209" i="31"/>
  <c r="L209" i="31"/>
  <c r="M209" i="31"/>
  <c r="N209" i="31" s="1"/>
  <c r="O209" i="31" s="1"/>
  <c r="R209" i="31" s="1"/>
  <c r="V209" i="31" s="1"/>
  <c r="I207" i="31"/>
  <c r="N206" i="31"/>
  <c r="O206" i="31" s="1"/>
  <c r="R206" i="31" s="1"/>
  <c r="V206" i="31" s="1"/>
  <c r="K197" i="31"/>
  <c r="N197" i="31" s="1"/>
  <c r="O197" i="31" s="1"/>
  <c r="R197" i="31" s="1"/>
  <c r="V197" i="31" s="1"/>
  <c r="L197" i="31"/>
  <c r="M197" i="31"/>
  <c r="I195" i="31"/>
  <c r="V195" i="31"/>
  <c r="N194" i="31"/>
  <c r="O194" i="31" s="1"/>
  <c r="R194" i="31" s="1"/>
  <c r="V194" i="31" s="1"/>
  <c r="M185" i="31"/>
  <c r="K185" i="31"/>
  <c r="L185" i="31"/>
  <c r="N185" i="31" s="1"/>
  <c r="O185" i="31" s="1"/>
  <c r="R185" i="31" s="1"/>
  <c r="V185" i="31" s="1"/>
  <c r="I183" i="31"/>
  <c r="V183" i="31"/>
  <c r="N182" i="31"/>
  <c r="O182" i="31" s="1"/>
  <c r="R182" i="31" s="1"/>
  <c r="V182" i="31" s="1"/>
  <c r="L173" i="31"/>
  <c r="M173" i="31"/>
  <c r="N173" i="31" s="1"/>
  <c r="O173" i="31" s="1"/>
  <c r="R173" i="31" s="1"/>
  <c r="V173" i="31" s="1"/>
  <c r="K173" i="31"/>
  <c r="I171" i="31"/>
  <c r="V171" i="31"/>
  <c r="N170" i="31"/>
  <c r="O170" i="31" s="1"/>
  <c r="R170" i="31" s="1"/>
  <c r="V170" i="31" s="1"/>
  <c r="K161" i="31"/>
  <c r="L161" i="31"/>
  <c r="M161" i="31"/>
  <c r="N161" i="31" s="1"/>
  <c r="O161" i="31" s="1"/>
  <c r="R161" i="31" s="1"/>
  <c r="V161" i="31" s="1"/>
  <c r="I159" i="31"/>
  <c r="V159" i="31"/>
  <c r="N158" i="31"/>
  <c r="O158" i="31" s="1"/>
  <c r="R158" i="31" s="1"/>
  <c r="V158" i="31" s="1"/>
  <c r="K149" i="31"/>
  <c r="N149" i="31" s="1"/>
  <c r="O149" i="31" s="1"/>
  <c r="R149" i="31" s="1"/>
  <c r="V149" i="31" s="1"/>
  <c r="L149" i="31"/>
  <c r="M149" i="31"/>
  <c r="I147" i="31"/>
  <c r="N146" i="31"/>
  <c r="O146" i="31" s="1"/>
  <c r="R146" i="31" s="1"/>
  <c r="V146" i="31" s="1"/>
  <c r="M137" i="31"/>
  <c r="K137" i="31"/>
  <c r="L137" i="31"/>
  <c r="I135" i="31"/>
  <c r="V135" i="31"/>
  <c r="K125" i="31"/>
  <c r="M125" i="31"/>
  <c r="N125" i="31" s="1"/>
  <c r="O125" i="31" s="1"/>
  <c r="R125" i="31" s="1"/>
  <c r="V125" i="31" s="1"/>
  <c r="L125" i="31"/>
  <c r="V123" i="31"/>
  <c r="I123" i="31"/>
  <c r="N122" i="31"/>
  <c r="O122" i="31" s="1"/>
  <c r="R122" i="31" s="1"/>
  <c r="V122" i="31" s="1"/>
  <c r="K113" i="31"/>
  <c r="L113" i="31"/>
  <c r="M113" i="31"/>
  <c r="N113" i="31" s="1"/>
  <c r="O113" i="31" s="1"/>
  <c r="R113" i="31" s="1"/>
  <c r="V113" i="31" s="1"/>
  <c r="V111" i="31"/>
  <c r="I111" i="31"/>
  <c r="N110" i="31"/>
  <c r="O110" i="31" s="1"/>
  <c r="R110" i="31" s="1"/>
  <c r="V110" i="31" s="1"/>
  <c r="K101" i="31"/>
  <c r="L101" i="31"/>
  <c r="N101" i="31" s="1"/>
  <c r="O101" i="31" s="1"/>
  <c r="R101" i="31" s="1"/>
  <c r="V101" i="31" s="1"/>
  <c r="M101" i="31"/>
  <c r="I99" i="31"/>
  <c r="V99" i="31"/>
  <c r="N98" i="31"/>
  <c r="O98" i="31" s="1"/>
  <c r="R98" i="31" s="1"/>
  <c r="V98" i="31" s="1"/>
  <c r="K89" i="31"/>
  <c r="N89" i="31" s="1"/>
  <c r="O89" i="31" s="1"/>
  <c r="R89" i="31" s="1"/>
  <c r="V89" i="31" s="1"/>
  <c r="L89" i="31"/>
  <c r="M89" i="31"/>
  <c r="I87" i="31"/>
  <c r="V87" i="31"/>
  <c r="N86" i="31"/>
  <c r="O86" i="31" s="1"/>
  <c r="R86" i="31" s="1"/>
  <c r="V86" i="31" s="1"/>
  <c r="K77" i="31"/>
  <c r="L77" i="31"/>
  <c r="N77" i="31" s="1"/>
  <c r="O77" i="31" s="1"/>
  <c r="R77" i="31" s="1"/>
  <c r="V77" i="31" s="1"/>
  <c r="M77" i="31"/>
  <c r="I75" i="31"/>
  <c r="V75" i="31"/>
  <c r="N74" i="31"/>
  <c r="O74" i="31" s="1"/>
  <c r="R74" i="31" s="1"/>
  <c r="V74" i="31" s="1"/>
  <c r="M65" i="31"/>
  <c r="N65" i="31" s="1"/>
  <c r="O65" i="31" s="1"/>
  <c r="R65" i="31" s="1"/>
  <c r="V65" i="31" s="1"/>
  <c r="K65" i="31"/>
  <c r="L65" i="31"/>
  <c r="I63" i="31"/>
  <c r="V63" i="31"/>
  <c r="N62" i="31"/>
  <c r="O62" i="31" s="1"/>
  <c r="R62" i="31" s="1"/>
  <c r="V62" i="31" s="1"/>
  <c r="L53" i="31"/>
  <c r="N53" i="31" s="1"/>
  <c r="O53" i="31" s="1"/>
  <c r="R53" i="31" s="1"/>
  <c r="V53" i="31" s="1"/>
  <c r="K53" i="31"/>
  <c r="M53" i="31"/>
  <c r="I51" i="31"/>
  <c r="V51" i="31"/>
  <c r="N50" i="31"/>
  <c r="O50" i="31" s="1"/>
  <c r="R50" i="31" s="1"/>
  <c r="V50" i="31" s="1"/>
  <c r="K41" i="31"/>
  <c r="N41" i="31" s="1"/>
  <c r="O41" i="31" s="1"/>
  <c r="R41" i="31" s="1"/>
  <c r="V41" i="31" s="1"/>
  <c r="L41" i="31"/>
  <c r="M41" i="31"/>
  <c r="I39" i="31"/>
  <c r="V39" i="31"/>
  <c r="N38" i="31"/>
  <c r="O38" i="31" s="1"/>
  <c r="R38" i="31" s="1"/>
  <c r="V38" i="31" s="1"/>
  <c r="K29" i="31"/>
  <c r="L29" i="31"/>
  <c r="N29" i="31" s="1"/>
  <c r="O29" i="31" s="1"/>
  <c r="R29" i="31" s="1"/>
  <c r="V29" i="31" s="1"/>
  <c r="M29" i="31"/>
  <c r="I27" i="31"/>
  <c r="N26" i="31"/>
  <c r="O26" i="31" s="1"/>
  <c r="R26" i="31" s="1"/>
  <c r="V26" i="31" s="1"/>
  <c r="K17" i="31"/>
  <c r="L17" i="31"/>
  <c r="M17" i="31"/>
  <c r="N17" i="31" s="1"/>
  <c r="O17" i="31" s="1"/>
  <c r="R17" i="31" s="1"/>
  <c r="V17" i="31" s="1"/>
  <c r="I15" i="31"/>
  <c r="W352" i="31"/>
  <c r="K349" i="31"/>
  <c r="L340" i="31"/>
  <c r="V328" i="31"/>
  <c r="L322" i="31"/>
  <c r="N322" i="31" s="1"/>
  <c r="O322" i="31" s="1"/>
  <c r="R322" i="31" s="1"/>
  <c r="V322" i="31" s="1"/>
  <c r="K27" i="31"/>
  <c r="L27" i="31"/>
  <c r="N27" i="31" s="1"/>
  <c r="O27" i="31" s="1"/>
  <c r="R27" i="31" s="1"/>
  <c r="V27" i="31" s="1"/>
  <c r="M27" i="31"/>
  <c r="I25" i="31"/>
  <c r="N24" i="31"/>
  <c r="O24" i="31" s="1"/>
  <c r="R24" i="31" s="1"/>
  <c r="K15" i="31"/>
  <c r="L15" i="31"/>
  <c r="M15" i="31"/>
  <c r="N15" i="31" s="1"/>
  <c r="O15" i="31" s="1"/>
  <c r="R15" i="31" s="1"/>
  <c r="V15" i="31" s="1"/>
  <c r="K28" i="31"/>
  <c r="L28" i="31"/>
  <c r="M28" i="31"/>
  <c r="I26" i="31"/>
  <c r="N25" i="31"/>
  <c r="O25" i="31" s="1"/>
  <c r="R25" i="31" s="1"/>
  <c r="V25" i="31" s="1"/>
  <c r="K16" i="31"/>
  <c r="L16" i="31"/>
  <c r="M16" i="31"/>
  <c r="K26" i="31"/>
  <c r="L26" i="31"/>
  <c r="M26" i="31"/>
  <c r="I24" i="31"/>
  <c r="V24" i="31"/>
  <c r="N23" i="31"/>
  <c r="O23" i="31" s="1"/>
  <c r="R23" i="31" s="1"/>
  <c r="V23" i="31" s="1"/>
  <c r="K31" i="31"/>
  <c r="L31" i="31"/>
  <c r="N31" i="31" s="1"/>
  <c r="O31" i="31" s="1"/>
  <c r="R31" i="31" s="1"/>
  <c r="V31" i="31" s="1"/>
  <c r="M31" i="31"/>
  <c r="I29" i="31"/>
  <c r="N28" i="31"/>
  <c r="O28" i="31" s="1"/>
  <c r="R28" i="31" s="1"/>
  <c r="V28" i="31" s="1"/>
  <c r="K19" i="31"/>
  <c r="L19" i="31"/>
  <c r="M19" i="31"/>
  <c r="I17" i="31"/>
  <c r="N16" i="31"/>
  <c r="O16" i="31" s="1"/>
  <c r="R16" i="31" s="1"/>
  <c r="V16" i="31"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J10" i="4"/>
  <c r="K10" i="4" s="1"/>
  <c r="O10" i="4"/>
  <c r="U10" i="4"/>
  <c r="B11" i="4"/>
  <c r="C11" i="4"/>
  <c r="D11" i="4"/>
  <c r="E11" i="4"/>
  <c r="F11" i="4"/>
  <c r="G11" i="4"/>
  <c r="I11" i="4"/>
  <c r="O11" i="4"/>
  <c r="U11" i="4"/>
  <c r="B12" i="4"/>
  <c r="C12" i="4"/>
  <c r="D12" i="4"/>
  <c r="J12" i="4" s="1"/>
  <c r="K12" i="4" s="1"/>
  <c r="E12" i="4"/>
  <c r="F12" i="4"/>
  <c r="G12" i="4"/>
  <c r="O12" i="4"/>
  <c r="U12" i="4"/>
  <c r="B13" i="4"/>
  <c r="C13" i="4"/>
  <c r="D13" i="4"/>
  <c r="E13" i="4"/>
  <c r="F13" i="4"/>
  <c r="G13" i="4"/>
  <c r="O13" i="4"/>
  <c r="U13" i="4"/>
  <c r="B14" i="4"/>
  <c r="C14" i="4"/>
  <c r="D14" i="4"/>
  <c r="E14" i="4"/>
  <c r="F14" i="4"/>
  <c r="G14" i="4"/>
  <c r="O14" i="4"/>
  <c r="U14" i="4"/>
  <c r="P15" i="32"/>
  <c r="Q15" i="32" s="1"/>
  <c r="R15" i="32" s="1"/>
  <c r="T15" i="32"/>
  <c r="P16" i="32"/>
  <c r="Q16" i="32" s="1"/>
  <c r="R16" i="32" s="1"/>
  <c r="T16" i="32"/>
  <c r="P17" i="32"/>
  <c r="Q17" i="32" s="1"/>
  <c r="R17" i="32" s="1"/>
  <c r="T17" i="32"/>
  <c r="P18" i="32"/>
  <c r="Q18" i="32" s="1"/>
  <c r="R18" i="32" s="1"/>
  <c r="T18" i="32"/>
  <c r="P19" i="32"/>
  <c r="Q19" i="32" s="1"/>
  <c r="R19" i="32" s="1"/>
  <c r="T19" i="32"/>
  <c r="B15" i="32"/>
  <c r="C15" i="32"/>
  <c r="D15" i="32"/>
  <c r="E15" i="32"/>
  <c r="F15" i="32"/>
  <c r="G15" i="32"/>
  <c r="I15" i="32" s="1"/>
  <c r="B16" i="32"/>
  <c r="C16" i="32"/>
  <c r="D16" i="32"/>
  <c r="E16" i="32"/>
  <c r="F16" i="32"/>
  <c r="G16" i="32"/>
  <c r="B17" i="32"/>
  <c r="C17" i="32"/>
  <c r="D17" i="32"/>
  <c r="E17" i="32"/>
  <c r="F17" i="32"/>
  <c r="G17" i="32"/>
  <c r="I17" i="32" s="1"/>
  <c r="B18" i="32"/>
  <c r="C18" i="32"/>
  <c r="D18" i="32"/>
  <c r="L18" i="32" s="1"/>
  <c r="E18" i="32"/>
  <c r="F18" i="32"/>
  <c r="G18" i="32"/>
  <c r="B19" i="32"/>
  <c r="C19" i="32"/>
  <c r="D19" i="32"/>
  <c r="E19" i="32"/>
  <c r="F19" i="32"/>
  <c r="G19" i="32"/>
  <c r="I19" i="32" s="1"/>
  <c r="O15" i="8"/>
  <c r="O16" i="8"/>
  <c r="O17" i="8"/>
  <c r="O18" i="8"/>
  <c r="O19" i="8"/>
  <c r="B15" i="8"/>
  <c r="C15" i="8"/>
  <c r="D15" i="8"/>
  <c r="J15" i="8" s="1"/>
  <c r="E15" i="8"/>
  <c r="F15" i="8"/>
  <c r="G15" i="8"/>
  <c r="B16" i="8"/>
  <c r="C16" i="8"/>
  <c r="D16" i="8"/>
  <c r="E16" i="8"/>
  <c r="F16" i="8"/>
  <c r="G16" i="8"/>
  <c r="B17" i="8"/>
  <c r="C17" i="8"/>
  <c r="D17" i="8"/>
  <c r="J17" i="8" s="1"/>
  <c r="E17" i="8"/>
  <c r="F17" i="8"/>
  <c r="G17" i="8"/>
  <c r="B18" i="8"/>
  <c r="C18" i="8"/>
  <c r="D18" i="8"/>
  <c r="J18" i="8" s="1"/>
  <c r="E18" i="8"/>
  <c r="F18" i="8"/>
  <c r="G18" i="8"/>
  <c r="B19" i="8"/>
  <c r="C19" i="8"/>
  <c r="D19" i="8"/>
  <c r="J19" i="8" s="1"/>
  <c r="E19" i="8"/>
  <c r="F19" i="8"/>
  <c r="G19" i="8"/>
  <c r="O15" i="30"/>
  <c r="O16" i="30"/>
  <c r="O17" i="30"/>
  <c r="O18" i="30"/>
  <c r="O19" i="30"/>
  <c r="B15" i="30"/>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M10" i="3"/>
  <c r="Z10" i="3"/>
  <c r="M11" i="3"/>
  <c r="Z11" i="3"/>
  <c r="M12" i="3"/>
  <c r="Z12" i="3"/>
  <c r="M13" i="3"/>
  <c r="T13" i="3" s="1"/>
  <c r="Z13" i="3"/>
  <c r="M14" i="3"/>
  <c r="T14" i="3" s="1"/>
  <c r="Z14" i="3"/>
  <c r="M15" i="3"/>
  <c r="T15" i="3" s="1"/>
  <c r="Z15" i="3"/>
  <c r="M16" i="3"/>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U10" i="3" s="1"/>
  <c r="F10" i="3"/>
  <c r="G10" i="3"/>
  <c r="K10" i="3" s="1"/>
  <c r="B11" i="3"/>
  <c r="C11" i="3"/>
  <c r="D11" i="3"/>
  <c r="E11" i="3"/>
  <c r="U11" i="3" s="1"/>
  <c r="F11" i="3"/>
  <c r="G11" i="3"/>
  <c r="V11" i="3" s="1"/>
  <c r="B12" i="3"/>
  <c r="C12" i="3"/>
  <c r="D12" i="3"/>
  <c r="E12" i="3"/>
  <c r="U12" i="3" s="1"/>
  <c r="F12" i="3"/>
  <c r="G12" i="3"/>
  <c r="B13" i="3"/>
  <c r="C13" i="3"/>
  <c r="D13" i="3"/>
  <c r="E13" i="3"/>
  <c r="F13" i="3"/>
  <c r="G13" i="3"/>
  <c r="V13" i="3" s="1"/>
  <c r="B14" i="3"/>
  <c r="C14" i="3"/>
  <c r="D14" i="3"/>
  <c r="E14" i="3"/>
  <c r="U14" i="3" s="1"/>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AK22" i="9"/>
  <c r="AK23" i="9"/>
  <c r="AK24" i="9"/>
  <c r="H15" i="31"/>
  <c r="H16" i="31"/>
  <c r="H17" i="31"/>
  <c r="H18" i="31"/>
  <c r="H19" i="31"/>
  <c r="H14" i="31"/>
  <c r="T216" i="31" l="1"/>
  <c r="U216" i="31"/>
  <c r="X216" i="31" s="1"/>
  <c r="W216" i="31"/>
  <c r="Y216" i="31" s="1"/>
  <c r="T72" i="31"/>
  <c r="U72" i="31"/>
  <c r="X72" i="31" s="1"/>
  <c r="W72" i="31"/>
  <c r="Y72" i="31" s="1"/>
  <c r="W223" i="31"/>
  <c r="T223" i="31"/>
  <c r="U223" i="31"/>
  <c r="X223" i="31" s="1"/>
  <c r="V347" i="31"/>
  <c r="T347" i="31"/>
  <c r="U347" i="31"/>
  <c r="X347" i="31" s="1"/>
  <c r="W347" i="31"/>
  <c r="U351" i="31"/>
  <c r="X351" i="31" s="1"/>
  <c r="T351" i="31"/>
  <c r="W351" i="31"/>
  <c r="Y351" i="31" s="1"/>
  <c r="T89" i="31"/>
  <c r="W89" i="31"/>
  <c r="U89" i="31"/>
  <c r="X89" i="31" s="1"/>
  <c r="T279" i="31"/>
  <c r="U279" i="31"/>
  <c r="X279" i="31" s="1"/>
  <c r="W279" i="31"/>
  <c r="V353" i="31"/>
  <c r="T353" i="31"/>
  <c r="U353" i="31"/>
  <c r="X353" i="31" s="1"/>
  <c r="W353" i="31"/>
  <c r="U356" i="31"/>
  <c r="X356" i="31" s="1"/>
  <c r="T356" i="31"/>
  <c r="W356" i="31"/>
  <c r="Y356" i="31" s="1"/>
  <c r="V356" i="31"/>
  <c r="T350" i="31"/>
  <c r="U350" i="31"/>
  <c r="X350" i="31" s="1"/>
  <c r="W350" i="31"/>
  <c r="Y350" i="31" s="1"/>
  <c r="V350" i="31"/>
  <c r="Z358" i="31"/>
  <c r="AB358" i="31"/>
  <c r="AA358" i="31"/>
  <c r="U327" i="31"/>
  <c r="X327" i="31" s="1"/>
  <c r="W327" i="31"/>
  <c r="T327" i="31"/>
  <c r="T329" i="31"/>
  <c r="U329" i="31"/>
  <c r="X329" i="31" s="1"/>
  <c r="W329" i="31"/>
  <c r="Y329" i="31" s="1"/>
  <c r="W190" i="31"/>
  <c r="T190" i="31"/>
  <c r="U190" i="31"/>
  <c r="X190" i="31" s="1"/>
  <c r="U65" i="31"/>
  <c r="X65" i="31" s="1"/>
  <c r="T65" i="31"/>
  <c r="W65" i="31"/>
  <c r="T195" i="31"/>
  <c r="U195" i="31"/>
  <c r="X195" i="31" s="1"/>
  <c r="W195" i="31"/>
  <c r="T51" i="31"/>
  <c r="U51" i="31"/>
  <c r="X51" i="31" s="1"/>
  <c r="W51" i="31"/>
  <c r="Y51" i="31" s="1"/>
  <c r="Z355" i="31"/>
  <c r="AB355" i="31"/>
  <c r="AA355" i="31"/>
  <c r="T303" i="31"/>
  <c r="U303" i="31"/>
  <c r="X303" i="31" s="1"/>
  <c r="W303" i="31"/>
  <c r="T344" i="31"/>
  <c r="U344" i="31"/>
  <c r="X344" i="31" s="1"/>
  <c r="W344" i="31"/>
  <c r="V344" i="31"/>
  <c r="T300" i="31"/>
  <c r="U300" i="31"/>
  <c r="X300" i="31" s="1"/>
  <c r="W300" i="31"/>
  <c r="T182" i="31"/>
  <c r="W182" i="31"/>
  <c r="U182" i="31"/>
  <c r="X182" i="31" s="1"/>
  <c r="T172" i="31"/>
  <c r="U172" i="31"/>
  <c r="X172" i="31" s="1"/>
  <c r="W172" i="31"/>
  <c r="Y172" i="31" s="1"/>
  <c r="U342" i="31"/>
  <c r="X342" i="31" s="1"/>
  <c r="W342" i="31"/>
  <c r="T342" i="31"/>
  <c r="W135" i="31"/>
  <c r="T135" i="31"/>
  <c r="U135" i="31"/>
  <c r="X135" i="31" s="1"/>
  <c r="U298" i="31"/>
  <c r="X298" i="31" s="1"/>
  <c r="T298" i="31"/>
  <c r="W298" i="31"/>
  <c r="Y298" i="31" s="1"/>
  <c r="W22" i="31"/>
  <c r="T22" i="31"/>
  <c r="U22" i="31"/>
  <c r="X22" i="31" s="1"/>
  <c r="W82" i="31"/>
  <c r="T82" i="31"/>
  <c r="U82" i="31"/>
  <c r="X82" i="31" s="1"/>
  <c r="U142" i="31"/>
  <c r="X142" i="31" s="1"/>
  <c r="W142" i="31"/>
  <c r="Y142" i="31" s="1"/>
  <c r="T142" i="31"/>
  <c r="T346" i="31"/>
  <c r="U346" i="31"/>
  <c r="X346" i="31" s="1"/>
  <c r="W346" i="31"/>
  <c r="Y346" i="31" s="1"/>
  <c r="T149" i="31"/>
  <c r="U149" i="31"/>
  <c r="X149" i="31" s="1"/>
  <c r="W149" i="31"/>
  <c r="Y149" i="31" s="1"/>
  <c r="T156" i="31"/>
  <c r="U156" i="31"/>
  <c r="X156" i="31" s="1"/>
  <c r="W156" i="31"/>
  <c r="Y156" i="31" s="1"/>
  <c r="T240" i="31"/>
  <c r="U240" i="31"/>
  <c r="X240" i="31" s="1"/>
  <c r="W240" i="31"/>
  <c r="W187" i="31"/>
  <c r="T187" i="31"/>
  <c r="U187" i="31"/>
  <c r="X187" i="31" s="1"/>
  <c r="T33" i="31"/>
  <c r="U33" i="31"/>
  <c r="X33" i="31" s="1"/>
  <c r="W33" i="31"/>
  <c r="Y33" i="31" s="1"/>
  <c r="T177" i="31"/>
  <c r="U177" i="31"/>
  <c r="X177" i="31" s="1"/>
  <c r="W177" i="31"/>
  <c r="Y177" i="31" s="1"/>
  <c r="T64" i="31"/>
  <c r="U64" i="31"/>
  <c r="X64" i="31" s="1"/>
  <c r="W64" i="31"/>
  <c r="T340" i="31"/>
  <c r="U340" i="31"/>
  <c r="X340" i="31" s="1"/>
  <c r="W340" i="31"/>
  <c r="Y340" i="31" s="1"/>
  <c r="T116" i="31"/>
  <c r="U116" i="31"/>
  <c r="X116" i="31" s="1"/>
  <c r="W116" i="31"/>
  <c r="Y116" i="31" s="1"/>
  <c r="T59" i="31"/>
  <c r="U59" i="31"/>
  <c r="X59" i="31" s="1"/>
  <c r="W59" i="31"/>
  <c r="Y59" i="31" s="1"/>
  <c r="T83" i="31"/>
  <c r="W83" i="31"/>
  <c r="Y83" i="31" s="1"/>
  <c r="U83" i="31"/>
  <c r="X83" i="31" s="1"/>
  <c r="T287" i="31"/>
  <c r="U287" i="31"/>
  <c r="X287" i="31" s="1"/>
  <c r="W287" i="31"/>
  <c r="Y287" i="31" s="1"/>
  <c r="T294" i="31"/>
  <c r="U294" i="31"/>
  <c r="X294" i="31" s="1"/>
  <c r="W294" i="31"/>
  <c r="Y294" i="31" s="1"/>
  <c r="T138" i="31"/>
  <c r="U138" i="31"/>
  <c r="X138" i="31" s="1"/>
  <c r="W138" i="31"/>
  <c r="Y138" i="31" s="1"/>
  <c r="T282" i="31"/>
  <c r="U282" i="31"/>
  <c r="X282" i="31" s="1"/>
  <c r="W282" i="31"/>
  <c r="T109" i="31"/>
  <c r="U109" i="31"/>
  <c r="X109" i="31" s="1"/>
  <c r="W109" i="31"/>
  <c r="Y109" i="31" s="1"/>
  <c r="T219" i="31"/>
  <c r="U219" i="31"/>
  <c r="X219" i="31" s="1"/>
  <c r="W219" i="31"/>
  <c r="Y219" i="31" s="1"/>
  <c r="T166" i="31"/>
  <c r="U166" i="31"/>
  <c r="X166" i="31" s="1"/>
  <c r="W166" i="31"/>
  <c r="Y166" i="31" s="1"/>
  <c r="W214" i="31"/>
  <c r="T214" i="31"/>
  <c r="U214" i="31"/>
  <c r="X214" i="31" s="1"/>
  <c r="T224" i="31"/>
  <c r="U224" i="31"/>
  <c r="X224" i="31" s="1"/>
  <c r="W224" i="31"/>
  <c r="Y224" i="31" s="1"/>
  <c r="U233" i="31"/>
  <c r="X233" i="31" s="1"/>
  <c r="W233" i="31"/>
  <c r="T233" i="31"/>
  <c r="T96" i="31"/>
  <c r="U96" i="31"/>
  <c r="X96" i="31" s="1"/>
  <c r="W96" i="31"/>
  <c r="W271" i="31"/>
  <c r="T271" i="31"/>
  <c r="U271" i="31"/>
  <c r="X271" i="31" s="1"/>
  <c r="U127" i="31"/>
  <c r="X127" i="31" s="1"/>
  <c r="W127" i="31"/>
  <c r="T127" i="31"/>
  <c r="T164" i="31"/>
  <c r="U164" i="31"/>
  <c r="X164" i="31" s="1"/>
  <c r="W164" i="31"/>
  <c r="Y164" i="31" s="1"/>
  <c r="T332" i="31"/>
  <c r="U332" i="31"/>
  <c r="X332" i="31" s="1"/>
  <c r="W332" i="31"/>
  <c r="T122" i="31"/>
  <c r="U122" i="31"/>
  <c r="X122" i="31" s="1"/>
  <c r="W122" i="31"/>
  <c r="T206" i="31"/>
  <c r="U206" i="31"/>
  <c r="X206" i="31" s="1"/>
  <c r="W206" i="31"/>
  <c r="Y206" i="31" s="1"/>
  <c r="U266" i="31"/>
  <c r="X266" i="31" s="1"/>
  <c r="T266" i="31"/>
  <c r="W266" i="31"/>
  <c r="Y266" i="31" s="1"/>
  <c r="U272" i="31"/>
  <c r="X272" i="31" s="1"/>
  <c r="T272" i="31"/>
  <c r="W272" i="31"/>
  <c r="Y272" i="31" s="1"/>
  <c r="U261" i="31"/>
  <c r="X261" i="31" s="1"/>
  <c r="T261" i="31"/>
  <c r="W261" i="31"/>
  <c r="T285" i="31"/>
  <c r="U285" i="31"/>
  <c r="X285" i="31" s="1"/>
  <c r="W285" i="31"/>
  <c r="Y285" i="31" s="1"/>
  <c r="T309" i="31"/>
  <c r="U309" i="31"/>
  <c r="X309" i="31" s="1"/>
  <c r="W309" i="31"/>
  <c r="Y309" i="31" s="1"/>
  <c r="U333" i="31"/>
  <c r="X333" i="31" s="1"/>
  <c r="W333" i="31"/>
  <c r="T333" i="31"/>
  <c r="U357" i="31"/>
  <c r="X357" i="31" s="1"/>
  <c r="T357" i="31"/>
  <c r="W357" i="31"/>
  <c r="T148" i="31"/>
  <c r="U148" i="31"/>
  <c r="X148" i="31" s="1"/>
  <c r="W148" i="31"/>
  <c r="Y148" i="31" s="1"/>
  <c r="W220" i="31"/>
  <c r="T220" i="31"/>
  <c r="U220" i="31"/>
  <c r="X220" i="31" s="1"/>
  <c r="U280" i="31"/>
  <c r="X280" i="31" s="1"/>
  <c r="W280" i="31"/>
  <c r="T280" i="31"/>
  <c r="T143" i="31"/>
  <c r="U143" i="31"/>
  <c r="X143" i="31" s="1"/>
  <c r="W143" i="31"/>
  <c r="T335" i="31"/>
  <c r="U335" i="31"/>
  <c r="X335" i="31" s="1"/>
  <c r="W335" i="31"/>
  <c r="Y335" i="31" s="1"/>
  <c r="T20" i="31"/>
  <c r="U20" i="31"/>
  <c r="X20" i="31" s="1"/>
  <c r="W20" i="31"/>
  <c r="Y20" i="31" s="1"/>
  <c r="T54" i="31"/>
  <c r="U54" i="31"/>
  <c r="X54" i="31" s="1"/>
  <c r="W54" i="31"/>
  <c r="T49" i="31"/>
  <c r="U49" i="31"/>
  <c r="X49" i="31" s="1"/>
  <c r="W49" i="31"/>
  <c r="W193" i="31"/>
  <c r="T193" i="31"/>
  <c r="U193" i="31"/>
  <c r="X193" i="31" s="1"/>
  <c r="T253" i="31"/>
  <c r="U253" i="31"/>
  <c r="X253" i="31" s="1"/>
  <c r="W253" i="31"/>
  <c r="Y253" i="31" s="1"/>
  <c r="T243" i="31"/>
  <c r="U243" i="31"/>
  <c r="X243" i="31" s="1"/>
  <c r="W243" i="31"/>
  <c r="U310" i="31"/>
  <c r="X310" i="31" s="1"/>
  <c r="T310" i="31"/>
  <c r="W310" i="31"/>
  <c r="T106" i="31"/>
  <c r="U106" i="31"/>
  <c r="X106" i="31" s="1"/>
  <c r="W106" i="31"/>
  <c r="Y106" i="31" s="1"/>
  <c r="T322" i="31"/>
  <c r="U322" i="31"/>
  <c r="X322" i="31" s="1"/>
  <c r="W322" i="31"/>
  <c r="Y322" i="31" s="1"/>
  <c r="T173" i="31"/>
  <c r="U173" i="31"/>
  <c r="X173" i="31" s="1"/>
  <c r="W173" i="31"/>
  <c r="T293" i="31"/>
  <c r="U293" i="31"/>
  <c r="X293" i="31" s="1"/>
  <c r="W293" i="31"/>
  <c r="T341" i="31"/>
  <c r="U341" i="31"/>
  <c r="X341" i="31" s="1"/>
  <c r="W341" i="31"/>
  <c r="Y341" i="31" s="1"/>
  <c r="T36" i="31"/>
  <c r="U36" i="31"/>
  <c r="X36" i="31" s="1"/>
  <c r="W36" i="31"/>
  <c r="Y36" i="31" s="1"/>
  <c r="W120" i="31"/>
  <c r="T120" i="31"/>
  <c r="U120" i="31"/>
  <c r="X120" i="31" s="1"/>
  <c r="T180" i="31"/>
  <c r="U180" i="31"/>
  <c r="X180" i="31" s="1"/>
  <c r="W180" i="31"/>
  <c r="U307" i="31"/>
  <c r="X307" i="31" s="1"/>
  <c r="T307" i="31"/>
  <c r="W307" i="31"/>
  <c r="Y307" i="31" s="1"/>
  <c r="W67" i="31"/>
  <c r="T67" i="31"/>
  <c r="U67" i="31"/>
  <c r="X67" i="31" s="1"/>
  <c r="T235" i="31"/>
  <c r="U235" i="31"/>
  <c r="X235" i="31" s="1"/>
  <c r="W235" i="31"/>
  <c r="U62" i="31"/>
  <c r="X62" i="31" s="1"/>
  <c r="T62" i="31"/>
  <c r="W62" i="31"/>
  <c r="T86" i="31"/>
  <c r="W86" i="31"/>
  <c r="U86" i="31"/>
  <c r="X86" i="31" s="1"/>
  <c r="T290" i="31"/>
  <c r="U290" i="31"/>
  <c r="X290" i="31" s="1"/>
  <c r="W290" i="31"/>
  <c r="Y290" i="31" s="1"/>
  <c r="T296" i="31"/>
  <c r="U296" i="31"/>
  <c r="X296" i="31" s="1"/>
  <c r="W296" i="31"/>
  <c r="T57" i="31"/>
  <c r="U57" i="31"/>
  <c r="X57" i="31" s="1"/>
  <c r="W57" i="31"/>
  <c r="W141" i="31"/>
  <c r="T141" i="31"/>
  <c r="U141" i="31"/>
  <c r="X141" i="31" s="1"/>
  <c r="T201" i="31"/>
  <c r="U201" i="31"/>
  <c r="X201" i="31" s="1"/>
  <c r="W201" i="31"/>
  <c r="Y201" i="31" s="1"/>
  <c r="W208" i="31"/>
  <c r="T208" i="31"/>
  <c r="U208" i="31"/>
  <c r="X208" i="31" s="1"/>
  <c r="T284" i="31"/>
  <c r="U284" i="31"/>
  <c r="X284" i="31" s="1"/>
  <c r="W284" i="31"/>
  <c r="W28" i="31"/>
  <c r="T28" i="31"/>
  <c r="U28" i="31"/>
  <c r="X28" i="31" s="1"/>
  <c r="W88" i="31"/>
  <c r="T88" i="31"/>
  <c r="U88" i="31"/>
  <c r="X88" i="31" s="1"/>
  <c r="T23" i="31"/>
  <c r="U23" i="31"/>
  <c r="X23" i="31" s="1"/>
  <c r="W23" i="31"/>
  <c r="T227" i="31"/>
  <c r="U227" i="31"/>
  <c r="X227" i="31" s="1"/>
  <c r="W227" i="31"/>
  <c r="T174" i="31"/>
  <c r="U174" i="31"/>
  <c r="X174" i="31" s="1"/>
  <c r="W174" i="31"/>
  <c r="Y174" i="31" s="1"/>
  <c r="U260" i="31"/>
  <c r="X260" i="31" s="1"/>
  <c r="T260" i="31"/>
  <c r="W260" i="31"/>
  <c r="Y260" i="31" s="1"/>
  <c r="U133" i="31"/>
  <c r="X133" i="31" s="1"/>
  <c r="W133" i="31"/>
  <c r="Y133" i="31" s="1"/>
  <c r="T133" i="31"/>
  <c r="U277" i="31"/>
  <c r="X277" i="31" s="1"/>
  <c r="W277" i="31"/>
  <c r="Y277" i="31" s="1"/>
  <c r="T277" i="31"/>
  <c r="T38" i="31"/>
  <c r="U38" i="31"/>
  <c r="X38" i="31" s="1"/>
  <c r="W38" i="31"/>
  <c r="Y38" i="31" s="1"/>
  <c r="U292" i="31"/>
  <c r="X292" i="31" s="1"/>
  <c r="W292" i="31"/>
  <c r="T292" i="31"/>
  <c r="T124" i="31"/>
  <c r="U124" i="31"/>
  <c r="X124" i="31" s="1"/>
  <c r="W124" i="31"/>
  <c r="T15" i="31"/>
  <c r="U15" i="31"/>
  <c r="X15" i="31" s="1"/>
  <c r="W15" i="31"/>
  <c r="W123" i="31"/>
  <c r="T123" i="31"/>
  <c r="U123" i="31"/>
  <c r="X123" i="31" s="1"/>
  <c r="W46" i="31"/>
  <c r="T46" i="31"/>
  <c r="U46" i="31"/>
  <c r="X46" i="31" s="1"/>
  <c r="T317" i="31"/>
  <c r="U317" i="31"/>
  <c r="X317" i="31" s="1"/>
  <c r="W317" i="31"/>
  <c r="T113" i="31"/>
  <c r="U113" i="31"/>
  <c r="X113" i="31" s="1"/>
  <c r="W113" i="31"/>
  <c r="T197" i="31"/>
  <c r="U197" i="31"/>
  <c r="X197" i="31" s="1"/>
  <c r="W197" i="31"/>
  <c r="Y197" i="31" s="1"/>
  <c r="U264" i="31"/>
  <c r="X264" i="31" s="1"/>
  <c r="T264" i="31"/>
  <c r="W264" i="31"/>
  <c r="Y264" i="31" s="1"/>
  <c r="T151" i="31"/>
  <c r="U151" i="31"/>
  <c r="X151" i="31" s="1"/>
  <c r="W151" i="31"/>
  <c r="U146" i="31"/>
  <c r="X146" i="31" s="1"/>
  <c r="W146" i="31"/>
  <c r="Y146" i="31" s="1"/>
  <c r="T146" i="31"/>
  <c r="U314" i="31"/>
  <c r="X314" i="31" s="1"/>
  <c r="T314" i="31"/>
  <c r="W314" i="31"/>
  <c r="Y314" i="31" s="1"/>
  <c r="T160" i="31"/>
  <c r="U160" i="31"/>
  <c r="X160" i="31" s="1"/>
  <c r="W160" i="31"/>
  <c r="Y160" i="31" s="1"/>
  <c r="T140" i="31"/>
  <c r="U140" i="31"/>
  <c r="X140" i="31" s="1"/>
  <c r="W140" i="31"/>
  <c r="T167" i="31"/>
  <c r="U167" i="31"/>
  <c r="X167" i="31" s="1"/>
  <c r="W167" i="31"/>
  <c r="U311" i="31"/>
  <c r="X311" i="31" s="1"/>
  <c r="T311" i="31"/>
  <c r="W311" i="31"/>
  <c r="Y311" i="31" s="1"/>
  <c r="T78" i="31"/>
  <c r="U78" i="31"/>
  <c r="X78" i="31" s="1"/>
  <c r="W78" i="31"/>
  <c r="Y78" i="31" s="1"/>
  <c r="T210" i="31"/>
  <c r="U210" i="31"/>
  <c r="X210" i="31" s="1"/>
  <c r="W210" i="31"/>
  <c r="T200" i="31"/>
  <c r="U200" i="31"/>
  <c r="X200" i="31" s="1"/>
  <c r="W200" i="31"/>
  <c r="W73" i="31"/>
  <c r="T73" i="31"/>
  <c r="U73" i="31"/>
  <c r="X73" i="31" s="1"/>
  <c r="W217" i="31"/>
  <c r="T217" i="31"/>
  <c r="U217" i="31"/>
  <c r="X217" i="31" s="1"/>
  <c r="T349" i="31"/>
  <c r="U349" i="31"/>
  <c r="X349" i="31" s="1"/>
  <c r="W349" i="31"/>
  <c r="T103" i="31"/>
  <c r="U103" i="31"/>
  <c r="X103" i="31" s="1"/>
  <c r="W103" i="31"/>
  <c r="T92" i="31"/>
  <c r="W92" i="31"/>
  <c r="U92" i="31"/>
  <c r="X92" i="31" s="1"/>
  <c r="T338" i="31"/>
  <c r="U338" i="31"/>
  <c r="X338" i="31" s="1"/>
  <c r="W338" i="31"/>
  <c r="Y338" i="31" s="1"/>
  <c r="T24" i="31"/>
  <c r="U24" i="31"/>
  <c r="X24" i="31" s="1"/>
  <c r="W24" i="31"/>
  <c r="T39" i="31"/>
  <c r="U39" i="31"/>
  <c r="X39" i="31" s="1"/>
  <c r="W39" i="31"/>
  <c r="T183" i="31"/>
  <c r="U183" i="31"/>
  <c r="X183" i="31" s="1"/>
  <c r="W183" i="31"/>
  <c r="Y183" i="31" s="1"/>
  <c r="U267" i="31"/>
  <c r="X267" i="31" s="1"/>
  <c r="T267" i="31"/>
  <c r="W267" i="31"/>
  <c r="Y267" i="31" s="1"/>
  <c r="T274" i="31"/>
  <c r="U274" i="31"/>
  <c r="X274" i="31" s="1"/>
  <c r="W274" i="31"/>
  <c r="U269" i="31"/>
  <c r="X269" i="31" s="1"/>
  <c r="T269" i="31"/>
  <c r="W269" i="31"/>
  <c r="U130" i="31"/>
  <c r="X130" i="31" s="1"/>
  <c r="W130" i="31"/>
  <c r="T130" i="31"/>
  <c r="T238" i="31"/>
  <c r="U238" i="31"/>
  <c r="X238" i="31" s="1"/>
  <c r="W238" i="31"/>
  <c r="Y238" i="31" s="1"/>
  <c r="T53" i="31"/>
  <c r="U53" i="31"/>
  <c r="X53" i="31" s="1"/>
  <c r="W53" i="31"/>
  <c r="T77" i="31"/>
  <c r="W77" i="31"/>
  <c r="Y77" i="31" s="1"/>
  <c r="U77" i="31"/>
  <c r="X77" i="31" s="1"/>
  <c r="U60" i="31"/>
  <c r="X60" i="31" s="1"/>
  <c r="T60" i="31"/>
  <c r="W60" i="31"/>
  <c r="Y60" i="31" s="1"/>
  <c r="T144" i="31"/>
  <c r="U144" i="31"/>
  <c r="X144" i="31" s="1"/>
  <c r="W144" i="31"/>
  <c r="Y144" i="31" s="1"/>
  <c r="T204" i="31"/>
  <c r="U204" i="31"/>
  <c r="X204" i="31" s="1"/>
  <c r="W204" i="31"/>
  <c r="T288" i="31"/>
  <c r="U288" i="31"/>
  <c r="X288" i="31" s="1"/>
  <c r="W288" i="31"/>
  <c r="U336" i="31"/>
  <c r="X336" i="31" s="1"/>
  <c r="W336" i="31"/>
  <c r="T336" i="31"/>
  <c r="W199" i="31"/>
  <c r="T199" i="31"/>
  <c r="U199" i="31"/>
  <c r="X199" i="31" s="1"/>
  <c r="W31" i="31"/>
  <c r="T31" i="31"/>
  <c r="U31" i="31"/>
  <c r="X31" i="31" s="1"/>
  <c r="T343" i="31"/>
  <c r="U343" i="31"/>
  <c r="X343" i="31" s="1"/>
  <c r="W343" i="31"/>
  <c r="T128" i="31"/>
  <c r="U128" i="31"/>
  <c r="X128" i="31" s="1"/>
  <c r="W128" i="31"/>
  <c r="Y128" i="31" s="1"/>
  <c r="T176" i="31"/>
  <c r="U176" i="31"/>
  <c r="X176" i="31" s="1"/>
  <c r="W176" i="31"/>
  <c r="Y176" i="31" s="1"/>
  <c r="U230" i="31"/>
  <c r="X230" i="31" s="1"/>
  <c r="T230" i="31"/>
  <c r="W230" i="31"/>
  <c r="T81" i="31"/>
  <c r="U81" i="31"/>
  <c r="X81" i="31" s="1"/>
  <c r="W81" i="31"/>
  <c r="T225" i="31"/>
  <c r="U225" i="31"/>
  <c r="X225" i="31" s="1"/>
  <c r="W225" i="31"/>
  <c r="Y225" i="31" s="1"/>
  <c r="T256" i="31"/>
  <c r="U256" i="31"/>
  <c r="X256" i="31" s="1"/>
  <c r="W256" i="31"/>
  <c r="Y256" i="31" s="1"/>
  <c r="T52" i="31"/>
  <c r="U52" i="31"/>
  <c r="X52" i="31" s="1"/>
  <c r="W52" i="31"/>
  <c r="T112" i="31"/>
  <c r="U112" i="31"/>
  <c r="X112" i="31" s="1"/>
  <c r="W112" i="31"/>
  <c r="T47" i="31"/>
  <c r="U47" i="31"/>
  <c r="X47" i="31" s="1"/>
  <c r="W47" i="31"/>
  <c r="Y47" i="31" s="1"/>
  <c r="T107" i="31"/>
  <c r="U107" i="31"/>
  <c r="X107" i="31" s="1"/>
  <c r="W107" i="31"/>
  <c r="Y107" i="31" s="1"/>
  <c r="T191" i="31"/>
  <c r="U191" i="31"/>
  <c r="X191" i="31" s="1"/>
  <c r="W191" i="31"/>
  <c r="U251" i="31"/>
  <c r="X251" i="31" s="1"/>
  <c r="W251" i="31"/>
  <c r="Y251" i="31" s="1"/>
  <c r="T251" i="31"/>
  <c r="T222" i="31"/>
  <c r="U222" i="31"/>
  <c r="X222" i="31" s="1"/>
  <c r="W222" i="31"/>
  <c r="Y222" i="31" s="1"/>
  <c r="T18" i="31"/>
  <c r="U18" i="31"/>
  <c r="X18" i="31" s="1"/>
  <c r="W18" i="31"/>
  <c r="Y18" i="31" s="1"/>
  <c r="T157" i="31"/>
  <c r="U157" i="31"/>
  <c r="X157" i="31" s="1"/>
  <c r="W157" i="31"/>
  <c r="U301" i="31"/>
  <c r="X301" i="31" s="1"/>
  <c r="T301" i="31"/>
  <c r="W301" i="31"/>
  <c r="T325" i="31"/>
  <c r="U325" i="31"/>
  <c r="X325" i="31" s="1"/>
  <c r="W325" i="31"/>
  <c r="Y325" i="31" s="1"/>
  <c r="U229" i="31"/>
  <c r="X229" i="31" s="1"/>
  <c r="T229" i="31"/>
  <c r="W229" i="31"/>
  <c r="Y229" i="31" s="1"/>
  <c r="T159" i="31"/>
  <c r="U159" i="31"/>
  <c r="X159" i="31" s="1"/>
  <c r="W159" i="31"/>
  <c r="T99" i="31"/>
  <c r="U99" i="31"/>
  <c r="X99" i="31" s="1"/>
  <c r="W99" i="31"/>
  <c r="T291" i="31"/>
  <c r="U291" i="31"/>
  <c r="X291" i="31" s="1"/>
  <c r="W291" i="31"/>
  <c r="Y291" i="31" s="1"/>
  <c r="U315" i="31"/>
  <c r="X315" i="31" s="1"/>
  <c r="W315" i="31"/>
  <c r="T315" i="31"/>
  <c r="U339" i="31"/>
  <c r="X339" i="31" s="1"/>
  <c r="W339" i="31"/>
  <c r="Y339" i="31" s="1"/>
  <c r="T339" i="31"/>
  <c r="T178" i="31"/>
  <c r="U178" i="31"/>
  <c r="X178" i="31" s="1"/>
  <c r="W178" i="31"/>
  <c r="T32" i="31"/>
  <c r="U32" i="31"/>
  <c r="X32" i="31" s="1"/>
  <c r="W32" i="31"/>
  <c r="Y32" i="31" s="1"/>
  <c r="W70" i="31"/>
  <c r="T70" i="31"/>
  <c r="U70" i="31"/>
  <c r="X70" i="31" s="1"/>
  <c r="U245" i="31"/>
  <c r="X245" i="31" s="1"/>
  <c r="W245" i="31"/>
  <c r="Y245" i="31" s="1"/>
  <c r="T245" i="31"/>
  <c r="T137" i="31"/>
  <c r="U137" i="31"/>
  <c r="X137" i="31" s="1"/>
  <c r="W137" i="31"/>
  <c r="T221" i="31"/>
  <c r="U221" i="31"/>
  <c r="X221" i="31" s="1"/>
  <c r="W221" i="31"/>
  <c r="Y221" i="31" s="1"/>
  <c r="T44" i="31"/>
  <c r="U44" i="31"/>
  <c r="X44" i="31" s="1"/>
  <c r="W44" i="31"/>
  <c r="Y44" i="31" s="1"/>
  <c r="T312" i="31"/>
  <c r="W312" i="31"/>
  <c r="Y312" i="31" s="1"/>
  <c r="U312" i="31"/>
  <c r="X312" i="31" s="1"/>
  <c r="W91" i="31"/>
  <c r="T91" i="31"/>
  <c r="U91" i="31"/>
  <c r="X91" i="31" s="1"/>
  <c r="U295" i="31"/>
  <c r="X295" i="31" s="1"/>
  <c r="W295" i="31"/>
  <c r="T295" i="31"/>
  <c r="T170" i="31"/>
  <c r="U170" i="31"/>
  <c r="X170" i="31" s="1"/>
  <c r="W170" i="31"/>
  <c r="Y170" i="31" s="1"/>
  <c r="U304" i="31"/>
  <c r="X304" i="31" s="1"/>
  <c r="T304" i="31"/>
  <c r="W304" i="31"/>
  <c r="U308" i="31"/>
  <c r="X308" i="31" s="1"/>
  <c r="T308" i="31"/>
  <c r="W308" i="31"/>
  <c r="T21" i="31"/>
  <c r="U21" i="31"/>
  <c r="X21" i="31" s="1"/>
  <c r="W21" i="31"/>
  <c r="Y21" i="31" s="1"/>
  <c r="T165" i="31"/>
  <c r="U165" i="31"/>
  <c r="X165" i="31" s="1"/>
  <c r="W165" i="31"/>
  <c r="Y165" i="31" s="1"/>
  <c r="T249" i="31"/>
  <c r="U249" i="31"/>
  <c r="X249" i="31" s="1"/>
  <c r="W249" i="31"/>
  <c r="U352" i="31"/>
  <c r="X352" i="31" s="1"/>
  <c r="T306" i="31"/>
  <c r="U306" i="31"/>
  <c r="X306" i="31" s="1"/>
  <c r="W306" i="31"/>
  <c r="T56" i="31"/>
  <c r="U56" i="31"/>
  <c r="X56" i="31" s="1"/>
  <c r="W56" i="31"/>
  <c r="T102" i="31"/>
  <c r="U102" i="31"/>
  <c r="X102" i="31" s="1"/>
  <c r="W102" i="31"/>
  <c r="T258" i="31"/>
  <c r="U258" i="31"/>
  <c r="X258" i="31" s="1"/>
  <c r="W258" i="31"/>
  <c r="W37" i="31"/>
  <c r="Y37" i="31" s="1"/>
  <c r="T37" i="31"/>
  <c r="U37" i="31"/>
  <c r="X37" i="31" s="1"/>
  <c r="T93" i="31"/>
  <c r="U93" i="31"/>
  <c r="X93" i="31" s="1"/>
  <c r="W93" i="31"/>
  <c r="T119" i="31"/>
  <c r="U119" i="31"/>
  <c r="X119" i="31" s="1"/>
  <c r="W119" i="31"/>
  <c r="T203" i="31"/>
  <c r="U203" i="31"/>
  <c r="X203" i="31" s="1"/>
  <c r="W203" i="31"/>
  <c r="T162" i="31"/>
  <c r="U162" i="31"/>
  <c r="X162" i="31" s="1"/>
  <c r="W162" i="31"/>
  <c r="U354" i="31"/>
  <c r="X354" i="31" s="1"/>
  <c r="T354" i="31"/>
  <c r="W354" i="31"/>
  <c r="T30" i="31"/>
  <c r="U30" i="31"/>
  <c r="X30" i="31" s="1"/>
  <c r="W30" i="31"/>
  <c r="T169" i="31"/>
  <c r="U169" i="31"/>
  <c r="X169" i="31" s="1"/>
  <c r="W169" i="31"/>
  <c r="T207" i="31"/>
  <c r="U207" i="31"/>
  <c r="X207" i="31" s="1"/>
  <c r="W207" i="31"/>
  <c r="T154" i="31"/>
  <c r="U154" i="31"/>
  <c r="X154" i="31" s="1"/>
  <c r="W154" i="31"/>
  <c r="W202" i="31"/>
  <c r="T202" i="31"/>
  <c r="U202" i="31"/>
  <c r="X202" i="31" s="1"/>
  <c r="T84" i="31"/>
  <c r="U84" i="31"/>
  <c r="X84" i="31" s="1"/>
  <c r="W84" i="31"/>
  <c r="T228" i="31"/>
  <c r="U228" i="31"/>
  <c r="X228" i="31" s="1"/>
  <c r="W228" i="31"/>
  <c r="T152" i="31"/>
  <c r="U152" i="31"/>
  <c r="X152" i="31" s="1"/>
  <c r="W152" i="31"/>
  <c r="T55" i="31"/>
  <c r="U55" i="31"/>
  <c r="X55" i="31" s="1"/>
  <c r="W55" i="31"/>
  <c r="T115" i="31"/>
  <c r="U115" i="31"/>
  <c r="X115" i="31" s="1"/>
  <c r="W115" i="31"/>
  <c r="T175" i="31"/>
  <c r="U175" i="31"/>
  <c r="X175" i="31" s="1"/>
  <c r="W175" i="31"/>
  <c r="W211" i="31"/>
  <c r="T211" i="31"/>
  <c r="U211" i="31"/>
  <c r="X211" i="31" s="1"/>
  <c r="T188" i="31"/>
  <c r="U188" i="31"/>
  <c r="X188" i="31" s="1"/>
  <c r="W188" i="31"/>
  <c r="T110" i="31"/>
  <c r="U110" i="31"/>
  <c r="X110" i="31" s="1"/>
  <c r="W110" i="31"/>
  <c r="T194" i="31"/>
  <c r="U194" i="31"/>
  <c r="X194" i="31" s="1"/>
  <c r="W194" i="31"/>
  <c r="U254" i="31"/>
  <c r="X254" i="31" s="1"/>
  <c r="W254" i="31"/>
  <c r="Y254" i="31" s="1"/>
  <c r="T254" i="31"/>
  <c r="T68" i="31"/>
  <c r="U68" i="31"/>
  <c r="X68" i="31" s="1"/>
  <c r="W68" i="31"/>
  <c r="W105" i="31"/>
  <c r="Y105" i="31" s="1"/>
  <c r="T105" i="31"/>
  <c r="U105" i="31"/>
  <c r="X105" i="31" s="1"/>
  <c r="U273" i="31"/>
  <c r="X273" i="31" s="1"/>
  <c r="T273" i="31"/>
  <c r="W273" i="31"/>
  <c r="W196" i="31"/>
  <c r="T196" i="31"/>
  <c r="U196" i="31"/>
  <c r="X196" i="31" s="1"/>
  <c r="T316" i="31"/>
  <c r="U316" i="31"/>
  <c r="X316" i="31" s="1"/>
  <c r="W316" i="31"/>
  <c r="T352" i="31"/>
  <c r="Y352" i="31" s="1"/>
  <c r="T71" i="31"/>
  <c r="U71" i="31"/>
  <c r="X71" i="31" s="1"/>
  <c r="W71" i="31"/>
  <c r="Y71" i="31" s="1"/>
  <c r="T131" i="31"/>
  <c r="U131" i="31"/>
  <c r="X131" i="31" s="1"/>
  <c r="W131" i="31"/>
  <c r="Y131" i="31" s="1"/>
  <c r="T215" i="31"/>
  <c r="U215" i="31"/>
  <c r="X215" i="31" s="1"/>
  <c r="W215" i="31"/>
  <c r="T275" i="31"/>
  <c r="U275" i="31"/>
  <c r="X275" i="31" s="1"/>
  <c r="W275" i="31"/>
  <c r="U270" i="31"/>
  <c r="X270" i="31" s="1"/>
  <c r="T270" i="31"/>
  <c r="W270" i="31"/>
  <c r="Y270" i="31" s="1"/>
  <c r="T42" i="31"/>
  <c r="U42" i="31"/>
  <c r="X42" i="31" s="1"/>
  <c r="W42" i="31"/>
  <c r="Y42" i="31" s="1"/>
  <c r="W126" i="31"/>
  <c r="Y126" i="31" s="1"/>
  <c r="T126" i="31"/>
  <c r="U126" i="31"/>
  <c r="X126" i="31" s="1"/>
  <c r="W97" i="31"/>
  <c r="Y97" i="31" s="1"/>
  <c r="T97" i="31"/>
  <c r="U97" i="31"/>
  <c r="X97" i="31" s="1"/>
  <c r="T241" i="31"/>
  <c r="U241" i="31"/>
  <c r="X241" i="31" s="1"/>
  <c r="W241" i="31"/>
  <c r="Y241" i="31" s="1"/>
  <c r="T265" i="31"/>
  <c r="U265" i="31"/>
  <c r="X265" i="31" s="1"/>
  <c r="W265" i="31"/>
  <c r="Y265" i="31" s="1"/>
  <c r="U63" i="31"/>
  <c r="X63" i="31" s="1"/>
  <c r="T63" i="31"/>
  <c r="W63" i="31"/>
  <c r="T147" i="31"/>
  <c r="U147" i="31"/>
  <c r="X147" i="31" s="1"/>
  <c r="W147" i="31"/>
  <c r="W34" i="31"/>
  <c r="T34" i="31"/>
  <c r="U34" i="31"/>
  <c r="X34" i="31" s="1"/>
  <c r="T250" i="31"/>
  <c r="U250" i="31"/>
  <c r="X250" i="31" s="1"/>
  <c r="W250" i="31"/>
  <c r="Y250" i="31" s="1"/>
  <c r="T334" i="31"/>
  <c r="U334" i="31"/>
  <c r="X334" i="31" s="1"/>
  <c r="W334" i="31"/>
  <c r="T161" i="31"/>
  <c r="U161" i="31"/>
  <c r="X161" i="31" s="1"/>
  <c r="W161" i="31"/>
  <c r="Y161" i="31" s="1"/>
  <c r="W108" i="31"/>
  <c r="T108" i="31"/>
  <c r="U108" i="31"/>
  <c r="X108" i="31" s="1"/>
  <c r="T168" i="31"/>
  <c r="U168" i="31"/>
  <c r="X168" i="31" s="1"/>
  <c r="W168" i="31"/>
  <c r="Y168" i="31" s="1"/>
  <c r="T252" i="31"/>
  <c r="U252" i="31"/>
  <c r="X252" i="31" s="1"/>
  <c r="W252" i="31"/>
  <c r="T247" i="31"/>
  <c r="U247" i="31"/>
  <c r="X247" i="31" s="1"/>
  <c r="W247" i="31"/>
  <c r="Y247" i="31" s="1"/>
  <c r="T331" i="31"/>
  <c r="U331" i="31"/>
  <c r="X331" i="31" s="1"/>
  <c r="W331" i="31"/>
  <c r="Y331" i="31" s="1"/>
  <c r="T50" i="31"/>
  <c r="U50" i="31"/>
  <c r="X50" i="31" s="1"/>
  <c r="W50" i="31"/>
  <c r="Y50" i="31" s="1"/>
  <c r="T278" i="31"/>
  <c r="U278" i="31"/>
  <c r="X278" i="31" s="1"/>
  <c r="W278" i="31"/>
  <c r="T326" i="31"/>
  <c r="U326" i="31"/>
  <c r="X326" i="31" s="1"/>
  <c r="W326" i="31"/>
  <c r="Y326" i="31" s="1"/>
  <c r="T320" i="31"/>
  <c r="U320" i="31"/>
  <c r="X320" i="31" s="1"/>
  <c r="W320" i="31"/>
  <c r="Y320" i="31" s="1"/>
  <c r="T45" i="31"/>
  <c r="U45" i="31"/>
  <c r="X45" i="31" s="1"/>
  <c r="W45" i="31"/>
  <c r="Y45" i="31" s="1"/>
  <c r="W129" i="31"/>
  <c r="Y129" i="31" s="1"/>
  <c r="T129" i="31"/>
  <c r="U129" i="31"/>
  <c r="X129" i="31" s="1"/>
  <c r="T189" i="31"/>
  <c r="U189" i="31"/>
  <c r="X189" i="31" s="1"/>
  <c r="W189" i="31"/>
  <c r="Y189" i="31" s="1"/>
  <c r="T297" i="31"/>
  <c r="U297" i="31"/>
  <c r="X297" i="31" s="1"/>
  <c r="W297" i="31"/>
  <c r="Y297" i="31" s="1"/>
  <c r="U321" i="31"/>
  <c r="X321" i="31" s="1"/>
  <c r="W321" i="31"/>
  <c r="T321" i="31"/>
  <c r="U345" i="31"/>
  <c r="X345" i="31" s="1"/>
  <c r="W345" i="31"/>
  <c r="T345" i="31"/>
  <c r="W16" i="31"/>
  <c r="T16" i="31"/>
  <c r="U16" i="31"/>
  <c r="X16" i="31" s="1"/>
  <c r="W76" i="31"/>
  <c r="T76" i="31"/>
  <c r="U76" i="31"/>
  <c r="X76" i="31" s="1"/>
  <c r="U136" i="31"/>
  <c r="X136" i="31" s="1"/>
  <c r="W136" i="31"/>
  <c r="T136" i="31"/>
  <c r="T80" i="31"/>
  <c r="W80" i="31"/>
  <c r="U80" i="31"/>
  <c r="X80" i="31" s="1"/>
  <c r="T186" i="31"/>
  <c r="U186" i="31"/>
  <c r="X186" i="31" s="1"/>
  <c r="W186" i="31"/>
  <c r="Y186" i="31" s="1"/>
  <c r="T121" i="31"/>
  <c r="U121" i="31"/>
  <c r="X121" i="31" s="1"/>
  <c r="W121" i="31"/>
  <c r="Y121" i="31" s="1"/>
  <c r="T181" i="31"/>
  <c r="U181" i="31"/>
  <c r="X181" i="31" s="1"/>
  <c r="W181" i="31"/>
  <c r="Y181" i="31" s="1"/>
  <c r="U242" i="31"/>
  <c r="X242" i="31" s="1"/>
  <c r="W242" i="31"/>
  <c r="T242" i="31"/>
  <c r="U318" i="31"/>
  <c r="X318" i="31" s="1"/>
  <c r="W318" i="31"/>
  <c r="T318" i="31"/>
  <c r="U313" i="31"/>
  <c r="X313" i="31" s="1"/>
  <c r="T313" i="31"/>
  <c r="W313" i="31"/>
  <c r="Y313" i="31" s="1"/>
  <c r="T26" i="31"/>
  <c r="U26" i="31"/>
  <c r="X26" i="31" s="1"/>
  <c r="W26" i="31"/>
  <c r="Y26" i="31" s="1"/>
  <c r="T231" i="31"/>
  <c r="U231" i="31"/>
  <c r="X231" i="31" s="1"/>
  <c r="W231" i="31"/>
  <c r="W94" i="31"/>
  <c r="T94" i="31"/>
  <c r="U94" i="31"/>
  <c r="X94" i="31" s="1"/>
  <c r="U286" i="31"/>
  <c r="X286" i="31" s="1"/>
  <c r="W286" i="31"/>
  <c r="T286" i="31"/>
  <c r="T281" i="31"/>
  <c r="U281" i="31"/>
  <c r="X281" i="31" s="1"/>
  <c r="W281" i="31"/>
  <c r="Y281" i="31" s="1"/>
  <c r="T41" i="31"/>
  <c r="U41" i="31"/>
  <c r="X41" i="31" s="1"/>
  <c r="W41" i="31"/>
  <c r="W101" i="31"/>
  <c r="T101" i="31"/>
  <c r="U101" i="31"/>
  <c r="X101" i="31" s="1"/>
  <c r="T185" i="31"/>
  <c r="U185" i="31"/>
  <c r="X185" i="31" s="1"/>
  <c r="W185" i="31"/>
  <c r="Y185" i="31" s="1"/>
  <c r="U257" i="31"/>
  <c r="X257" i="31" s="1"/>
  <c r="T257" i="31"/>
  <c r="W257" i="31"/>
  <c r="Y257" i="31" s="1"/>
  <c r="U305" i="31"/>
  <c r="X305" i="31" s="1"/>
  <c r="T305" i="31"/>
  <c r="W305" i="31"/>
  <c r="U283" i="31"/>
  <c r="X283" i="31" s="1"/>
  <c r="W283" i="31"/>
  <c r="T283" i="31"/>
  <c r="T74" i="31"/>
  <c r="W74" i="31"/>
  <c r="U74" i="31"/>
  <c r="X74" i="31" s="1"/>
  <c r="T134" i="31"/>
  <c r="U134" i="31"/>
  <c r="X134" i="31" s="1"/>
  <c r="W134" i="31"/>
  <c r="Y134" i="31" s="1"/>
  <c r="T218" i="31"/>
  <c r="U218" i="31"/>
  <c r="X218" i="31" s="1"/>
  <c r="W218" i="31"/>
  <c r="T244" i="31"/>
  <c r="U244" i="31"/>
  <c r="X244" i="31" s="1"/>
  <c r="W244" i="31"/>
  <c r="Y244" i="31" s="1"/>
  <c r="U184" i="31"/>
  <c r="X184" i="31" s="1"/>
  <c r="W184" i="31"/>
  <c r="T184" i="31"/>
  <c r="T95" i="31"/>
  <c r="W95" i="31"/>
  <c r="U95" i="31"/>
  <c r="X95" i="31" s="1"/>
  <c r="T155" i="31"/>
  <c r="U155" i="31"/>
  <c r="X155" i="31" s="1"/>
  <c r="W155" i="31"/>
  <c r="T299" i="31"/>
  <c r="U299" i="31"/>
  <c r="X299" i="31" s="1"/>
  <c r="W299" i="31"/>
  <c r="Y299" i="31" s="1"/>
  <c r="T66" i="31"/>
  <c r="U66" i="31"/>
  <c r="X66" i="31" s="1"/>
  <c r="W66" i="31"/>
  <c r="Y66" i="31" s="1"/>
  <c r="U330" i="31"/>
  <c r="X330" i="31" s="1"/>
  <c r="W330" i="31"/>
  <c r="T330" i="31"/>
  <c r="U61" i="31"/>
  <c r="X61" i="31" s="1"/>
  <c r="W61" i="31"/>
  <c r="T61" i="31"/>
  <c r="W205" i="31"/>
  <c r="T205" i="31"/>
  <c r="U205" i="31"/>
  <c r="X205" i="31" s="1"/>
  <c r="W43" i="31"/>
  <c r="T43" i="31"/>
  <c r="U43" i="31"/>
  <c r="X43" i="31" s="1"/>
  <c r="W114" i="31"/>
  <c r="T114" i="31"/>
  <c r="U114" i="31"/>
  <c r="X114" i="31" s="1"/>
  <c r="T27" i="31"/>
  <c r="U27" i="31"/>
  <c r="X27" i="31" s="1"/>
  <c r="W27" i="31"/>
  <c r="T171" i="31"/>
  <c r="U171" i="31"/>
  <c r="X171" i="31" s="1"/>
  <c r="W171" i="31"/>
  <c r="Y171" i="31" s="1"/>
  <c r="T255" i="31"/>
  <c r="U255" i="31"/>
  <c r="X255" i="31" s="1"/>
  <c r="W255" i="31"/>
  <c r="Y255" i="31" s="1"/>
  <c r="T58" i="31"/>
  <c r="U58" i="31"/>
  <c r="X58" i="31" s="1"/>
  <c r="W58" i="31"/>
  <c r="Y58" i="31" s="1"/>
  <c r="T118" i="31"/>
  <c r="U118" i="31"/>
  <c r="X118" i="31" s="1"/>
  <c r="W118" i="31"/>
  <c r="T226" i="31"/>
  <c r="U226" i="31"/>
  <c r="X226" i="31" s="1"/>
  <c r="W226" i="31"/>
  <c r="Y226" i="31" s="1"/>
  <c r="T48" i="31"/>
  <c r="U48" i="31"/>
  <c r="X48" i="31" s="1"/>
  <c r="W48" i="31"/>
  <c r="Y48" i="31" s="1"/>
  <c r="W132" i="31"/>
  <c r="T132" i="31"/>
  <c r="U132" i="31"/>
  <c r="X132" i="31" s="1"/>
  <c r="T192" i="31"/>
  <c r="U192" i="31"/>
  <c r="X192" i="31" s="1"/>
  <c r="W192" i="31"/>
  <c r="W19" i="31"/>
  <c r="T19" i="31"/>
  <c r="U19" i="31"/>
  <c r="X19" i="31" s="1"/>
  <c r="W79" i="31"/>
  <c r="T79" i="31"/>
  <c r="U79" i="31"/>
  <c r="X79" i="31" s="1"/>
  <c r="U139" i="31"/>
  <c r="X139" i="31" s="1"/>
  <c r="T139" i="31"/>
  <c r="W139" i="31"/>
  <c r="Y139" i="31" s="1"/>
  <c r="T259" i="31"/>
  <c r="U259" i="31"/>
  <c r="X259" i="31" s="1"/>
  <c r="W259" i="31"/>
  <c r="T98" i="31"/>
  <c r="U98" i="31"/>
  <c r="X98" i="31" s="1"/>
  <c r="W98" i="31"/>
  <c r="Y98" i="31" s="1"/>
  <c r="U302" i="31"/>
  <c r="X302" i="31" s="1"/>
  <c r="T302" i="31"/>
  <c r="W302" i="31"/>
  <c r="Y302" i="31" s="1"/>
  <c r="T328" i="31"/>
  <c r="U328" i="31"/>
  <c r="X328" i="31" s="1"/>
  <c r="W328" i="31"/>
  <c r="Y328" i="31" s="1"/>
  <c r="T69" i="31"/>
  <c r="U69" i="31"/>
  <c r="X69" i="31" s="1"/>
  <c r="W69" i="31"/>
  <c r="T213" i="31"/>
  <c r="U213" i="31"/>
  <c r="X213" i="31" s="1"/>
  <c r="W213" i="31"/>
  <c r="Y213" i="31" s="1"/>
  <c r="W40" i="31"/>
  <c r="T40" i="31"/>
  <c r="U40" i="31"/>
  <c r="X40" i="31" s="1"/>
  <c r="T35" i="31"/>
  <c r="U35" i="31"/>
  <c r="X35" i="31" s="1"/>
  <c r="W35" i="31"/>
  <c r="Y35" i="31" s="1"/>
  <c r="T179" i="31"/>
  <c r="W179" i="31"/>
  <c r="U179" i="31"/>
  <c r="X179" i="31" s="1"/>
  <c r="U239" i="31"/>
  <c r="X239" i="31" s="1"/>
  <c r="W239" i="31"/>
  <c r="T239" i="31"/>
  <c r="T323" i="31"/>
  <c r="U323" i="31"/>
  <c r="X323" i="31" s="1"/>
  <c r="W323" i="31"/>
  <c r="Y323" i="31" s="1"/>
  <c r="T198" i="31"/>
  <c r="U198" i="31"/>
  <c r="X198" i="31" s="1"/>
  <c r="W198" i="31"/>
  <c r="Y198" i="31" s="1"/>
  <c r="T234" i="31"/>
  <c r="U234" i="31"/>
  <c r="X234" i="31" s="1"/>
  <c r="W234" i="31"/>
  <c r="T150" i="31"/>
  <c r="U150" i="31"/>
  <c r="X150" i="31" s="1"/>
  <c r="W150" i="31"/>
  <c r="Y150" i="31" s="1"/>
  <c r="U289" i="31"/>
  <c r="X289" i="31" s="1"/>
  <c r="W289" i="31"/>
  <c r="T289" i="31"/>
  <c r="T104" i="31"/>
  <c r="U104" i="31"/>
  <c r="X104" i="31" s="1"/>
  <c r="W104" i="31"/>
  <c r="Y104" i="31" s="1"/>
  <c r="W117" i="31"/>
  <c r="Y117" i="31" s="1"/>
  <c r="T117" i="31"/>
  <c r="U117" i="31"/>
  <c r="X117" i="31" s="1"/>
  <c r="U263" i="31"/>
  <c r="X263" i="31" s="1"/>
  <c r="T263" i="31"/>
  <c r="W263" i="31"/>
  <c r="Y263" i="31" s="1"/>
  <c r="T17" i="31"/>
  <c r="U17" i="31"/>
  <c r="X17" i="31" s="1"/>
  <c r="W17" i="31"/>
  <c r="Y17" i="31" s="1"/>
  <c r="T75" i="31"/>
  <c r="U75" i="31"/>
  <c r="X75" i="31" s="1"/>
  <c r="W75" i="31"/>
  <c r="Y75" i="31" s="1"/>
  <c r="T29" i="31"/>
  <c r="U29" i="31"/>
  <c r="X29" i="31" s="1"/>
  <c r="W29" i="31"/>
  <c r="T87" i="31"/>
  <c r="U87" i="31"/>
  <c r="X87" i="31" s="1"/>
  <c r="W87" i="31"/>
  <c r="Y87" i="31" s="1"/>
  <c r="W111" i="31"/>
  <c r="T111" i="31"/>
  <c r="U111" i="31"/>
  <c r="X111" i="31" s="1"/>
  <c r="W25" i="31"/>
  <c r="T25" i="31"/>
  <c r="U25" i="31"/>
  <c r="X25" i="31" s="1"/>
  <c r="T262" i="31"/>
  <c r="U262" i="31"/>
  <c r="X262" i="31" s="1"/>
  <c r="W262" i="31"/>
  <c r="T212" i="31"/>
  <c r="U212" i="31"/>
  <c r="X212" i="31" s="1"/>
  <c r="W212" i="31"/>
  <c r="Y212" i="31" s="1"/>
  <c r="T125" i="31"/>
  <c r="U125" i="31"/>
  <c r="X125" i="31" s="1"/>
  <c r="W125" i="31"/>
  <c r="Y125" i="31" s="1"/>
  <c r="T209" i="31"/>
  <c r="U209" i="31"/>
  <c r="X209" i="31" s="1"/>
  <c r="W209" i="31"/>
  <c r="Y209" i="31" s="1"/>
  <c r="T276" i="31"/>
  <c r="U276" i="31"/>
  <c r="X276" i="31" s="1"/>
  <c r="W276" i="31"/>
  <c r="U324" i="31"/>
  <c r="X324" i="31" s="1"/>
  <c r="W324" i="31"/>
  <c r="T324" i="31"/>
  <c r="U348" i="31"/>
  <c r="X348" i="31" s="1"/>
  <c r="W348" i="31"/>
  <c r="T348" i="31"/>
  <c r="U236" i="31"/>
  <c r="X236" i="31" s="1"/>
  <c r="W236" i="31"/>
  <c r="T236" i="31"/>
  <c r="T163" i="31"/>
  <c r="U163" i="31"/>
  <c r="X163" i="31" s="1"/>
  <c r="W163" i="31"/>
  <c r="T319" i="31"/>
  <c r="U319" i="31"/>
  <c r="X319" i="31" s="1"/>
  <c r="W319" i="31"/>
  <c r="Y319" i="31" s="1"/>
  <c r="U248" i="31"/>
  <c r="X248" i="31" s="1"/>
  <c r="W248" i="31"/>
  <c r="T248" i="31"/>
  <c r="T158" i="31"/>
  <c r="U158" i="31"/>
  <c r="X158" i="31" s="1"/>
  <c r="W158" i="31"/>
  <c r="Y158" i="31" s="1"/>
  <c r="T268" i="31"/>
  <c r="U268" i="31"/>
  <c r="X268" i="31" s="1"/>
  <c r="W268" i="31"/>
  <c r="T153" i="31"/>
  <c r="U153" i="31"/>
  <c r="X153" i="31" s="1"/>
  <c r="W153" i="31"/>
  <c r="Y153" i="31" s="1"/>
  <c r="T237" i="31"/>
  <c r="U237" i="31"/>
  <c r="X237" i="31" s="1"/>
  <c r="W237" i="31"/>
  <c r="Y237" i="31" s="1"/>
  <c r="T232" i="31"/>
  <c r="U232" i="31"/>
  <c r="X232" i="31" s="1"/>
  <c r="W232" i="31"/>
  <c r="Y232" i="31" s="1"/>
  <c r="U100" i="31"/>
  <c r="X100" i="31" s="1"/>
  <c r="T100" i="31"/>
  <c r="W100" i="31"/>
  <c r="T90" i="31"/>
  <c r="U90" i="31"/>
  <c r="X90" i="31" s="1"/>
  <c r="W90" i="31"/>
  <c r="Y90" i="31" s="1"/>
  <c r="T246" i="31"/>
  <c r="U246" i="31"/>
  <c r="X246" i="31" s="1"/>
  <c r="W246" i="31"/>
  <c r="Y246" i="31" s="1"/>
  <c r="W85" i="31"/>
  <c r="T85" i="31"/>
  <c r="U85" i="31"/>
  <c r="X85" i="31" s="1"/>
  <c r="U145" i="31"/>
  <c r="X145" i="31" s="1"/>
  <c r="T145" i="31"/>
  <c r="W145" i="31"/>
  <c r="T337" i="31"/>
  <c r="U337" i="31"/>
  <c r="X337" i="31" s="1"/>
  <c r="W337" i="31"/>
  <c r="Y337" i="31" s="1"/>
  <c r="Y11" i="3"/>
  <c r="J18" i="30"/>
  <c r="L18" i="30"/>
  <c r="L16" i="8"/>
  <c r="K18" i="8"/>
  <c r="M18" i="32"/>
  <c r="O18" i="32" s="1"/>
  <c r="M16" i="32"/>
  <c r="O16" i="32" s="1"/>
  <c r="S16" i="32" s="1"/>
  <c r="W16" i="32" s="1"/>
  <c r="M18" i="30"/>
  <c r="N18" i="30" s="1"/>
  <c r="Q18" i="30" s="1"/>
  <c r="K18" i="32"/>
  <c r="J14" i="4"/>
  <c r="K13" i="5"/>
  <c r="L13" i="5" s="1"/>
  <c r="K10" i="5"/>
  <c r="Y14" i="3"/>
  <c r="AC14" i="3" s="1"/>
  <c r="Y12" i="3"/>
  <c r="AC12" i="3" s="1"/>
  <c r="J19" i="30"/>
  <c r="J17" i="30"/>
  <c r="J15" i="30"/>
  <c r="K19" i="32"/>
  <c r="K17" i="32"/>
  <c r="N17" i="32" s="1"/>
  <c r="K15" i="32"/>
  <c r="J11" i="4"/>
  <c r="K11" i="5"/>
  <c r="J13" i="4"/>
  <c r="K14" i="5"/>
  <c r="L14" i="5" s="1"/>
  <c r="L14" i="4"/>
  <c r="K14" i="4"/>
  <c r="X16" i="3"/>
  <c r="P16" i="3" s="1"/>
  <c r="X11" i="3"/>
  <c r="P11" i="3" s="1"/>
  <c r="N13" i="3"/>
  <c r="O13" i="3" s="1"/>
  <c r="R13" i="3" s="1"/>
  <c r="AG14" i="3"/>
  <c r="Y13" i="3"/>
  <c r="AC13" i="3" s="1"/>
  <c r="Y10" i="3"/>
  <c r="AC10" i="3" s="1"/>
  <c r="U24" i="3"/>
  <c r="U22" i="3"/>
  <c r="AG22" i="3" s="1"/>
  <c r="U20" i="3"/>
  <c r="U16" i="3"/>
  <c r="AG16" i="3" s="1"/>
  <c r="X21" i="3"/>
  <c r="P21" i="3" s="1"/>
  <c r="N10" i="3"/>
  <c r="O10" i="3" s="1"/>
  <c r="J16" i="30"/>
  <c r="M18" i="8"/>
  <c r="N18" i="8" s="1"/>
  <c r="P18" i="8" s="1"/>
  <c r="K16" i="8"/>
  <c r="Y20" i="3"/>
  <c r="AC20" i="3" s="1"/>
  <c r="K19" i="8"/>
  <c r="L18" i="8"/>
  <c r="L19" i="32"/>
  <c r="AC11" i="3"/>
  <c r="K18" i="30"/>
  <c r="K17" i="8"/>
  <c r="N12" i="4"/>
  <c r="AM12" i="4" s="1"/>
  <c r="AA12" i="3"/>
  <c r="AB12" i="3" s="1"/>
  <c r="X24" i="3"/>
  <c r="P24" i="3" s="1"/>
  <c r="U25" i="3"/>
  <c r="AG25" i="3" s="1"/>
  <c r="U23" i="3"/>
  <c r="U21" i="3"/>
  <c r="X19" i="3"/>
  <c r="P19" i="3" s="1"/>
  <c r="S18" i="32"/>
  <c r="N15" i="32"/>
  <c r="I14" i="4"/>
  <c r="I13" i="4"/>
  <c r="K12" i="5"/>
  <c r="L12" i="5" s="1"/>
  <c r="N39" i="28"/>
  <c r="O39" i="28"/>
  <c r="N38" i="28"/>
  <c r="O38" i="28"/>
  <c r="O36" i="28"/>
  <c r="N36" i="28"/>
  <c r="N40" i="28"/>
  <c r="O40" i="28"/>
  <c r="N37" i="28"/>
  <c r="O37" i="28"/>
  <c r="M13" i="5"/>
  <c r="L11" i="5"/>
  <c r="M11" i="5"/>
  <c r="I14" i="5"/>
  <c r="J14" i="5" s="1"/>
  <c r="M10" i="5"/>
  <c r="L10" i="5"/>
  <c r="M13" i="4"/>
  <c r="K13" i="4"/>
  <c r="L13" i="4"/>
  <c r="N13" i="4" s="1"/>
  <c r="L11" i="4"/>
  <c r="M11" i="4"/>
  <c r="K11" i="4"/>
  <c r="M12" i="4"/>
  <c r="I10" i="4"/>
  <c r="L12" i="4"/>
  <c r="N14" i="4"/>
  <c r="S14" i="4" s="1"/>
  <c r="M10" i="4"/>
  <c r="M14" i="4"/>
  <c r="I12" i="4"/>
  <c r="AF12" i="4"/>
  <c r="AG12" i="4" s="1"/>
  <c r="L10" i="4"/>
  <c r="N10" i="4" s="1"/>
  <c r="N18" i="32"/>
  <c r="L16" i="32"/>
  <c r="M19" i="32"/>
  <c r="O19" i="32" s="1"/>
  <c r="S19" i="32" s="1"/>
  <c r="X19" i="32" s="1"/>
  <c r="I18" i="32"/>
  <c r="M17" i="32"/>
  <c r="O17" i="32" s="1"/>
  <c r="S17" i="32" s="1"/>
  <c r="W17" i="32" s="1"/>
  <c r="I16" i="32"/>
  <c r="M15" i="32"/>
  <c r="O15" i="32" s="1"/>
  <c r="S15" i="32" s="1"/>
  <c r="W15" i="32" s="1"/>
  <c r="L17" i="32"/>
  <c r="L15" i="32"/>
  <c r="W18" i="32"/>
  <c r="K16" i="32"/>
  <c r="N16" i="32" s="1"/>
  <c r="M16" i="8"/>
  <c r="N16" i="8" s="1"/>
  <c r="Q16" i="8" s="1"/>
  <c r="M17" i="8"/>
  <c r="N17" i="8" s="1"/>
  <c r="P17" i="8" s="1"/>
  <c r="M19" i="8"/>
  <c r="N19" i="8" s="1"/>
  <c r="P19" i="8" s="1"/>
  <c r="M15" i="8"/>
  <c r="N15" i="8" s="1"/>
  <c r="P15" i="8" s="1"/>
  <c r="J16" i="8"/>
  <c r="L19" i="8"/>
  <c r="L17" i="8"/>
  <c r="L15" i="8"/>
  <c r="K15" i="8"/>
  <c r="M16" i="30"/>
  <c r="N16" i="30" s="1"/>
  <c r="P16" i="30" s="1"/>
  <c r="M17" i="30"/>
  <c r="N17" i="30" s="1"/>
  <c r="P17" i="30" s="1"/>
  <c r="M19" i="30"/>
  <c r="N19" i="30" s="1"/>
  <c r="L16" i="30"/>
  <c r="L19" i="30"/>
  <c r="L17" i="30"/>
  <c r="L15" i="30"/>
  <c r="M15" i="30" s="1"/>
  <c r="N15" i="30" s="1"/>
  <c r="K19" i="30"/>
  <c r="K17" i="30"/>
  <c r="K15" i="30"/>
  <c r="K16" i="30"/>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R23" i="3" s="1"/>
  <c r="N21" i="3"/>
  <c r="O21" i="3" s="1"/>
  <c r="Q21" i="3" s="1"/>
  <c r="AA20" i="3"/>
  <c r="AB20" i="3" s="1"/>
  <c r="X25" i="3"/>
  <c r="P25" i="3" s="1"/>
  <c r="X17" i="3"/>
  <c r="P17" i="3" s="1"/>
  <c r="U18" i="3"/>
  <c r="AG18" i="3" s="1"/>
  <c r="U17" i="3"/>
  <c r="AG17" i="3" s="1"/>
  <c r="U15" i="3"/>
  <c r="AG15" i="3" s="1"/>
  <c r="AG21" i="3"/>
  <c r="AA25" i="3"/>
  <c r="Q23" i="3"/>
  <c r="S12" i="3"/>
  <c r="Q10" i="3"/>
  <c r="S10" i="3"/>
  <c r="R10" i="3"/>
  <c r="K18" i="3"/>
  <c r="K25" i="3"/>
  <c r="K17" i="3"/>
  <c r="V24" i="3"/>
  <c r="N24" i="3"/>
  <c r="O24" i="3" s="1"/>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V14" i="3"/>
  <c r="N14" i="3"/>
  <c r="O14" i="3" s="1"/>
  <c r="AA13" i="3"/>
  <c r="X12" i="3"/>
  <c r="P12" i="3" s="1"/>
  <c r="K22" i="3"/>
  <c r="K14" i="3"/>
  <c r="V25" i="3"/>
  <c r="N25" i="3"/>
  <c r="O25" i="3" s="1"/>
  <c r="S24" i="3"/>
  <c r="X23" i="3"/>
  <c r="P23" i="3" s="1"/>
  <c r="W20" i="3"/>
  <c r="T19" i="3"/>
  <c r="V17" i="3"/>
  <c r="N17" i="3"/>
  <c r="O17" i="3" s="1"/>
  <c r="AA16" i="3"/>
  <c r="X15" i="3"/>
  <c r="P15" i="3" s="1"/>
  <c r="W12" i="3"/>
  <c r="T11" i="3"/>
  <c r="AG10" i="3"/>
  <c r="K16" i="3"/>
  <c r="V19" i="3"/>
  <c r="W14" i="3"/>
  <c r="AA10" i="3"/>
  <c r="K21" i="3"/>
  <c r="K13" i="3"/>
  <c r="W23" i="3"/>
  <c r="V20" i="3"/>
  <c r="N20" i="3"/>
  <c r="O20" i="3" s="1"/>
  <c r="S20" i="3" s="1"/>
  <c r="X18" i="3"/>
  <c r="P18" i="3" s="1"/>
  <c r="W15" i="3"/>
  <c r="V12" i="3"/>
  <c r="N12" i="3"/>
  <c r="O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AG11" i="3"/>
  <c r="V10" i="3"/>
  <c r="K24" i="3"/>
  <c r="V21" i="3"/>
  <c r="S10" i="32"/>
  <c r="P14" i="32"/>
  <c r="G14" i="32"/>
  <c r="F14" i="32"/>
  <c r="E14" i="32"/>
  <c r="D14" i="32"/>
  <c r="C14" i="32"/>
  <c r="B14" i="32"/>
  <c r="D11" i="32"/>
  <c r="E11" i="32" s="1"/>
  <c r="D9" i="32"/>
  <c r="E9" i="32" s="1"/>
  <c r="S9" i="32"/>
  <c r="P7" i="32"/>
  <c r="P8" i="32" s="1"/>
  <c r="D7" i="32"/>
  <c r="E7" i="32" s="1"/>
  <c r="D6" i="32"/>
  <c r="E6" i="32" s="1"/>
  <c r="V5" i="32"/>
  <c r="V4" i="32"/>
  <c r="C4" i="32"/>
  <c r="B2" i="32"/>
  <c r="Z352" i="31" l="1"/>
  <c r="AB352" i="31"/>
  <c r="AA352" i="31"/>
  <c r="AB60" i="31"/>
  <c r="Z60" i="31"/>
  <c r="AA60" i="31"/>
  <c r="Z174" i="31"/>
  <c r="AB174" i="31"/>
  <c r="AA174" i="31"/>
  <c r="AB109" i="31"/>
  <c r="Z109" i="31"/>
  <c r="AA109" i="31"/>
  <c r="Z287" i="31"/>
  <c r="AB287" i="31"/>
  <c r="AA287" i="31"/>
  <c r="Z340" i="31"/>
  <c r="AB340" i="31"/>
  <c r="AA340" i="31"/>
  <c r="Z346" i="31"/>
  <c r="AB346" i="31"/>
  <c r="AA346" i="31"/>
  <c r="Z298" i="31"/>
  <c r="AB298" i="31"/>
  <c r="AA298" i="31"/>
  <c r="Z129" i="31"/>
  <c r="AB129" i="31"/>
  <c r="AA129" i="31"/>
  <c r="Z325" i="31"/>
  <c r="AB325" i="31"/>
  <c r="AA325" i="31"/>
  <c r="Z38" i="31"/>
  <c r="AB38" i="31"/>
  <c r="AA38" i="31"/>
  <c r="Z307" i="31"/>
  <c r="AB307" i="31"/>
  <c r="AA307" i="31"/>
  <c r="AB158" i="31"/>
  <c r="Z158" i="31"/>
  <c r="AA158" i="31"/>
  <c r="AB209" i="31"/>
  <c r="Z209" i="31"/>
  <c r="AA209" i="31"/>
  <c r="Z75" i="31"/>
  <c r="AB75" i="31"/>
  <c r="AA75" i="31"/>
  <c r="Z198" i="31"/>
  <c r="AB198" i="31"/>
  <c r="AA198" i="31"/>
  <c r="Z35" i="31"/>
  <c r="AB35" i="31"/>
  <c r="AA35" i="31"/>
  <c r="Z328" i="31"/>
  <c r="AB328" i="31"/>
  <c r="AA328" i="31"/>
  <c r="AB139" i="31"/>
  <c r="Z139" i="31"/>
  <c r="AA139" i="31"/>
  <c r="AB58" i="31"/>
  <c r="Z58" i="31"/>
  <c r="AA58" i="31"/>
  <c r="Z134" i="31"/>
  <c r="AB134" i="31"/>
  <c r="AA134" i="31"/>
  <c r="Z257" i="31"/>
  <c r="AB257" i="31"/>
  <c r="AA257" i="31"/>
  <c r="Z281" i="31"/>
  <c r="AB281" i="31"/>
  <c r="AA281" i="31"/>
  <c r="Z26" i="31"/>
  <c r="AB26" i="31"/>
  <c r="AA26" i="31"/>
  <c r="AB181" i="31"/>
  <c r="Z181" i="31"/>
  <c r="AA181" i="31"/>
  <c r="Z45" i="31"/>
  <c r="AB45" i="31"/>
  <c r="AA45" i="31"/>
  <c r="Z50" i="31"/>
  <c r="AB50" i="31"/>
  <c r="AA50" i="31"/>
  <c r="Z168" i="31"/>
  <c r="AB168" i="31"/>
  <c r="AA168" i="31"/>
  <c r="Z250" i="31"/>
  <c r="AB250" i="31"/>
  <c r="AA250" i="31"/>
  <c r="Z265" i="31"/>
  <c r="AB265" i="31"/>
  <c r="AA265" i="31"/>
  <c r="Z42" i="31"/>
  <c r="AB42" i="31"/>
  <c r="AA42" i="31"/>
  <c r="Z131" i="31"/>
  <c r="AB131" i="31"/>
  <c r="AA131" i="31"/>
  <c r="Y196" i="31"/>
  <c r="Y211" i="31"/>
  <c r="Y295" i="31"/>
  <c r="Y336" i="31"/>
  <c r="Y130" i="31"/>
  <c r="Y92" i="31"/>
  <c r="Y86" i="31"/>
  <c r="Y127" i="31"/>
  <c r="Y182" i="31"/>
  <c r="Y279" i="31"/>
  <c r="Z47" i="31"/>
  <c r="AB47" i="31"/>
  <c r="AA47" i="31"/>
  <c r="AB224" i="31"/>
  <c r="Z224" i="31"/>
  <c r="AA224" i="31"/>
  <c r="Y236" i="31"/>
  <c r="Y330" i="31"/>
  <c r="Y95" i="31"/>
  <c r="Y136" i="31"/>
  <c r="Y321" i="31"/>
  <c r="Y273" i="31"/>
  <c r="Y194" i="31"/>
  <c r="Y175" i="31"/>
  <c r="Y228" i="31"/>
  <c r="Y207" i="31"/>
  <c r="Y162" i="31"/>
  <c r="Y306" i="31"/>
  <c r="Y73" i="31"/>
  <c r="Y123" i="31"/>
  <c r="Y28" i="31"/>
  <c r="Y141" i="31"/>
  <c r="Y193" i="31"/>
  <c r="Y187" i="31"/>
  <c r="Z350" i="31"/>
  <c r="AB350" i="31"/>
  <c r="AA350" i="31"/>
  <c r="Z117" i="31"/>
  <c r="AB117" i="31"/>
  <c r="AA117" i="31"/>
  <c r="Z32" i="31"/>
  <c r="AJ23" i="9" s="1"/>
  <c r="AB32" i="31"/>
  <c r="AA23" i="9" s="1"/>
  <c r="AA32" i="31"/>
  <c r="N23" i="9"/>
  <c r="AB314" i="31"/>
  <c r="Z314" i="31"/>
  <c r="AA314" i="31"/>
  <c r="AB106" i="31"/>
  <c r="Z106" i="31"/>
  <c r="AA106" i="31"/>
  <c r="Z232" i="31"/>
  <c r="AB232" i="31"/>
  <c r="AA232" i="31"/>
  <c r="Z104" i="31"/>
  <c r="AB104" i="31"/>
  <c r="AA104" i="31"/>
  <c r="Y85" i="31"/>
  <c r="Y25" i="31"/>
  <c r="Y132" i="31"/>
  <c r="Y114" i="31"/>
  <c r="Y308" i="31"/>
  <c r="Y137" i="31"/>
  <c r="Y178" i="31"/>
  <c r="Y99" i="31"/>
  <c r="Y301" i="31"/>
  <c r="Y112" i="31"/>
  <c r="Y81" i="31"/>
  <c r="Y343" i="31"/>
  <c r="Y288" i="31"/>
  <c r="Y269" i="31"/>
  <c r="Y39" i="31"/>
  <c r="Y103" i="31"/>
  <c r="Y200" i="31"/>
  <c r="Y167" i="31"/>
  <c r="Y113" i="31"/>
  <c r="Y15" i="31"/>
  <c r="Y227" i="31"/>
  <c r="Y284" i="31"/>
  <c r="Y57" i="31"/>
  <c r="Y62" i="31"/>
  <c r="Y180" i="31"/>
  <c r="Y293" i="31"/>
  <c r="Y310" i="31"/>
  <c r="Y49" i="31"/>
  <c r="Y143" i="31"/>
  <c r="Y357" i="31"/>
  <c r="Y261" i="31"/>
  <c r="Y122" i="31"/>
  <c r="Y282" i="31"/>
  <c r="Y64" i="31"/>
  <c r="Y240" i="31"/>
  <c r="Y300" i="31"/>
  <c r="Y190" i="31"/>
  <c r="Z254" i="31"/>
  <c r="AB254" i="31"/>
  <c r="AA254" i="31"/>
  <c r="Z125" i="31"/>
  <c r="AB125" i="31"/>
  <c r="AA125" i="31"/>
  <c r="Z17" i="31"/>
  <c r="AB17" i="31"/>
  <c r="AA17" i="31"/>
  <c r="Z48" i="31"/>
  <c r="AB48" i="31"/>
  <c r="AA48" i="31"/>
  <c r="Z66" i="31"/>
  <c r="AB66" i="31"/>
  <c r="AA66" i="31"/>
  <c r="AB185" i="31"/>
  <c r="Z185" i="31"/>
  <c r="AA185" i="31"/>
  <c r="Z313" i="31"/>
  <c r="AB313" i="31"/>
  <c r="AA313" i="31"/>
  <c r="AB121" i="31"/>
  <c r="Z121" i="31"/>
  <c r="AA121" i="31"/>
  <c r="Z297" i="31"/>
  <c r="AB297" i="31"/>
  <c r="AA297" i="31"/>
  <c r="Z320" i="31"/>
  <c r="AB320" i="31"/>
  <c r="AA320" i="31"/>
  <c r="Z331" i="31"/>
  <c r="AB331" i="31"/>
  <c r="AA331" i="31"/>
  <c r="Z241" i="31"/>
  <c r="AB241" i="31"/>
  <c r="AA241" i="31"/>
  <c r="AB270" i="31"/>
  <c r="Z270" i="31"/>
  <c r="AA270" i="31"/>
  <c r="AB71" i="31"/>
  <c r="Z71" i="31"/>
  <c r="AA71" i="31"/>
  <c r="Z37" i="31"/>
  <c r="AB37" i="31"/>
  <c r="AA37" i="31"/>
  <c r="Z251" i="31"/>
  <c r="AB251" i="31"/>
  <c r="AA251" i="31"/>
  <c r="AB77" i="31"/>
  <c r="Z77" i="31"/>
  <c r="AA77" i="31"/>
  <c r="Z146" i="31"/>
  <c r="AB146" i="31"/>
  <c r="AA146" i="31"/>
  <c r="Z277" i="31"/>
  <c r="AB277" i="31"/>
  <c r="AA277" i="31"/>
  <c r="AB83" i="31"/>
  <c r="Z83" i="31"/>
  <c r="AA83" i="31"/>
  <c r="AB142" i="31"/>
  <c r="Z142" i="31"/>
  <c r="AA142" i="31"/>
  <c r="Z51" i="31"/>
  <c r="AB51" i="31"/>
  <c r="AA51" i="31"/>
  <c r="Z329" i="31"/>
  <c r="AB329" i="31"/>
  <c r="AA329" i="31"/>
  <c r="Y223" i="31"/>
  <c r="AB225" i="31"/>
  <c r="Z225" i="31"/>
  <c r="AA225" i="31"/>
  <c r="Z285" i="31"/>
  <c r="AB285" i="31"/>
  <c r="AA285" i="31"/>
  <c r="Z246" i="31"/>
  <c r="AB246" i="31"/>
  <c r="AA246" i="31"/>
  <c r="Z323" i="31"/>
  <c r="AB323" i="31"/>
  <c r="AA323" i="31"/>
  <c r="Z302" i="31"/>
  <c r="AB302" i="31"/>
  <c r="AA302" i="31"/>
  <c r="Z255" i="31"/>
  <c r="AB255" i="31"/>
  <c r="AA255" i="31"/>
  <c r="Y248" i="31"/>
  <c r="Y348" i="31"/>
  <c r="Y289" i="31"/>
  <c r="Y184" i="31"/>
  <c r="Y74" i="31"/>
  <c r="Y286" i="31"/>
  <c r="Y110" i="31"/>
  <c r="Y115" i="31"/>
  <c r="Y84" i="31"/>
  <c r="Y169" i="31"/>
  <c r="Y203" i="31"/>
  <c r="Y258" i="31"/>
  <c r="Y91" i="31"/>
  <c r="Y271" i="31"/>
  <c r="Y214" i="31"/>
  <c r="Y135" i="31"/>
  <c r="Y89" i="31"/>
  <c r="Z291" i="31"/>
  <c r="AB291" i="31"/>
  <c r="AA291" i="31"/>
  <c r="Z311" i="31"/>
  <c r="AB311" i="31"/>
  <c r="AA311" i="31"/>
  <c r="Z341" i="31"/>
  <c r="AB341" i="31"/>
  <c r="AA341" i="31"/>
  <c r="Z237" i="31"/>
  <c r="AB237" i="31"/>
  <c r="AA237" i="31"/>
  <c r="Y111" i="31"/>
  <c r="Y40" i="31"/>
  <c r="Y79" i="31"/>
  <c r="Y43" i="31"/>
  <c r="Y76" i="31"/>
  <c r="Y108" i="31"/>
  <c r="Y34" i="31"/>
  <c r="Y249" i="31"/>
  <c r="Y304" i="31"/>
  <c r="Y159" i="31"/>
  <c r="Y157" i="31"/>
  <c r="Y191" i="31"/>
  <c r="Y52" i="31"/>
  <c r="Y230" i="31"/>
  <c r="Y204" i="31"/>
  <c r="Y53" i="31"/>
  <c r="Y274" i="31"/>
  <c r="Y24" i="31"/>
  <c r="Y349" i="31"/>
  <c r="Y210" i="31"/>
  <c r="Y140" i="31"/>
  <c r="Y151" i="31"/>
  <c r="Y317" i="31"/>
  <c r="Y124" i="31"/>
  <c r="Y23" i="31"/>
  <c r="Y296" i="31"/>
  <c r="Y235" i="31"/>
  <c r="Y173" i="31"/>
  <c r="Y243" i="31"/>
  <c r="Y54" i="31"/>
  <c r="Z272" i="31"/>
  <c r="AB272" i="31"/>
  <c r="AA272" i="31"/>
  <c r="Y332" i="31"/>
  <c r="Y96" i="31"/>
  <c r="Z166" i="31"/>
  <c r="AB166" i="31"/>
  <c r="AA166" i="31"/>
  <c r="Z138" i="31"/>
  <c r="AB138" i="31"/>
  <c r="AA138" i="31"/>
  <c r="AB59" i="31"/>
  <c r="Z59" i="31"/>
  <c r="AA59" i="31"/>
  <c r="Z177" i="31"/>
  <c r="AB177" i="31"/>
  <c r="AA177" i="31"/>
  <c r="Z156" i="31"/>
  <c r="AB156" i="31"/>
  <c r="AA156" i="31"/>
  <c r="Z356" i="31"/>
  <c r="AB356" i="31"/>
  <c r="AA356" i="31"/>
  <c r="Z72" i="31"/>
  <c r="AB72" i="31"/>
  <c r="AA72" i="31"/>
  <c r="AB221" i="31"/>
  <c r="Z221" i="31"/>
  <c r="AA221" i="31"/>
  <c r="AB197" i="31"/>
  <c r="Z197" i="31"/>
  <c r="AA197" i="31"/>
  <c r="Z153" i="31"/>
  <c r="AB153" i="31"/>
  <c r="AA153" i="31"/>
  <c r="Z263" i="31"/>
  <c r="AB263" i="31"/>
  <c r="AA263" i="31"/>
  <c r="Z150" i="31"/>
  <c r="AB150" i="31"/>
  <c r="AA150" i="31"/>
  <c r="Z213" i="31"/>
  <c r="AB213" i="31"/>
  <c r="AA213" i="31"/>
  <c r="AB98" i="31"/>
  <c r="Z98" i="31"/>
  <c r="AA98" i="31"/>
  <c r="Z226" i="31"/>
  <c r="AB226" i="31"/>
  <c r="AA226" i="31"/>
  <c r="Z171" i="31"/>
  <c r="AB171" i="31"/>
  <c r="AA171" i="31"/>
  <c r="Z299" i="31"/>
  <c r="AB299" i="31"/>
  <c r="AA299" i="31"/>
  <c r="Z244" i="31"/>
  <c r="AB244" i="31"/>
  <c r="AA244" i="31"/>
  <c r="AB186" i="31"/>
  <c r="Z186" i="31"/>
  <c r="AA186" i="31"/>
  <c r="Z189" i="31"/>
  <c r="AB189" i="31"/>
  <c r="AA189" i="31"/>
  <c r="AB326" i="31"/>
  <c r="Z326" i="31"/>
  <c r="AA326" i="31"/>
  <c r="Z247" i="31"/>
  <c r="AB247" i="31"/>
  <c r="AA247" i="31"/>
  <c r="AB161" i="31"/>
  <c r="Z161" i="31"/>
  <c r="AA161" i="31"/>
  <c r="Y147" i="31"/>
  <c r="Y275" i="31"/>
  <c r="Z105" i="31"/>
  <c r="AB105" i="31"/>
  <c r="AA105" i="31"/>
  <c r="Z312" i="31"/>
  <c r="AB312" i="31"/>
  <c r="AA312" i="31"/>
  <c r="Z245" i="31"/>
  <c r="AB245" i="31"/>
  <c r="AA245" i="31"/>
  <c r="Z339" i="31"/>
  <c r="AB339" i="31"/>
  <c r="AA339" i="31"/>
  <c r="AB133" i="31"/>
  <c r="Z133" i="31"/>
  <c r="AA133" i="31"/>
  <c r="Y280" i="31"/>
  <c r="Y333" i="31"/>
  <c r="Y342" i="31"/>
  <c r="Y344" i="31"/>
  <c r="Y195" i="31"/>
  <c r="AB351" i="31"/>
  <c r="Z351" i="31"/>
  <c r="AA351" i="31"/>
  <c r="Z128" i="31"/>
  <c r="AB128" i="31"/>
  <c r="AA128" i="31"/>
  <c r="Z90" i="31"/>
  <c r="AB90" i="31"/>
  <c r="AA90" i="31"/>
  <c r="Y324" i="31"/>
  <c r="Y239" i="31"/>
  <c r="Y283" i="31"/>
  <c r="Y318" i="31"/>
  <c r="Y316" i="31"/>
  <c r="Y68" i="31"/>
  <c r="Y188" i="31"/>
  <c r="Y55" i="31"/>
  <c r="Y30" i="31"/>
  <c r="Y119" i="31"/>
  <c r="Y102" i="31"/>
  <c r="Y31" i="31"/>
  <c r="Y208" i="31"/>
  <c r="Y120" i="31"/>
  <c r="Y82" i="31"/>
  <c r="Y327" i="31"/>
  <c r="Z21" i="31"/>
  <c r="AB21" i="31"/>
  <c r="AA21" i="31"/>
  <c r="Z183" i="31"/>
  <c r="AB183" i="31"/>
  <c r="AA183" i="31"/>
  <c r="Z335" i="31"/>
  <c r="AB335" i="31"/>
  <c r="AA335" i="31"/>
  <c r="Z319" i="31"/>
  <c r="AB319" i="31"/>
  <c r="AA319" i="31"/>
  <c r="Y19" i="31"/>
  <c r="Y205" i="31"/>
  <c r="Y101" i="31"/>
  <c r="Y94" i="31"/>
  <c r="Y16" i="31"/>
  <c r="Z97" i="31"/>
  <c r="AB97" i="31"/>
  <c r="AA97" i="31"/>
  <c r="Z165" i="31"/>
  <c r="AB165" i="31"/>
  <c r="AA165" i="31"/>
  <c r="AB170" i="31"/>
  <c r="Z170" i="31"/>
  <c r="AA170" i="31"/>
  <c r="Z44" i="31"/>
  <c r="AB44" i="31"/>
  <c r="AA44" i="31"/>
  <c r="Z229" i="31"/>
  <c r="AB229" i="31"/>
  <c r="AA229" i="31"/>
  <c r="Z18" i="31"/>
  <c r="AB18" i="31"/>
  <c r="AA18" i="31"/>
  <c r="Z107" i="31"/>
  <c r="AB107" i="31"/>
  <c r="AA107" i="31"/>
  <c r="Z256" i="31"/>
  <c r="AB256" i="31"/>
  <c r="AA256" i="31"/>
  <c r="AB176" i="31"/>
  <c r="Z176" i="31"/>
  <c r="AA176" i="31"/>
  <c r="Z144" i="31"/>
  <c r="AB144" i="31"/>
  <c r="AA144" i="31"/>
  <c r="Z238" i="31"/>
  <c r="AB238" i="31"/>
  <c r="AA238" i="31"/>
  <c r="AB267" i="31"/>
  <c r="Z267" i="31"/>
  <c r="AA267" i="31"/>
  <c r="Z338" i="31"/>
  <c r="AB338" i="31"/>
  <c r="AA338" i="31"/>
  <c r="Z78" i="31"/>
  <c r="AB78" i="31"/>
  <c r="AA78" i="31"/>
  <c r="Z160" i="31"/>
  <c r="AB160" i="31"/>
  <c r="AA160" i="31"/>
  <c r="Z264" i="31"/>
  <c r="AB264" i="31"/>
  <c r="AA264" i="31"/>
  <c r="Z260" i="31"/>
  <c r="AB260" i="31"/>
  <c r="AA260" i="31"/>
  <c r="Z201" i="31"/>
  <c r="AB201" i="31"/>
  <c r="AA201" i="31"/>
  <c r="Z290" i="31"/>
  <c r="AB290" i="31"/>
  <c r="AA290" i="31"/>
  <c r="Z36" i="31"/>
  <c r="AB36" i="31"/>
  <c r="AA36" i="31"/>
  <c r="Z322" i="31"/>
  <c r="AB322" i="31"/>
  <c r="AA322" i="31"/>
  <c r="Z253" i="31"/>
  <c r="AB253" i="31"/>
  <c r="AA253" i="31"/>
  <c r="Z20" i="31"/>
  <c r="AB20" i="31"/>
  <c r="AA20" i="31"/>
  <c r="AB309" i="31"/>
  <c r="Z309" i="31"/>
  <c r="AA309" i="31"/>
  <c r="Z266" i="31"/>
  <c r="AB266" i="31"/>
  <c r="AA266" i="31"/>
  <c r="AB164" i="31"/>
  <c r="Z164" i="31"/>
  <c r="AA164" i="31"/>
  <c r="AB219" i="31"/>
  <c r="Z219" i="31"/>
  <c r="AA219" i="31"/>
  <c r="Z294" i="31"/>
  <c r="AB294" i="31"/>
  <c r="AA294" i="31"/>
  <c r="Z116" i="31"/>
  <c r="AB116" i="31"/>
  <c r="AA116" i="31"/>
  <c r="Z33" i="31"/>
  <c r="AJ24" i="9" s="1"/>
  <c r="AB33" i="31"/>
  <c r="AA24" i="9" s="1"/>
  <c r="AA33" i="31"/>
  <c r="N24" i="9"/>
  <c r="AB149" i="31"/>
  <c r="Z149" i="31"/>
  <c r="AA149" i="31"/>
  <c r="Z172" i="31"/>
  <c r="AB172" i="31"/>
  <c r="AA172" i="31"/>
  <c r="Y353" i="31"/>
  <c r="Z216" i="31"/>
  <c r="AB216" i="31"/>
  <c r="AA216" i="31"/>
  <c r="Z148" i="31"/>
  <c r="AB148" i="31"/>
  <c r="AA148" i="31"/>
  <c r="Z337" i="31"/>
  <c r="AB337" i="31"/>
  <c r="AA337" i="31"/>
  <c r="Z87" i="31"/>
  <c r="AB87" i="31"/>
  <c r="AA87" i="31"/>
  <c r="Y100" i="31"/>
  <c r="Y268" i="31"/>
  <c r="Y163" i="31"/>
  <c r="Y276" i="31"/>
  <c r="Y262" i="31"/>
  <c r="Y29" i="31"/>
  <c r="Y234" i="31"/>
  <c r="Y69" i="31"/>
  <c r="Y259" i="31"/>
  <c r="Y192" i="31"/>
  <c r="Y118" i="31"/>
  <c r="Y27" i="31"/>
  <c r="Y155" i="31"/>
  <c r="Y218" i="31"/>
  <c r="Y305" i="31"/>
  <c r="Y41" i="31"/>
  <c r="Y231" i="31"/>
  <c r="Y278" i="31"/>
  <c r="Y252" i="31"/>
  <c r="Y334" i="31"/>
  <c r="Y63" i="31"/>
  <c r="Y215" i="31"/>
  <c r="Y202" i="31"/>
  <c r="Y315" i="31"/>
  <c r="Y292" i="31"/>
  <c r="Y233" i="31"/>
  <c r="Y303" i="31"/>
  <c r="Y65" i="31"/>
  <c r="Y347" i="31"/>
  <c r="Z126" i="31"/>
  <c r="AB126" i="31"/>
  <c r="AA126" i="31"/>
  <c r="AB222" i="31"/>
  <c r="Z222" i="31"/>
  <c r="AA222" i="31"/>
  <c r="AB206" i="31"/>
  <c r="Z206" i="31"/>
  <c r="AA206" i="31"/>
  <c r="AB212" i="31"/>
  <c r="Z212" i="31"/>
  <c r="AA212" i="31"/>
  <c r="Y145" i="31"/>
  <c r="Y179" i="31"/>
  <c r="Y61" i="31"/>
  <c r="Y242" i="31"/>
  <c r="Y80" i="31"/>
  <c r="Y345" i="31"/>
  <c r="Y152" i="31"/>
  <c r="Y154" i="31"/>
  <c r="Y354" i="31"/>
  <c r="Y93" i="31"/>
  <c r="Y56" i="31"/>
  <c r="Y70" i="31"/>
  <c r="Y199" i="31"/>
  <c r="Y217" i="31"/>
  <c r="Y46" i="31"/>
  <c r="Y88" i="31"/>
  <c r="Y67" i="31"/>
  <c r="Y220" i="31"/>
  <c r="Y22" i="31"/>
  <c r="P10" i="4"/>
  <c r="V10" i="4" s="1"/>
  <c r="W10" i="4" s="1"/>
  <c r="Q10" i="4"/>
  <c r="T10" i="4"/>
  <c r="AF10" i="4" s="1"/>
  <c r="AG10" i="4" s="1"/>
  <c r="Q15" i="30"/>
  <c r="P15" i="30"/>
  <c r="N19" i="32"/>
  <c r="Q12" i="4"/>
  <c r="P18" i="30"/>
  <c r="S18" i="3"/>
  <c r="Q18" i="8"/>
  <c r="P12" i="4"/>
  <c r="Q13" i="3"/>
  <c r="AC12" i="4"/>
  <c r="R18" i="3"/>
  <c r="Q16" i="30"/>
  <c r="T12" i="4"/>
  <c r="AR12" i="4"/>
  <c r="AE12" i="3"/>
  <c r="AH12" i="4"/>
  <c r="S12" i="4"/>
  <c r="M14" i="5"/>
  <c r="S13" i="3"/>
  <c r="T18" i="8"/>
  <c r="S18" i="8"/>
  <c r="R18" i="8"/>
  <c r="R13" i="4"/>
  <c r="S13" i="4"/>
  <c r="K14" i="32"/>
  <c r="M14" i="32"/>
  <c r="L14" i="32"/>
  <c r="AE20" i="3"/>
  <c r="U19" i="32"/>
  <c r="X10" i="4"/>
  <c r="W19" i="32"/>
  <c r="V17" i="32"/>
  <c r="Y17" i="32" s="1"/>
  <c r="AM10" i="4"/>
  <c r="S21" i="3"/>
  <c r="U17" i="32"/>
  <c r="AC10" i="4"/>
  <c r="M12" i="5"/>
  <c r="R10" i="4"/>
  <c r="AA15" i="3"/>
  <c r="AB15" i="3" s="1"/>
  <c r="AD15" i="3" s="1"/>
  <c r="X17" i="32"/>
  <c r="Z17" i="32" s="1"/>
  <c r="AR10" i="4"/>
  <c r="AA24" i="3"/>
  <c r="AB24" i="3" s="1"/>
  <c r="S23" i="3"/>
  <c r="P16" i="8"/>
  <c r="V15" i="32"/>
  <c r="Y15" i="32" s="1"/>
  <c r="AH10" i="4"/>
  <c r="R12" i="4"/>
  <c r="AK12" i="4" s="1"/>
  <c r="AL12" i="4" s="1"/>
  <c r="AA23" i="3"/>
  <c r="Q17" i="30"/>
  <c r="S10" i="4"/>
  <c r="AP10" i="4" s="1"/>
  <c r="AQ10" i="4" s="1"/>
  <c r="N11" i="4"/>
  <c r="T11" i="4" s="1"/>
  <c r="AF11" i="4" s="1"/>
  <c r="AG11" i="4" s="1"/>
  <c r="X12" i="4"/>
  <c r="AA17" i="3"/>
  <c r="AA18" i="3"/>
  <c r="AB18" i="3" s="1"/>
  <c r="AA19" i="3"/>
  <c r="AB19" i="3" s="1"/>
  <c r="AD19" i="3" s="1"/>
  <c r="Q19" i="8"/>
  <c r="AS10" i="4"/>
  <c r="AT10" i="4"/>
  <c r="R11" i="4"/>
  <c r="AI10" i="4"/>
  <c r="AJ10" i="4"/>
  <c r="AP14" i="4"/>
  <c r="AQ14" i="4" s="1"/>
  <c r="AA14" i="4"/>
  <c r="AB14" i="4" s="1"/>
  <c r="AK14" i="4"/>
  <c r="AL14" i="4" s="1"/>
  <c r="T14" i="4"/>
  <c r="AF14" i="4" s="1"/>
  <c r="AG14" i="4" s="1"/>
  <c r="AN12" i="4"/>
  <c r="AO12" i="4"/>
  <c r="AP12" i="4"/>
  <c r="AQ12" i="4" s="1"/>
  <c r="AA12" i="4"/>
  <c r="AB12" i="4" s="1"/>
  <c r="AA10" i="4"/>
  <c r="AB10" i="4" s="1"/>
  <c r="AK10" i="4"/>
  <c r="AL10" i="4" s="1"/>
  <c r="Q14" i="4"/>
  <c r="V14" i="4" s="1"/>
  <c r="W14" i="4" s="1"/>
  <c r="P14" i="4"/>
  <c r="P13" i="4"/>
  <c r="X13" i="4"/>
  <c r="Q13" i="4"/>
  <c r="V13" i="4" s="1"/>
  <c r="W13" i="4" s="1"/>
  <c r="AH13" i="4"/>
  <c r="T13" i="4"/>
  <c r="AF13" i="4" s="1"/>
  <c r="AG13" i="4" s="1"/>
  <c r="AR13" i="4"/>
  <c r="AM13" i="4"/>
  <c r="AC13" i="4"/>
  <c r="AA13" i="4"/>
  <c r="AB13" i="4" s="1"/>
  <c r="AR14" i="4"/>
  <c r="AC14" i="4"/>
  <c r="X14" i="4"/>
  <c r="AH14" i="4"/>
  <c r="AM14" i="4"/>
  <c r="Z10" i="4"/>
  <c r="Y10" i="4"/>
  <c r="R14" i="4"/>
  <c r="AI12" i="4"/>
  <c r="AJ12" i="4"/>
  <c r="U16" i="32"/>
  <c r="V16" i="32"/>
  <c r="Y16" i="32" s="1"/>
  <c r="X16" i="32"/>
  <c r="V19" i="32"/>
  <c r="Y19" i="32" s="1"/>
  <c r="X15" i="32"/>
  <c r="U18" i="32"/>
  <c r="V18" i="32"/>
  <c r="Y18" i="32" s="1"/>
  <c r="X18" i="32"/>
  <c r="Z18" i="32" s="1"/>
  <c r="U15" i="32"/>
  <c r="T16" i="8"/>
  <c r="S16" i="8"/>
  <c r="R16" i="8"/>
  <c r="R19" i="8"/>
  <c r="S19" i="8"/>
  <c r="T19" i="8"/>
  <c r="R15" i="8"/>
  <c r="S15" i="8"/>
  <c r="T15" i="8"/>
  <c r="Q15" i="8"/>
  <c r="R17" i="8"/>
  <c r="S17" i="8"/>
  <c r="T17" i="8"/>
  <c r="Q17" i="8"/>
  <c r="T16" i="30"/>
  <c r="R16" i="30"/>
  <c r="S16" i="30"/>
  <c r="R15" i="30"/>
  <c r="S15" i="30"/>
  <c r="T15" i="30"/>
  <c r="R18" i="30"/>
  <c r="S18" i="30"/>
  <c r="T18" i="30"/>
  <c r="Q19" i="30"/>
  <c r="P19" i="30"/>
  <c r="R17" i="30"/>
  <c r="S17" i="30"/>
  <c r="T17" i="30"/>
  <c r="AA22" i="3"/>
  <c r="AB22" i="3" s="1"/>
  <c r="R21"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16" i="3"/>
  <c r="AB17" i="3"/>
  <c r="AE17" i="3"/>
  <c r="R17" i="3"/>
  <c r="S17" i="3"/>
  <c r="Q17" i="3"/>
  <c r="R25" i="3"/>
  <c r="S25" i="3"/>
  <c r="Q25" i="3"/>
  <c r="AE11" i="3"/>
  <c r="AB25" i="3"/>
  <c r="AE25" i="3"/>
  <c r="R15" i="3"/>
  <c r="Q15" i="3"/>
  <c r="AE22" i="3"/>
  <c r="S11" i="3"/>
  <c r="R20" i="3"/>
  <c r="Q20" i="3"/>
  <c r="H15" i="32"/>
  <c r="H16" i="32"/>
  <c r="H14" i="32"/>
  <c r="H17" i="32"/>
  <c r="H18" i="32"/>
  <c r="H19" i="32"/>
  <c r="T14" i="32"/>
  <c r="O14" i="32"/>
  <c r="F11" i="32"/>
  <c r="N14" i="32"/>
  <c r="I14" i="32"/>
  <c r="Z56" i="31" l="1"/>
  <c r="AB56" i="31"/>
  <c r="AA56" i="31"/>
  <c r="AB65" i="31"/>
  <c r="Z65" i="31"/>
  <c r="AA65" i="31"/>
  <c r="Z41" i="31"/>
  <c r="AB41" i="31"/>
  <c r="AA41" i="31"/>
  <c r="Z276" i="31"/>
  <c r="AB276" i="31"/>
  <c r="AA276" i="31"/>
  <c r="Z82" i="31"/>
  <c r="AB82" i="31"/>
  <c r="AA82" i="31"/>
  <c r="Z283" i="31"/>
  <c r="AB283" i="31"/>
  <c r="AA283" i="31"/>
  <c r="Z195" i="31"/>
  <c r="AB195" i="31"/>
  <c r="AA195" i="31"/>
  <c r="Z54" i="31"/>
  <c r="AB54" i="31"/>
  <c r="AA54" i="31"/>
  <c r="Z24" i="31"/>
  <c r="AB24" i="31"/>
  <c r="AA24" i="31"/>
  <c r="Z108" i="31"/>
  <c r="AB108" i="31"/>
  <c r="AA108" i="31"/>
  <c r="AB203" i="31"/>
  <c r="Z203" i="31"/>
  <c r="AA203" i="31"/>
  <c r="Z49" i="31"/>
  <c r="AB49" i="31"/>
  <c r="AA49" i="31"/>
  <c r="Z103" i="31"/>
  <c r="AB103" i="31"/>
  <c r="AA103" i="31"/>
  <c r="Z114" i="31"/>
  <c r="AB114" i="31"/>
  <c r="AA114" i="31"/>
  <c r="Z175" i="31"/>
  <c r="AB175" i="31"/>
  <c r="AA175" i="31"/>
  <c r="Z303" i="31"/>
  <c r="AB303" i="31"/>
  <c r="AA303" i="31"/>
  <c r="Z305" i="31"/>
  <c r="AB305" i="31"/>
  <c r="AA305" i="31"/>
  <c r="Z163" i="31"/>
  <c r="AB163" i="31"/>
  <c r="AA163" i="31"/>
  <c r="Z120" i="31"/>
  <c r="AB120" i="31"/>
  <c r="AA120" i="31"/>
  <c r="Z239" i="31"/>
  <c r="AB239" i="31"/>
  <c r="AA239" i="31"/>
  <c r="AB344" i="31"/>
  <c r="Z344" i="31"/>
  <c r="AA344" i="31"/>
  <c r="Z243" i="31"/>
  <c r="AB243" i="31"/>
  <c r="AA243" i="31"/>
  <c r="Z274" i="31"/>
  <c r="AB274" i="31"/>
  <c r="AA274" i="31"/>
  <c r="Z76" i="31"/>
  <c r="AB76" i="31"/>
  <c r="AA76" i="31"/>
  <c r="Z169" i="31"/>
  <c r="AB169" i="31"/>
  <c r="AA169" i="31"/>
  <c r="AB310" i="31"/>
  <c r="Z310" i="31"/>
  <c r="AA310" i="31"/>
  <c r="Z39" i="31"/>
  <c r="AB39" i="31"/>
  <c r="AA39" i="31"/>
  <c r="Z132" i="31"/>
  <c r="AB132" i="31"/>
  <c r="AA132" i="31"/>
  <c r="AB194" i="31"/>
  <c r="Z194" i="31"/>
  <c r="AA194" i="31"/>
  <c r="Z233" i="31"/>
  <c r="AB233" i="31"/>
  <c r="AA233" i="31"/>
  <c r="Z268" i="31"/>
  <c r="AB268" i="31"/>
  <c r="AA268" i="31"/>
  <c r="Z208" i="31"/>
  <c r="AB208" i="31"/>
  <c r="AA208" i="31"/>
  <c r="Z324" i="31"/>
  <c r="AB324" i="31"/>
  <c r="AA324" i="31"/>
  <c r="Z342" i="31"/>
  <c r="AB342" i="31"/>
  <c r="AA342" i="31"/>
  <c r="AB173" i="31"/>
  <c r="Z173" i="31"/>
  <c r="AA173" i="31"/>
  <c r="Z53" i="31"/>
  <c r="AB53" i="31"/>
  <c r="AA53" i="31"/>
  <c r="Z43" i="31"/>
  <c r="AB43" i="31"/>
  <c r="AA43" i="31"/>
  <c r="Z84" i="31"/>
  <c r="AB84" i="31"/>
  <c r="AA84" i="31"/>
  <c r="Z293" i="31"/>
  <c r="AB293" i="31"/>
  <c r="AA293" i="31"/>
  <c r="Z269" i="31"/>
  <c r="AB269" i="31"/>
  <c r="AA269" i="31"/>
  <c r="Z25" i="31"/>
  <c r="AB25" i="31"/>
  <c r="AA25" i="31"/>
  <c r="Z187" i="31"/>
  <c r="AB187" i="31"/>
  <c r="AA187" i="31"/>
  <c r="Z273" i="31"/>
  <c r="AB273" i="31"/>
  <c r="AA273" i="31"/>
  <c r="Z279" i="31"/>
  <c r="AB279" i="31"/>
  <c r="AA279" i="31"/>
  <c r="AB354" i="31"/>
  <c r="Z354" i="31"/>
  <c r="AA354" i="31"/>
  <c r="AB218" i="31"/>
  <c r="Z218" i="31"/>
  <c r="AA218" i="31"/>
  <c r="Z154" i="31"/>
  <c r="AB154" i="31"/>
  <c r="AA154" i="31"/>
  <c r="Z292" i="31"/>
  <c r="AB292" i="31"/>
  <c r="AA292" i="31"/>
  <c r="AB155" i="31"/>
  <c r="Z155" i="31"/>
  <c r="AA155" i="31"/>
  <c r="Z100" i="31"/>
  <c r="AB100" i="31"/>
  <c r="AA100" i="31"/>
  <c r="Z31" i="31"/>
  <c r="AJ22" i="9" s="1"/>
  <c r="AB31" i="31"/>
  <c r="AA22" i="9" s="1"/>
  <c r="AA31" i="31"/>
  <c r="N22" i="9"/>
  <c r="Z333" i="31"/>
  <c r="AB333" i="31"/>
  <c r="AA333" i="31"/>
  <c r="Z235" i="31"/>
  <c r="AB235" i="31"/>
  <c r="AA235" i="31"/>
  <c r="Z204" i="31"/>
  <c r="AB204" i="31"/>
  <c r="AA204" i="31"/>
  <c r="Z79" i="31"/>
  <c r="AB79" i="31"/>
  <c r="AA79" i="31"/>
  <c r="AB115" i="31"/>
  <c r="Z115" i="31"/>
  <c r="AA115" i="31"/>
  <c r="Z190" i="31"/>
  <c r="AB190" i="31"/>
  <c r="AA190" i="31"/>
  <c r="Z180" i="31"/>
  <c r="AB180" i="31"/>
  <c r="AA180" i="31"/>
  <c r="Z288" i="31"/>
  <c r="AB288" i="31"/>
  <c r="AA288" i="31"/>
  <c r="Z85" i="31"/>
  <c r="AB85" i="31"/>
  <c r="AA85" i="31"/>
  <c r="Z193" i="31"/>
  <c r="AB193" i="31"/>
  <c r="AA193" i="31"/>
  <c r="Z321" i="31"/>
  <c r="AB321" i="31"/>
  <c r="AA321" i="31"/>
  <c r="AB182" i="31"/>
  <c r="Z182" i="31"/>
  <c r="AA182" i="31"/>
  <c r="Z22" i="31"/>
  <c r="AB22" i="31"/>
  <c r="AA22" i="31"/>
  <c r="AB152" i="31"/>
  <c r="Z152" i="31"/>
  <c r="AA152" i="31"/>
  <c r="Z315" i="31"/>
  <c r="AB315" i="31"/>
  <c r="AA315" i="31"/>
  <c r="Z27" i="31"/>
  <c r="AB27" i="31"/>
  <c r="AA27" i="31"/>
  <c r="Z353" i="31"/>
  <c r="AB353" i="31"/>
  <c r="AA353" i="31"/>
  <c r="Z102" i="31"/>
  <c r="AB102" i="31"/>
  <c r="AA102" i="31"/>
  <c r="Z280" i="31"/>
  <c r="AB280" i="31"/>
  <c r="AA280" i="31"/>
  <c r="Z296" i="31"/>
  <c r="AB296" i="31"/>
  <c r="AA296" i="31"/>
  <c r="Z230" i="31"/>
  <c r="AB230" i="31"/>
  <c r="AA230" i="31"/>
  <c r="Z40" i="31"/>
  <c r="AB40" i="31"/>
  <c r="AA40" i="31"/>
  <c r="Z110" i="31"/>
  <c r="AB110" i="31"/>
  <c r="AA110" i="31"/>
  <c r="AB300" i="31"/>
  <c r="Z300" i="31"/>
  <c r="AA300" i="31"/>
  <c r="Z62" i="31"/>
  <c r="AB62" i="31"/>
  <c r="AA62" i="31"/>
  <c r="Z343" i="31"/>
  <c r="AB343" i="31"/>
  <c r="AA343" i="31"/>
  <c r="Z141" i="31"/>
  <c r="AB141" i="31"/>
  <c r="AA141" i="31"/>
  <c r="AB136" i="31"/>
  <c r="Z136" i="31"/>
  <c r="AA136" i="31"/>
  <c r="AB127" i="31"/>
  <c r="Z127" i="31"/>
  <c r="AA127" i="31"/>
  <c r="AB345" i="31"/>
  <c r="Z345" i="31"/>
  <c r="AA345" i="31"/>
  <c r="Z202" i="31"/>
  <c r="AB202" i="31"/>
  <c r="AA202" i="31"/>
  <c r="AB118" i="31"/>
  <c r="Z118" i="31"/>
  <c r="AA118" i="31"/>
  <c r="Z119" i="31"/>
  <c r="AB119" i="31"/>
  <c r="AA119" i="31"/>
  <c r="Z23" i="31"/>
  <c r="AB23" i="31"/>
  <c r="AA23" i="31"/>
  <c r="Z52" i="31"/>
  <c r="AB52" i="31"/>
  <c r="AA52" i="31"/>
  <c r="Z111" i="31"/>
  <c r="AB111" i="31"/>
  <c r="AA111" i="31"/>
  <c r="Z286" i="31"/>
  <c r="AB286" i="31"/>
  <c r="AA286" i="31"/>
  <c r="Z223" i="31"/>
  <c r="AB223" i="31"/>
  <c r="AA223" i="31"/>
  <c r="Z240" i="31"/>
  <c r="AB240" i="31"/>
  <c r="AA240" i="31"/>
  <c r="Z57" i="31"/>
  <c r="AB57" i="31"/>
  <c r="AA57" i="31"/>
  <c r="Z81" i="31"/>
  <c r="AB81" i="31"/>
  <c r="AA81" i="31"/>
  <c r="Z28" i="31"/>
  <c r="AB28" i="31"/>
  <c r="AA28" i="31"/>
  <c r="AB95" i="31"/>
  <c r="Z95" i="31"/>
  <c r="AA95" i="31"/>
  <c r="AB86" i="31"/>
  <c r="Z86" i="31"/>
  <c r="AA86" i="31"/>
  <c r="Z67" i="31"/>
  <c r="AB67" i="31"/>
  <c r="AA67" i="31"/>
  <c r="AB80" i="31"/>
  <c r="Z80" i="31"/>
  <c r="AA80" i="31"/>
  <c r="AB215" i="31"/>
  <c r="Z215" i="31"/>
  <c r="AA215" i="31"/>
  <c r="Z192" i="31"/>
  <c r="AB192" i="31"/>
  <c r="AA192" i="31"/>
  <c r="Z16" i="31"/>
  <c r="AB16" i="31"/>
  <c r="AA16" i="31"/>
  <c r="Z30" i="31"/>
  <c r="AB30" i="31"/>
  <c r="AA30" i="31"/>
  <c r="AB124" i="31"/>
  <c r="Z124" i="31"/>
  <c r="AA124" i="31"/>
  <c r="AB191" i="31"/>
  <c r="Z191" i="31"/>
  <c r="AA191" i="31"/>
  <c r="AB89" i="31"/>
  <c r="Z89" i="31"/>
  <c r="AA89" i="31"/>
  <c r="AB74" i="31"/>
  <c r="Z74" i="31"/>
  <c r="AA74" i="31"/>
  <c r="Z64" i="31"/>
  <c r="AB64" i="31"/>
  <c r="AA64" i="31"/>
  <c r="Z284" i="31"/>
  <c r="AB284" i="31"/>
  <c r="AA284" i="31"/>
  <c r="AB112" i="31"/>
  <c r="Z112" i="31"/>
  <c r="AA112" i="31"/>
  <c r="Z123" i="31"/>
  <c r="AB123" i="31"/>
  <c r="AA123" i="31"/>
  <c r="Z330" i="31"/>
  <c r="AB330" i="31"/>
  <c r="AA330" i="31"/>
  <c r="AB92" i="31"/>
  <c r="Z92" i="31"/>
  <c r="AA92" i="31"/>
  <c r="Z242" i="31"/>
  <c r="AB242" i="31"/>
  <c r="AA242" i="31"/>
  <c r="Z63" i="31"/>
  <c r="AB63" i="31"/>
  <c r="AA63" i="31"/>
  <c r="Z259" i="31"/>
  <c r="AB259" i="31"/>
  <c r="AA259" i="31"/>
  <c r="Z94" i="31"/>
  <c r="AB94" i="31"/>
  <c r="AA94" i="31"/>
  <c r="Z55" i="31"/>
  <c r="AB55" i="31"/>
  <c r="AA55" i="31"/>
  <c r="AB96" i="31"/>
  <c r="Z96" i="31"/>
  <c r="AA96" i="31"/>
  <c r="Z317" i="31"/>
  <c r="AB317" i="31"/>
  <c r="AA317" i="31"/>
  <c r="Z157" i="31"/>
  <c r="AB157" i="31"/>
  <c r="AA157" i="31"/>
  <c r="Z135" i="31"/>
  <c r="AB135" i="31"/>
  <c r="AA135" i="31"/>
  <c r="AB184" i="31"/>
  <c r="Z184" i="31"/>
  <c r="AA184" i="31"/>
  <c r="Z282" i="31"/>
  <c r="AB282" i="31"/>
  <c r="AA282" i="31"/>
  <c r="AB227" i="31"/>
  <c r="Z227" i="31"/>
  <c r="AA227" i="31"/>
  <c r="Z301" i="31"/>
  <c r="AB301" i="31"/>
  <c r="AA301" i="31"/>
  <c r="Z73" i="31"/>
  <c r="AB73" i="31"/>
  <c r="AA73" i="31"/>
  <c r="Z236" i="31"/>
  <c r="AB236" i="31"/>
  <c r="AA236" i="31"/>
  <c r="AB130" i="31"/>
  <c r="Z130" i="31"/>
  <c r="AA130" i="31"/>
  <c r="Z93" i="31"/>
  <c r="AB93" i="31"/>
  <c r="AA93" i="31"/>
  <c r="Z46" i="31"/>
  <c r="AB46" i="31"/>
  <c r="AA46" i="31"/>
  <c r="Z61" i="31"/>
  <c r="AB61" i="31"/>
  <c r="AA61" i="31"/>
  <c r="Z334" i="31"/>
  <c r="AB334" i="31"/>
  <c r="AA334" i="31"/>
  <c r="Z69" i="31"/>
  <c r="AB69" i="31"/>
  <c r="AA69" i="31"/>
  <c r="AB101" i="31"/>
  <c r="Z101" i="31"/>
  <c r="AA101" i="31"/>
  <c r="AB188" i="31"/>
  <c r="Z188" i="31"/>
  <c r="AA188" i="31"/>
  <c r="Z275" i="31"/>
  <c r="AB275" i="31"/>
  <c r="AA275" i="31"/>
  <c r="Z332" i="31"/>
  <c r="AB332" i="31"/>
  <c r="AA332" i="31"/>
  <c r="Z151" i="31"/>
  <c r="AB151" i="31"/>
  <c r="AA151" i="31"/>
  <c r="Z159" i="31"/>
  <c r="AB159" i="31"/>
  <c r="AA159" i="31"/>
  <c r="Z214" i="31"/>
  <c r="AB214" i="31"/>
  <c r="AA214" i="31"/>
  <c r="Z289" i="31"/>
  <c r="AB289" i="31"/>
  <c r="AA289" i="31"/>
  <c r="Z122" i="31"/>
  <c r="AB122" i="31"/>
  <c r="AA122" i="31"/>
  <c r="Z15" i="31"/>
  <c r="AB15" i="31"/>
  <c r="AA15" i="31"/>
  <c r="Z99" i="31"/>
  <c r="AB99" i="31"/>
  <c r="AA99" i="31"/>
  <c r="Z306" i="31"/>
  <c r="AB306" i="31"/>
  <c r="AA306" i="31"/>
  <c r="Z336" i="31"/>
  <c r="AB336" i="31"/>
  <c r="AA336" i="31"/>
  <c r="Z217" i="31"/>
  <c r="AB217" i="31"/>
  <c r="AA217" i="31"/>
  <c r="AB179" i="31"/>
  <c r="Z179" i="31"/>
  <c r="AA179" i="31"/>
  <c r="Z252" i="31"/>
  <c r="AB252" i="31"/>
  <c r="AA252" i="31"/>
  <c r="Z234" i="31"/>
  <c r="AB234" i="31"/>
  <c r="AA234" i="31"/>
  <c r="Z205" i="31"/>
  <c r="AB205" i="31"/>
  <c r="AA205" i="31"/>
  <c r="AB68" i="31"/>
  <c r="Z68" i="31"/>
  <c r="AA68" i="31"/>
  <c r="Z147" i="31"/>
  <c r="AB147" i="31"/>
  <c r="AA147" i="31"/>
  <c r="AB140" i="31"/>
  <c r="Z140" i="31"/>
  <c r="AA140" i="31"/>
  <c r="Z304" i="31"/>
  <c r="AB304" i="31"/>
  <c r="AA304" i="31"/>
  <c r="Z271" i="31"/>
  <c r="AB271" i="31"/>
  <c r="AA271" i="31"/>
  <c r="AB348" i="31"/>
  <c r="Z348" i="31"/>
  <c r="AA348" i="31"/>
  <c r="Z261" i="31"/>
  <c r="AB261" i="31"/>
  <c r="AA261" i="31"/>
  <c r="Z113" i="31"/>
  <c r="AB113" i="31"/>
  <c r="AA113" i="31"/>
  <c r="Z178" i="31"/>
  <c r="AB178" i="31"/>
  <c r="AA178" i="31"/>
  <c r="Z162" i="31"/>
  <c r="AB162" i="31"/>
  <c r="AA162" i="31"/>
  <c r="Z295" i="31"/>
  <c r="AB295" i="31"/>
  <c r="AA295" i="31"/>
  <c r="Z88" i="31"/>
  <c r="AB88" i="31"/>
  <c r="AA88" i="31"/>
  <c r="Z199" i="31"/>
  <c r="AB199" i="31"/>
  <c r="AA199" i="31"/>
  <c r="AB145" i="31"/>
  <c r="Z145" i="31"/>
  <c r="AA145" i="31"/>
  <c r="Z278" i="31"/>
  <c r="AB278" i="31"/>
  <c r="AA278" i="31"/>
  <c r="Z29" i="31"/>
  <c r="AB29" i="31"/>
  <c r="AA29" i="31"/>
  <c r="Z19" i="31"/>
  <c r="AB19" i="31"/>
  <c r="AA19" i="31"/>
  <c r="Z316" i="31"/>
  <c r="AB316" i="31"/>
  <c r="AA316" i="31"/>
  <c r="Z210" i="31"/>
  <c r="AB210" i="31"/>
  <c r="AA210" i="31"/>
  <c r="Z249" i="31"/>
  <c r="AB249" i="31"/>
  <c r="AA249" i="31"/>
  <c r="Z91" i="31"/>
  <c r="AB91" i="31"/>
  <c r="AA91" i="31"/>
  <c r="Z248" i="31"/>
  <c r="AB248" i="31"/>
  <c r="AA248" i="31"/>
  <c r="Z357" i="31"/>
  <c r="AB357" i="31"/>
  <c r="AA357" i="31"/>
  <c r="AB167" i="31"/>
  <c r="Z167" i="31"/>
  <c r="AA167" i="31"/>
  <c r="Z137" i="31"/>
  <c r="AB137" i="31"/>
  <c r="AA137" i="31"/>
  <c r="Z207" i="31"/>
  <c r="AB207" i="31"/>
  <c r="AA207" i="31"/>
  <c r="Z211" i="31"/>
  <c r="AB211" i="31"/>
  <c r="AA211" i="31"/>
  <c r="Z220" i="31"/>
  <c r="AB220" i="31"/>
  <c r="AA220" i="31"/>
  <c r="Z70" i="31"/>
  <c r="AB70" i="31"/>
  <c r="AA70" i="31"/>
  <c r="Z347" i="31"/>
  <c r="AB347" i="31"/>
  <c r="AA347" i="31"/>
  <c r="Z231" i="31"/>
  <c r="AB231" i="31"/>
  <c r="AA231" i="31"/>
  <c r="Z262" i="31"/>
  <c r="AB262" i="31"/>
  <c r="AA262" i="31"/>
  <c r="Z327" i="31"/>
  <c r="AB327" i="31"/>
  <c r="AA327" i="31"/>
  <c r="Z318" i="31"/>
  <c r="AB318" i="31"/>
  <c r="AA318" i="31"/>
  <c r="Z349" i="31"/>
  <c r="AB349" i="31"/>
  <c r="AA349" i="31"/>
  <c r="Z34" i="31"/>
  <c r="AB34" i="31"/>
  <c r="AA34" i="31"/>
  <c r="Z258" i="31"/>
  <c r="AB258" i="31"/>
  <c r="AA258" i="31"/>
  <c r="Z143" i="31"/>
  <c r="AB143" i="31"/>
  <c r="AA143" i="31"/>
  <c r="AB200" i="31"/>
  <c r="Z200" i="31"/>
  <c r="AA200" i="31"/>
  <c r="Z308" i="31"/>
  <c r="AB308" i="31"/>
  <c r="AA308" i="31"/>
  <c r="Z228" i="31"/>
  <c r="AB228" i="31"/>
  <c r="AA228" i="31"/>
  <c r="Z196" i="31"/>
  <c r="AB196" i="31"/>
  <c r="AA196" i="31"/>
  <c r="V12" i="4"/>
  <c r="W12" i="4" s="1"/>
  <c r="AE19" i="3"/>
  <c r="AF19" i="3"/>
  <c r="S11" i="4"/>
  <c r="AK11" i="4" s="1"/>
  <c r="AL11" i="4" s="1"/>
  <c r="AH11" i="4"/>
  <c r="Z15" i="32"/>
  <c r="AA15" i="32" s="1"/>
  <c r="AM11" i="4"/>
  <c r="Q11" i="4"/>
  <c r="V11" i="4" s="1"/>
  <c r="W11" i="4" s="1"/>
  <c r="AB23" i="3"/>
  <c r="AE23" i="3"/>
  <c r="X11" i="4"/>
  <c r="AK13" i="4"/>
  <c r="AL13" i="4" s="1"/>
  <c r="AP13" i="4"/>
  <c r="AQ13" i="4" s="1"/>
  <c r="AF15" i="3"/>
  <c r="AE18" i="3"/>
  <c r="AE24" i="3"/>
  <c r="P11" i="4"/>
  <c r="AE15" i="3"/>
  <c r="AC11" i="4"/>
  <c r="AR11" i="4"/>
  <c r="AI14" i="4"/>
  <c r="AJ14" i="4"/>
  <c r="AN10" i="4"/>
  <c r="AO10" i="4"/>
  <c r="AD14" i="4"/>
  <c r="AE14" i="4"/>
  <c r="Y11" i="4"/>
  <c r="Z11" i="4"/>
  <c r="AD13" i="4"/>
  <c r="AE13" i="4"/>
  <c r="AS14" i="4"/>
  <c r="AT14" i="4"/>
  <c r="AD12" i="4"/>
  <c r="AE12" i="4"/>
  <c r="AT12" i="4"/>
  <c r="AS12" i="4"/>
  <c r="Y13" i="4"/>
  <c r="Z13" i="4"/>
  <c r="AE10" i="4"/>
  <c r="AD10" i="4"/>
  <c r="AP11" i="4"/>
  <c r="AQ11" i="4" s="1"/>
  <c r="AJ11" i="4"/>
  <c r="AI11" i="4"/>
  <c r="AI13" i="4"/>
  <c r="AJ13" i="4"/>
  <c r="Z14" i="4"/>
  <c r="Y14" i="4"/>
  <c r="AN14" i="4"/>
  <c r="AO14" i="4"/>
  <c r="Z19" i="32"/>
  <c r="AA17" i="32"/>
  <c r="AB17" i="32"/>
  <c r="Z16" i="32"/>
  <c r="AA18" i="32"/>
  <c r="AB18" i="32"/>
  <c r="R19" i="30"/>
  <c r="S19" i="30"/>
  <c r="T19" i="30"/>
  <c r="AF24" i="3"/>
  <c r="AD24" i="3"/>
  <c r="AD13" i="3"/>
  <c r="AF13" i="3"/>
  <c r="AF25" i="3"/>
  <c r="AD25" i="3"/>
  <c r="AF16" i="3"/>
  <c r="AD16" i="3"/>
  <c r="AD10" i="3"/>
  <c r="AF10" i="3"/>
  <c r="AD14" i="3"/>
  <c r="AF14" i="3"/>
  <c r="AD22" i="3"/>
  <c r="AF22" i="3"/>
  <c r="AD18" i="3"/>
  <c r="AF18" i="3"/>
  <c r="AF17" i="3"/>
  <c r="AD17" i="3"/>
  <c r="AD21" i="3"/>
  <c r="AF21" i="3"/>
  <c r="N15" i="9"/>
  <c r="AJ12" i="9"/>
  <c r="AA12" i="9"/>
  <c r="N12" i="9"/>
  <c r="AK17" i="9"/>
  <c r="AK19" i="9"/>
  <c r="AK12" i="9"/>
  <c r="AK11" i="9"/>
  <c r="N16" i="9"/>
  <c r="N6" i="9"/>
  <c r="Q14" i="32"/>
  <c r="R14" i="32" s="1"/>
  <c r="S14" i="32" s="1"/>
  <c r="W14" i="32" s="1"/>
  <c r="Z12" i="4" l="1"/>
  <c r="Y12" i="4"/>
  <c r="AB15" i="32"/>
  <c r="AA11" i="4"/>
  <c r="AB11" i="4" s="1"/>
  <c r="AD11" i="4" s="1"/>
  <c r="AO13" i="4"/>
  <c r="AN13" i="4"/>
  <c r="AS13" i="4"/>
  <c r="AT13" i="4"/>
  <c r="AD23" i="3"/>
  <c r="AF23" i="3"/>
  <c r="X14" i="32"/>
  <c r="AS11" i="4"/>
  <c r="AT11" i="4"/>
  <c r="AN11" i="4"/>
  <c r="AO11" i="4"/>
  <c r="AA16" i="32"/>
  <c r="AB16" i="32"/>
  <c r="AA19" i="32"/>
  <c r="AK10" i="9" s="1"/>
  <c r="AB19" i="32"/>
  <c r="AK20" i="9"/>
  <c r="AA14" i="9"/>
  <c r="AJ14" i="9"/>
  <c r="AK16" i="9"/>
  <c r="AJ15" i="9"/>
  <c r="AA15" i="9"/>
  <c r="AJ16" i="9"/>
  <c r="AA16" i="9"/>
  <c r="AJ19" i="9"/>
  <c r="AJ11" i="9"/>
  <c r="AA11" i="9"/>
  <c r="N11" i="9"/>
  <c r="AK14" i="9"/>
  <c r="AK7"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E11" i="4" l="1"/>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U14" i="31" l="1"/>
  <c r="D11" i="3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A14" i="32" l="1"/>
  <c r="A14" i="31"/>
  <c r="H40" i="28"/>
  <c r="H14" i="4"/>
  <c r="I19" i="30"/>
  <c r="H14" i="5"/>
  <c r="J19" i="32"/>
  <c r="I19" i="8"/>
  <c r="H14" i="3"/>
  <c r="A14" i="5"/>
  <c r="A19" i="30"/>
  <c r="A19" i="8"/>
  <c r="A14" i="3"/>
  <c r="A19" i="32"/>
  <c r="A40" i="28"/>
  <c r="A14" i="4"/>
  <c r="H9" i="3"/>
  <c r="J14" i="32"/>
  <c r="J14" i="31"/>
  <c r="H13" i="5"/>
  <c r="H39" i="28"/>
  <c r="H13" i="3"/>
  <c r="H13" i="4"/>
  <c r="J18" i="32"/>
  <c r="I18" i="30"/>
  <c r="I18" i="8"/>
  <c r="A15" i="32"/>
  <c r="A10" i="5"/>
  <c r="A36" i="28"/>
  <c r="A10" i="3"/>
  <c r="A15" i="30"/>
  <c r="A10" i="4"/>
  <c r="A15" i="8"/>
  <c r="A13" i="5"/>
  <c r="A18" i="30"/>
  <c r="A13" i="3"/>
  <c r="A39" i="28"/>
  <c r="A18" i="8"/>
  <c r="A13" i="4"/>
  <c r="A18" i="32"/>
  <c r="J17" i="32"/>
  <c r="I17" i="30"/>
  <c r="H12" i="5"/>
  <c r="I17" i="8"/>
  <c r="H38" i="28"/>
  <c r="H12" i="4"/>
  <c r="H12" i="3"/>
  <c r="A17" i="30"/>
  <c r="A17" i="8"/>
  <c r="A17" i="32"/>
  <c r="A12" i="5"/>
  <c r="A38" i="28"/>
  <c r="A12" i="4"/>
  <c r="A12" i="3"/>
  <c r="I16" i="30"/>
  <c r="I16" i="8"/>
  <c r="H11" i="5"/>
  <c r="H11" i="4"/>
  <c r="H37" i="28"/>
  <c r="J16" i="32"/>
  <c r="H11" i="3"/>
  <c r="H10" i="3"/>
  <c r="H10" i="4"/>
  <c r="J15" i="32"/>
  <c r="H10" i="5"/>
  <c r="I15" i="30"/>
  <c r="H36" i="28"/>
  <c r="I15" i="8"/>
  <c r="A37" i="28"/>
  <c r="A11" i="3"/>
  <c r="A16" i="30"/>
  <c r="A16" i="8"/>
  <c r="A16" i="32"/>
  <c r="A11" i="5"/>
  <c r="A11"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X9" i="16"/>
  <c r="X10" i="16" s="1"/>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X11" i="16" s="1"/>
  <c r="AD10" i="9"/>
  <c r="R10" i="9"/>
  <c r="AK9" i="4"/>
  <c r="R9" i="9"/>
  <c r="R8" i="9"/>
  <c r="R6" i="9"/>
  <c r="AM6" i="9"/>
  <c r="AI14" i="19"/>
  <c r="AJ14" i="19" s="1"/>
  <c r="K13" i="9"/>
  <c r="X13" i="9"/>
  <c r="AF13" i="9"/>
  <c r="AO13" i="9"/>
  <c r="K8" i="9"/>
  <c r="X9" i="9"/>
  <c r="K9" i="9"/>
  <c r="AF9" i="9"/>
  <c r="K7" i="9"/>
  <c r="AO7" i="9"/>
  <c r="N15" i="2"/>
  <c r="K17" i="19" s="1"/>
  <c r="S18" i="2"/>
  <c r="T17" i="2"/>
  <c r="L14" i="19"/>
  <c r="X14" i="19"/>
  <c r="N16" i="2"/>
  <c r="AF5" i="9"/>
  <c r="AA14" i="19"/>
  <c r="X6" i="9"/>
  <c r="K6" i="9"/>
  <c r="K11" i="9"/>
  <c r="X11" i="9"/>
  <c r="AO10" i="9"/>
  <c r="V12" i="16"/>
  <c r="AF10" i="9"/>
  <c r="AO5" i="9"/>
  <c r="V9" i="4" l="1"/>
  <c r="W9" i="4" s="1"/>
  <c r="Y9" i="4" s="1"/>
  <c r="AL5" i="9" s="1"/>
  <c r="P15" i="19"/>
  <c r="AC16" i="19"/>
  <c r="AD16" i="19" s="1"/>
  <c r="Q16" i="19"/>
  <c r="M16" i="19"/>
  <c r="AA9" i="4"/>
  <c r="AA15" i="19"/>
  <c r="AB15" i="19" s="1"/>
  <c r="AP9" i="4"/>
  <c r="W16" i="19"/>
  <c r="AE16" i="19"/>
  <c r="AG16" i="19"/>
  <c r="AH16" i="19" s="1"/>
  <c r="AF16" i="19" s="1"/>
  <c r="Y16" i="19"/>
  <c r="Z16" i="19"/>
  <c r="U17" i="19"/>
  <c r="V17" i="19" s="1"/>
  <c r="O17" i="19"/>
  <c r="AI15" i="19"/>
  <c r="AJ15" i="19" s="1"/>
  <c r="L15" i="19"/>
  <c r="X15" i="19"/>
  <c r="N16" i="19"/>
  <c r="Q5" i="9"/>
  <c r="Z9" i="4"/>
  <c r="AC5" i="9" s="1"/>
  <c r="AJ9" i="4"/>
  <c r="AE5" i="9" s="1"/>
  <c r="AB9" i="4"/>
  <c r="R5" i="9" s="1"/>
  <c r="AQ9" i="4"/>
  <c r="AS9" i="4" s="1"/>
  <c r="AI9" i="4"/>
  <c r="AN5" i="9" s="1"/>
  <c r="AL9" i="4"/>
  <c r="AN9" i="4" s="1"/>
  <c r="S19" i="2"/>
  <c r="T18" i="2"/>
  <c r="W12" i="16"/>
  <c r="V13" i="16"/>
  <c r="P5" i="9"/>
  <c r="AB14" i="19"/>
  <c r="N17" i="2"/>
  <c r="X12" i="16"/>
  <c r="Q17" i="19" l="1"/>
  <c r="M17" i="19"/>
  <c r="S16" i="19"/>
  <c r="AA16" i="19"/>
  <c r="AB16" i="19" s="1"/>
  <c r="AI16" i="19"/>
  <c r="AJ16" i="19" s="1"/>
  <c r="L16" i="19"/>
  <c r="X16" i="19"/>
  <c r="Y17" i="19"/>
  <c r="AE17" i="19"/>
  <c r="W17" i="19"/>
  <c r="Z17" i="19"/>
  <c r="AA17" i="19" s="1"/>
  <c r="AB17" i="19" s="1"/>
  <c r="N17" i="19"/>
  <c r="AT9" i="4"/>
  <c r="AO9" i="4"/>
  <c r="AE9" i="4"/>
  <c r="AD5" i="9" s="1"/>
  <c r="AD9" i="4"/>
  <c r="AM5" i="9" s="1"/>
  <c r="P6" i="9"/>
  <c r="T19" i="2"/>
  <c r="S20" i="2"/>
  <c r="N18" i="2"/>
  <c r="X13" i="16"/>
  <c r="V14" i="16"/>
  <c r="W13" i="16"/>
  <c r="AC17" i="19" l="1"/>
  <c r="AD17" i="19" s="1"/>
  <c r="AG17" i="19" s="1"/>
  <c r="AH17" i="19" s="1"/>
  <c r="AF17" i="19" s="1"/>
  <c r="AI17" i="19" s="1"/>
  <c r="AJ17" i="19" s="1"/>
  <c r="P16" i="19"/>
  <c r="S17" i="19" s="1"/>
  <c r="P17" i="19" s="1"/>
  <c r="L17" i="19"/>
  <c r="X17" i="19"/>
  <c r="P7" i="9"/>
  <c r="S21" i="2"/>
  <c r="T21" i="2" s="1"/>
  <c r="T20" i="2"/>
  <c r="W14" i="16"/>
  <c r="V15" i="16"/>
  <c r="X14" i="16"/>
  <c r="N19" i="2"/>
  <c r="W15" i="16" l="1"/>
  <c r="V16" i="16"/>
  <c r="N20" i="2"/>
  <c r="X15" i="16"/>
  <c r="P8" i="9" l="1"/>
  <c r="W16" i="16"/>
  <c r="V17" i="16"/>
  <c r="X16" i="16"/>
  <c r="N21" i="2"/>
  <c r="P9" i="9" l="1"/>
  <c r="P10" i="9"/>
  <c r="W17" i="16"/>
  <c r="V18" i="16"/>
  <c r="N22" i="2"/>
  <c r="X17" i="16"/>
  <c r="P11" i="9" l="1"/>
  <c r="W18" i="16"/>
  <c r="V19" i="16"/>
  <c r="X18" i="16"/>
  <c r="N23" i="2"/>
  <c r="P12" i="9" l="1"/>
  <c r="W19" i="16"/>
  <c r="V20" i="16"/>
  <c r="N24" i="2"/>
  <c r="X19" i="16"/>
  <c r="P13" i="9" l="1"/>
  <c r="W20" i="16"/>
  <c r="V21" i="16"/>
  <c r="N25" i="2"/>
  <c r="X20" i="16"/>
  <c r="P14" i="9" l="1"/>
  <c r="W21" i="16"/>
  <c r="V22" i="16"/>
  <c r="N26" i="2"/>
  <c r="X21" i="16"/>
  <c r="P15" i="9" l="1"/>
  <c r="V23" i="16"/>
  <c r="W22" i="16"/>
  <c r="X22" i="16" s="1"/>
  <c r="N27" i="2"/>
  <c r="P16" i="9" l="1"/>
  <c r="W23" i="16"/>
  <c r="V24" i="16"/>
  <c r="X23" i="16"/>
  <c r="N28" i="2"/>
  <c r="P17" i="9" l="1"/>
  <c r="X24" i="16"/>
  <c r="N29" i="2"/>
  <c r="W24" i="16"/>
  <c r="V25" i="16"/>
  <c r="P18" i="9" l="1"/>
  <c r="N30" i="2"/>
  <c r="X25" i="16"/>
  <c r="W25" i="16"/>
  <c r="V26" i="16"/>
  <c r="P19" i="9" l="1"/>
  <c r="X26" i="16"/>
  <c r="N31" i="2"/>
  <c r="W26" i="16"/>
  <c r="V27" i="16"/>
  <c r="P20" i="9" l="1"/>
  <c r="N32" i="2"/>
  <c r="X27" i="16"/>
  <c r="W27" i="16"/>
  <c r="V28" i="16"/>
  <c r="P21" i="9" l="1"/>
  <c r="N33" i="2"/>
  <c r="X28" i="16"/>
  <c r="W28" i="16"/>
  <c r="V29" i="16"/>
  <c r="P22" i="9" l="1"/>
  <c r="N34" i="2"/>
  <c r="X29" i="16"/>
  <c r="W29" i="16"/>
  <c r="V30" i="16"/>
  <c r="X30" i="16" l="1"/>
  <c r="N35" i="2"/>
  <c r="V31" i="16"/>
  <c r="W30" i="16"/>
  <c r="X31" i="16" l="1"/>
  <c r="N36" i="2"/>
  <c r="W31" i="16"/>
  <c r="V32" i="16"/>
  <c r="X32" i="16" l="1"/>
  <c r="N37" i="2"/>
  <c r="W32" i="16"/>
  <c r="V33" i="16"/>
  <c r="N38" i="2" l="1"/>
  <c r="X33" i="16"/>
  <c r="W33" i="16"/>
  <c r="V34" i="16"/>
  <c r="X34" i="16" l="1"/>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<sst xmlns="http://schemas.openxmlformats.org/spreadsheetml/2006/main" count="1981" uniqueCount="1142">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</sst>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601980</xdr:colOff>
          <xdr:row>3</xdr:row>
          <xdr:rowOff>144780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601980</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22860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556260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45720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43776</v>
      </c>
      <c r="O6" s="245">
        <f>Weather_Site!C12</f>
        <v>0</v>
      </c>
      <c r="P6" s="5">
        <f>Weather_Site!E12</f>
        <v>94</v>
      </c>
      <c r="Q6" s="5"/>
      <c r="R6" s="5"/>
      <c r="S6" s="5">
        <f>HOUR(O6)</f>
        <v>0</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43776</v>
      </c>
      <c r="O7" s="245">
        <f>Weather_Site!C13</f>
        <v>2.0833333333333332E-2</v>
      </c>
      <c r="P7" s="5">
        <f>Weather_Site!E13</f>
        <v>96</v>
      </c>
      <c r="Q7" s="245">
        <f>IF((O7-O6)&lt;0,(1-MAX(O6,0.625))+MIN(O7,0.334),(IF(O6&lt;0.333,(MIN(O7,0.334)-O6),IF(O7&gt;0.625,MAX(O7,0.625)-O6,0))))</f>
        <v>2.0833333333333332E-2</v>
      </c>
      <c r="R7" s="5">
        <f>HOUR(Q7)</f>
        <v>0</v>
      </c>
      <c r="S7" s="5">
        <f t="shared" ref="S7:S36" si="1">HOUR(O7)</f>
        <v>0</v>
      </c>
      <c r="T7" s="247">
        <f>(P7+P6)/2*R7</f>
        <v>0</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43776</v>
      </c>
      <c r="O8" s="245">
        <f>Weather_Site!C14</f>
        <v>4.1666666666666664E-2</v>
      </c>
      <c r="P8" s="5">
        <f>Weather_Site!E14</f>
        <v>95</v>
      </c>
      <c r="Q8" s="245">
        <f t="shared" ref="Q8:Q36" si="4">IF((O8-O7)&lt;0,(1-MAX(O7,0.625))+MIN(O8,0.334),(IF(O7&lt;0.333,(MIN(O8,0.334)-O7),IF(O8&gt;0.625,MAX(O8,0.625)-O7,0))))</f>
        <v>2.0833333333333332E-2</v>
      </c>
      <c r="R8" s="5">
        <f t="shared" ref="R8:R71" si="5">HOUR(Q8)</f>
        <v>0</v>
      </c>
      <c r="S8" s="5">
        <f t="shared" si="1"/>
        <v>1</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43776</v>
      </c>
      <c r="O9" s="245">
        <f>Weather_Site!C15</f>
        <v>6.25E-2</v>
      </c>
      <c r="P9" s="5">
        <f>Weather_Site!E15</f>
        <v>97</v>
      </c>
      <c r="Q9" s="245">
        <f t="shared" si="4"/>
        <v>2.0833333333333336E-2</v>
      </c>
      <c r="R9" s="5">
        <f t="shared" si="5"/>
        <v>0</v>
      </c>
      <c r="S9" s="5">
        <f t="shared" si="1"/>
        <v>1</v>
      </c>
      <c r="T9" s="247">
        <f t="shared" si="6"/>
        <v>0</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43776</v>
      </c>
      <c r="O10" s="245">
        <f>Weather_Site!C16</f>
        <v>8.3333333333333329E-2</v>
      </c>
      <c r="P10" s="5">
        <f>Weather_Site!E16</f>
        <v>99</v>
      </c>
      <c r="Q10" s="245">
        <f t="shared" si="4"/>
        <v>2.0833333333333329E-2</v>
      </c>
      <c r="R10" s="5">
        <f t="shared" si="5"/>
        <v>0</v>
      </c>
      <c r="S10" s="5">
        <f t="shared" si="1"/>
        <v>2</v>
      </c>
      <c r="T10" s="247">
        <f t="shared" si="6"/>
        <v>0</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43776</v>
      </c>
      <c r="O11" s="245">
        <f>Weather_Site!C17</f>
        <v>0.10416666666666667</v>
      </c>
      <c r="P11" s="5">
        <f>Weather_Site!E17</f>
        <v>99</v>
      </c>
      <c r="Q11" s="245">
        <f t="shared" si="4"/>
        <v>2.0833333333333343E-2</v>
      </c>
      <c r="R11" s="5">
        <f t="shared" si="5"/>
        <v>0</v>
      </c>
      <c r="S11" s="5">
        <f t="shared" si="1"/>
        <v>2</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43776</v>
      </c>
      <c r="O12" s="245">
        <f>Weather_Site!C18</f>
        <v>0.125</v>
      </c>
      <c r="P12" s="5">
        <f>Weather_Site!E18</f>
        <v>99</v>
      </c>
      <c r="Q12" s="245">
        <f t="shared" si="4"/>
        <v>2.0833333333333329E-2</v>
      </c>
      <c r="R12" s="5">
        <f t="shared" si="5"/>
        <v>0</v>
      </c>
      <c r="S12" s="5">
        <f t="shared" si="1"/>
        <v>3</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43776</v>
      </c>
      <c r="O13" s="245">
        <f>Weather_Site!C19</f>
        <v>0.14583333333333334</v>
      </c>
      <c r="P13" s="5">
        <f>Weather_Site!E19</f>
        <v>99</v>
      </c>
      <c r="Q13" s="245">
        <f t="shared" si="4"/>
        <v>2.0833333333333343E-2</v>
      </c>
      <c r="R13" s="5">
        <f t="shared" si="5"/>
        <v>0</v>
      </c>
      <c r="S13" s="5">
        <f t="shared" si="1"/>
        <v>3</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43776</v>
      </c>
      <c r="O14" s="245">
        <f>Weather_Site!C20</f>
        <v>0.16666666666666666</v>
      </c>
      <c r="P14" s="5">
        <f>Weather_Site!E20</f>
        <v>99</v>
      </c>
      <c r="Q14" s="245">
        <f t="shared" si="4"/>
        <v>2.0833333333333315E-2</v>
      </c>
      <c r="R14" s="5">
        <f t="shared" si="5"/>
        <v>0</v>
      </c>
      <c r="S14" s="5">
        <f t="shared" si="1"/>
        <v>4</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43776</v>
      </c>
      <c r="O15" s="245">
        <f>Weather_Site!C21</f>
        <v>0.1875</v>
      </c>
      <c r="P15" s="5">
        <f>Weather_Site!E21</f>
        <v>99</v>
      </c>
      <c r="Q15" s="245">
        <f t="shared" si="4"/>
        <v>2.0833333333333343E-2</v>
      </c>
      <c r="R15" s="5">
        <f t="shared" si="5"/>
        <v>0</v>
      </c>
      <c r="S15" s="5">
        <f t="shared" si="1"/>
        <v>4</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43776</v>
      </c>
      <c r="O16" s="245">
        <f>Weather_Site!C22</f>
        <v>0.20833333333333334</v>
      </c>
      <c r="P16" s="5">
        <f>Weather_Site!E22</f>
        <v>99</v>
      </c>
      <c r="Q16" s="245">
        <f t="shared" si="4"/>
        <v>2.0833333333333343E-2</v>
      </c>
      <c r="R16" s="5">
        <f t="shared" si="5"/>
        <v>0</v>
      </c>
      <c r="S16" s="5">
        <f t="shared" si="1"/>
        <v>5</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43776</v>
      </c>
      <c r="O17" s="245">
        <f>Weather_Site!C23</f>
        <v>0.22916666666666666</v>
      </c>
      <c r="P17" s="5">
        <f>Weather_Site!E23</f>
        <v>99</v>
      </c>
      <c r="Q17" s="245">
        <f t="shared" si="4"/>
        <v>2.0833333333333315E-2</v>
      </c>
      <c r="R17" s="5">
        <f t="shared" si="5"/>
        <v>0</v>
      </c>
      <c r="S17" s="5">
        <f t="shared" si="1"/>
        <v>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43776</v>
      </c>
      <c r="O18" s="245">
        <f>Weather_Site!C24</f>
        <v>0.25</v>
      </c>
      <c r="P18" s="5">
        <f>Weather_Site!E24</f>
        <v>99</v>
      </c>
      <c r="Q18" s="245">
        <f t="shared" si="4"/>
        <v>2.0833333333333343E-2</v>
      </c>
      <c r="R18" s="5">
        <f t="shared" si="5"/>
        <v>0</v>
      </c>
      <c r="S18" s="5">
        <f t="shared" si="1"/>
        <v>6</v>
      </c>
      <c r="T18" s="247">
        <f t="shared" si="6"/>
        <v>0</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43776</v>
      </c>
      <c r="O19" s="245">
        <f>Weather_Site!C25</f>
        <v>0.27083333333333331</v>
      </c>
      <c r="P19" s="5">
        <f>Weather_Site!E25</f>
        <v>99</v>
      </c>
      <c r="Q19" s="245">
        <f t="shared" si="4"/>
        <v>2.0833333333333315E-2</v>
      </c>
      <c r="R19" s="5">
        <f t="shared" si="5"/>
        <v>0</v>
      </c>
      <c r="S19" s="5">
        <f t="shared" si="1"/>
        <v>6</v>
      </c>
      <c r="T19" s="247">
        <f t="shared" si="6"/>
        <v>0</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43776</v>
      </c>
      <c r="O20" s="245">
        <f>Weather_Site!C26</f>
        <v>0.29166666666666669</v>
      </c>
      <c r="P20" s="5">
        <f>Weather_Site!E26</f>
        <v>99</v>
      </c>
      <c r="Q20" s="245">
        <f t="shared" si="4"/>
        <v>2.083333333333337E-2</v>
      </c>
      <c r="R20" s="5">
        <f t="shared" si="5"/>
        <v>0</v>
      </c>
      <c r="S20" s="5">
        <f t="shared" si="1"/>
        <v>7</v>
      </c>
      <c r="T20" s="247">
        <f t="shared" si="6"/>
        <v>0</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43776</v>
      </c>
      <c r="O21" s="245">
        <f>Weather_Site!C27</f>
        <v>0.3125</v>
      </c>
      <c r="P21" s="5">
        <f>Weather_Site!E27</f>
        <v>99</v>
      </c>
      <c r="Q21" s="245">
        <f t="shared" si="4"/>
        <v>2.0833333333333315E-2</v>
      </c>
      <c r="R21" s="5">
        <f t="shared" si="5"/>
        <v>0</v>
      </c>
      <c r="S21" s="5">
        <f t="shared" si="1"/>
        <v>7</v>
      </c>
      <c r="T21" s="247">
        <f t="shared" si="6"/>
        <v>0</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43776</v>
      </c>
      <c r="O22" s="245">
        <f>Weather_Site!C28</f>
        <v>0.33333333333333331</v>
      </c>
      <c r="P22" s="5">
        <f>Weather_Site!E28</f>
        <v>72</v>
      </c>
      <c r="Q22" s="245">
        <f t="shared" si="4"/>
        <v>2.0833333333333315E-2</v>
      </c>
      <c r="R22" s="5">
        <f t="shared" si="5"/>
        <v>0</v>
      </c>
      <c r="S22" s="5">
        <f t="shared" si="1"/>
        <v>8</v>
      </c>
      <c r="T22" s="247">
        <f t="shared" si="6"/>
        <v>0</v>
      </c>
      <c r="U22" s="5">
        <f t="shared" si="7"/>
        <v>0</v>
      </c>
      <c r="V22" s="247">
        <f t="shared" si="8"/>
        <v>0</v>
      </c>
      <c r="W22" s="276">
        <f t="shared" si="9"/>
        <v>0</v>
      </c>
      <c r="X22" s="277">
        <f t="shared" si="10"/>
        <v>0</v>
      </c>
    </row>
    <row r="23" spans="2:24" x14ac:dyDescent="0.25">
      <c r="F23" s="241" t="s">
        <v>323</v>
      </c>
      <c r="G23" s="242">
        <f>SUM(G9:G22)/4</f>
        <v>31.875</v>
      </c>
      <c r="I23" t="s">
        <v>326</v>
      </c>
      <c r="N23" s="244">
        <f>Weather_Site!B29</f>
        <v>43776</v>
      </c>
      <c r="O23" s="245">
        <f>Weather_Site!C29</f>
        <v>0.35416666666666669</v>
      </c>
      <c r="P23" s="5">
        <f>Weather_Site!E29</f>
        <v>30</v>
      </c>
      <c r="Q23" s="245">
        <f t="shared" si="4"/>
        <v>0</v>
      </c>
      <c r="R23" s="5">
        <f t="shared" si="5"/>
        <v>0</v>
      </c>
      <c r="S23" s="5">
        <f t="shared" si="1"/>
        <v>8</v>
      </c>
      <c r="T23" s="247">
        <f t="shared" si="6"/>
        <v>0</v>
      </c>
      <c r="U23" s="5">
        <f t="shared" si="7"/>
        <v>0</v>
      </c>
      <c r="V23" s="247">
        <f t="shared" si="8"/>
        <v>0</v>
      </c>
      <c r="W23" s="276">
        <f t="shared" si="9"/>
        <v>0</v>
      </c>
      <c r="X23" s="277">
        <f t="shared" si="10"/>
        <v>0</v>
      </c>
    </row>
    <row r="24" spans="2:24" x14ac:dyDescent="0.25">
      <c r="N24" s="244">
        <f>Weather_Site!B30</f>
        <v>43776</v>
      </c>
      <c r="O24" s="245">
        <f>Weather_Site!C30</f>
        <v>0.375</v>
      </c>
      <c r="P24" s="5">
        <f>Weather_Site!E30</f>
        <v>27</v>
      </c>
      <c r="Q24" s="245">
        <f t="shared" si="4"/>
        <v>0</v>
      </c>
      <c r="R24" s="5">
        <f t="shared" si="5"/>
        <v>0</v>
      </c>
      <c r="S24" s="5">
        <f t="shared" si="1"/>
        <v>9</v>
      </c>
      <c r="T24" s="247">
        <f t="shared" si="6"/>
        <v>0</v>
      </c>
      <c r="U24" s="5">
        <f t="shared" si="7"/>
        <v>0</v>
      </c>
      <c r="V24" s="247">
        <f t="shared" si="8"/>
        <v>0</v>
      </c>
      <c r="W24" s="276">
        <f t="shared" si="9"/>
        <v>0</v>
      </c>
      <c r="X24" s="277">
        <f t="shared" si="10"/>
        <v>0</v>
      </c>
    </row>
    <row r="25" spans="2:24" x14ac:dyDescent="0.25">
      <c r="N25" s="244">
        <f>Weather_Site!B31</f>
        <v>43776</v>
      </c>
      <c r="O25" s="245">
        <f>Weather_Site!C31</f>
        <v>0.39583333333333331</v>
      </c>
      <c r="P25" s="5">
        <f>Weather_Site!E31</f>
        <v>18</v>
      </c>
      <c r="Q25" s="245">
        <f t="shared" si="4"/>
        <v>0</v>
      </c>
      <c r="R25" s="5">
        <f t="shared" si="5"/>
        <v>0</v>
      </c>
      <c r="S25" s="5">
        <f t="shared" si="1"/>
        <v>9</v>
      </c>
      <c r="T25" s="247">
        <f t="shared" si="6"/>
        <v>0</v>
      </c>
      <c r="U25" s="5">
        <f t="shared" si="7"/>
        <v>0</v>
      </c>
      <c r="V25" s="247">
        <f t="shared" si="8"/>
        <v>0</v>
      </c>
      <c r="W25" s="276">
        <f t="shared" si="9"/>
        <v>0</v>
      </c>
      <c r="X25" s="277">
        <f t="shared" si="10"/>
        <v>0</v>
      </c>
    </row>
    <row r="26" spans="2:24" x14ac:dyDescent="0.25">
      <c r="N26" s="244">
        <f>Weather_Site!B32</f>
        <v>43776</v>
      </c>
      <c r="O26" s="245">
        <f>Weather_Site!C32</f>
        <v>0.41666666666666669</v>
      </c>
      <c r="P26" s="5">
        <f>Weather_Site!E32</f>
        <v>15</v>
      </c>
      <c r="Q26" s="245">
        <f t="shared" si="4"/>
        <v>0</v>
      </c>
      <c r="R26" s="5">
        <f t="shared" si="5"/>
        <v>0</v>
      </c>
      <c r="S26" s="5">
        <f t="shared" si="1"/>
        <v>10</v>
      </c>
      <c r="T26" s="247">
        <f t="shared" si="6"/>
        <v>0</v>
      </c>
      <c r="U26" s="5">
        <f t="shared" si="7"/>
        <v>0</v>
      </c>
      <c r="V26" s="247">
        <f t="shared" si="8"/>
        <v>0</v>
      </c>
      <c r="W26" s="276">
        <f t="shared" si="9"/>
        <v>0</v>
      </c>
      <c r="X26" s="277">
        <f t="shared" si="10"/>
        <v>0</v>
      </c>
    </row>
    <row r="27" spans="2:24" x14ac:dyDescent="0.25">
      <c r="N27" s="244">
        <f>Weather_Site!B33</f>
        <v>43776</v>
      </c>
      <c r="O27" s="245">
        <f>Weather_Site!C33</f>
        <v>0.4375</v>
      </c>
      <c r="P27" s="5">
        <f>Weather_Site!E33</f>
        <v>14</v>
      </c>
      <c r="Q27" s="245">
        <f t="shared" si="4"/>
        <v>0</v>
      </c>
      <c r="R27" s="5">
        <f t="shared" si="5"/>
        <v>0</v>
      </c>
      <c r="S27" s="5">
        <f t="shared" si="1"/>
        <v>10</v>
      </c>
      <c r="T27" s="247">
        <f t="shared" si="6"/>
        <v>0</v>
      </c>
      <c r="U27" s="5">
        <f t="shared" si="7"/>
        <v>0</v>
      </c>
      <c r="V27" s="247">
        <f t="shared" si="8"/>
        <v>0</v>
      </c>
      <c r="W27" s="276">
        <f t="shared" si="9"/>
        <v>0</v>
      </c>
      <c r="X27" s="277">
        <f t="shared" si="10"/>
        <v>0</v>
      </c>
    </row>
    <row r="28" spans="2:24" x14ac:dyDescent="0.25">
      <c r="N28" s="244">
        <f>Weather_Site!B34</f>
        <v>43776</v>
      </c>
      <c r="O28" s="245">
        <f>Weather_Site!C34</f>
        <v>0.45833333333333331</v>
      </c>
      <c r="P28" s="5">
        <f>Weather_Site!E34</f>
        <v>13</v>
      </c>
      <c r="Q28" s="245">
        <f t="shared" si="4"/>
        <v>0</v>
      </c>
      <c r="R28" s="5">
        <f t="shared" si="5"/>
        <v>0</v>
      </c>
      <c r="S28" s="5">
        <f t="shared" si="1"/>
        <v>11</v>
      </c>
      <c r="T28" s="247">
        <f t="shared" si="6"/>
        <v>0</v>
      </c>
      <c r="U28" s="5">
        <f t="shared" si="7"/>
        <v>0</v>
      </c>
      <c r="V28" s="247">
        <f t="shared" si="8"/>
        <v>0</v>
      </c>
      <c r="W28" s="276">
        <f t="shared" si="9"/>
        <v>0</v>
      </c>
      <c r="X28" s="277">
        <f t="shared" si="10"/>
        <v>0</v>
      </c>
    </row>
    <row r="29" spans="2:24" x14ac:dyDescent="0.25">
      <c r="N29" s="244">
        <f>Weather_Site!B35</f>
        <v>43776</v>
      </c>
      <c r="O29" s="245">
        <f>Weather_Site!C35</f>
        <v>0.47916666666666669</v>
      </c>
      <c r="P29" s="5">
        <f>Weather_Site!E35</f>
        <v>12</v>
      </c>
      <c r="Q29" s="245">
        <f t="shared" si="4"/>
        <v>0</v>
      </c>
      <c r="R29" s="5">
        <f t="shared" si="5"/>
        <v>0</v>
      </c>
      <c r="S29" s="5">
        <f t="shared" si="1"/>
        <v>11</v>
      </c>
      <c r="T29" s="247">
        <f t="shared" si="6"/>
        <v>0</v>
      </c>
      <c r="U29" s="5">
        <f t="shared" si="7"/>
        <v>0</v>
      </c>
      <c r="V29" s="247">
        <f t="shared" si="8"/>
        <v>0</v>
      </c>
      <c r="W29" s="276">
        <f t="shared" si="9"/>
        <v>0</v>
      </c>
      <c r="X29" s="277">
        <f t="shared" si="10"/>
        <v>0</v>
      </c>
    </row>
    <row r="30" spans="2:24" x14ac:dyDescent="0.25">
      <c r="N30" s="244">
        <f>Weather_Site!B36</f>
        <v>43776</v>
      </c>
      <c r="O30" s="245">
        <f>Weather_Site!C36</f>
        <v>0.5</v>
      </c>
      <c r="P30" s="5">
        <f>Weather_Site!E36</f>
        <v>12</v>
      </c>
      <c r="Q30" s="245">
        <f t="shared" si="4"/>
        <v>0</v>
      </c>
      <c r="R30" s="5">
        <f t="shared" si="5"/>
        <v>0</v>
      </c>
      <c r="S30" s="5">
        <f t="shared" si="1"/>
        <v>12</v>
      </c>
      <c r="T30" s="247">
        <f t="shared" si="6"/>
        <v>0</v>
      </c>
      <c r="U30" s="5">
        <f t="shared" si="7"/>
        <v>0</v>
      </c>
      <c r="V30" s="247">
        <f t="shared" si="8"/>
        <v>0</v>
      </c>
      <c r="W30" s="276">
        <f t="shared" si="9"/>
        <v>0</v>
      </c>
      <c r="X30" s="277">
        <f t="shared" si="10"/>
        <v>0</v>
      </c>
    </row>
    <row r="31" spans="2:24" x14ac:dyDescent="0.25">
      <c r="N31" s="244">
        <f>Weather_Site!B37</f>
        <v>43776</v>
      </c>
      <c r="O31" s="245">
        <f>Weather_Site!C37</f>
        <v>0.52083333333333337</v>
      </c>
      <c r="P31" s="5">
        <f>Weather_Site!E37</f>
        <v>10</v>
      </c>
      <c r="Q31" s="245">
        <f t="shared" si="4"/>
        <v>0</v>
      </c>
      <c r="R31" s="5">
        <f t="shared" si="5"/>
        <v>0</v>
      </c>
      <c r="S31" s="5">
        <f t="shared" si="1"/>
        <v>12</v>
      </c>
      <c r="T31" s="247">
        <f t="shared" si="6"/>
        <v>0</v>
      </c>
      <c r="U31" s="5">
        <f t="shared" si="7"/>
        <v>0</v>
      </c>
      <c r="V31" s="247">
        <f t="shared" si="8"/>
        <v>0</v>
      </c>
      <c r="W31" s="276">
        <f t="shared" si="9"/>
        <v>0</v>
      </c>
      <c r="X31" s="277">
        <f t="shared" si="10"/>
        <v>0</v>
      </c>
    </row>
    <row r="32" spans="2:24" x14ac:dyDescent="0.25">
      <c r="N32" s="244">
        <f>Weather_Site!B38</f>
        <v>43776</v>
      </c>
      <c r="O32" s="245">
        <f>Weather_Site!C38</f>
        <v>0.54166666666666663</v>
      </c>
      <c r="P32" s="5">
        <f>Weather_Site!E38</f>
        <v>9</v>
      </c>
      <c r="Q32" s="245">
        <f t="shared" si="4"/>
        <v>0</v>
      </c>
      <c r="R32" s="5">
        <f t="shared" si="5"/>
        <v>0</v>
      </c>
      <c r="S32" s="5">
        <f t="shared" si="1"/>
        <v>13</v>
      </c>
      <c r="T32" s="247">
        <f t="shared" si="6"/>
        <v>0</v>
      </c>
      <c r="U32" s="5">
        <f t="shared" si="7"/>
        <v>0</v>
      </c>
      <c r="V32" s="247">
        <f t="shared" si="8"/>
        <v>0</v>
      </c>
      <c r="W32" s="276">
        <f t="shared" si="9"/>
        <v>0</v>
      </c>
      <c r="X32" s="277">
        <f t="shared" si="10"/>
        <v>0</v>
      </c>
    </row>
    <row r="33" spans="14:24" x14ac:dyDescent="0.25">
      <c r="N33" s="244">
        <f>Weather_Site!B39</f>
        <v>43776</v>
      </c>
      <c r="O33" s="245">
        <f>Weather_Site!C39</f>
        <v>0.5625</v>
      </c>
      <c r="P33" s="5">
        <f>Weather_Site!E39</f>
        <v>9</v>
      </c>
      <c r="Q33" s="245">
        <f t="shared" si="4"/>
        <v>0</v>
      </c>
      <c r="R33" s="5">
        <f t="shared" si="5"/>
        <v>0</v>
      </c>
      <c r="S33" s="5">
        <f t="shared" si="1"/>
        <v>13</v>
      </c>
      <c r="T33" s="247">
        <f t="shared" si="6"/>
        <v>0</v>
      </c>
      <c r="U33" s="5">
        <f t="shared" si="7"/>
        <v>0</v>
      </c>
      <c r="V33" s="247">
        <f t="shared" si="8"/>
        <v>0</v>
      </c>
      <c r="W33" s="276">
        <f t="shared" si="9"/>
        <v>0</v>
      </c>
      <c r="X33" s="277">
        <f t="shared" si="10"/>
        <v>0</v>
      </c>
    </row>
    <row r="34" spans="14:24" x14ac:dyDescent="0.25">
      <c r="N34" s="244">
        <f>Weather_Site!B40</f>
        <v>43776</v>
      </c>
      <c r="O34" s="245">
        <f>Weather_Site!C40</f>
        <v>0.58333333333333337</v>
      </c>
      <c r="P34" s="5">
        <f>Weather_Site!E40</f>
        <v>8</v>
      </c>
      <c r="Q34" s="245">
        <f t="shared" si="4"/>
        <v>0</v>
      </c>
      <c r="R34" s="5">
        <f t="shared" si="5"/>
        <v>0</v>
      </c>
      <c r="S34" s="5">
        <f t="shared" si="1"/>
        <v>14</v>
      </c>
      <c r="T34" s="247">
        <f t="shared" si="6"/>
        <v>0</v>
      </c>
      <c r="U34" s="5">
        <f t="shared" si="7"/>
        <v>0</v>
      </c>
      <c r="V34" s="247">
        <f t="shared" si="8"/>
        <v>0</v>
      </c>
      <c r="W34" s="276">
        <f t="shared" si="9"/>
        <v>0</v>
      </c>
      <c r="X34" s="277">
        <f t="shared" si="10"/>
        <v>0</v>
      </c>
    </row>
    <row r="35" spans="14:24" x14ac:dyDescent="0.25">
      <c r="N35" s="244">
        <f>Weather_Site!B41</f>
        <v>43776</v>
      </c>
      <c r="O35" s="245">
        <f>Weather_Site!C41</f>
        <v>0.60416666666666663</v>
      </c>
      <c r="P35" s="5">
        <f>Weather_Site!E41</f>
        <v>8</v>
      </c>
      <c r="Q35" s="245">
        <f t="shared" si="4"/>
        <v>0</v>
      </c>
      <c r="R35" s="5">
        <f t="shared" si="5"/>
        <v>0</v>
      </c>
      <c r="S35" s="5">
        <f t="shared" si="1"/>
        <v>14</v>
      </c>
      <c r="T35" s="247">
        <f t="shared" si="6"/>
        <v>0</v>
      </c>
      <c r="U35" s="5">
        <f t="shared" si="7"/>
        <v>0</v>
      </c>
      <c r="V35" s="247">
        <f t="shared" si="8"/>
        <v>0</v>
      </c>
      <c r="W35" s="276">
        <f t="shared" si="9"/>
        <v>0</v>
      </c>
      <c r="X35" s="277">
        <f>IF(AND(O34&lt;0.333,O35&gt;=0.333),W35,X34)</f>
        <v>0</v>
      </c>
    </row>
    <row r="36" spans="14:24" x14ac:dyDescent="0.25">
      <c r="N36" s="244">
        <f>Weather_Site!B42</f>
        <v>43776</v>
      </c>
      <c r="O36" s="245">
        <f>Weather_Site!C42</f>
        <v>0.625</v>
      </c>
      <c r="P36" s="5">
        <f>Weather_Site!E42</f>
        <v>8</v>
      </c>
      <c r="Q36" s="245">
        <f t="shared" si="4"/>
        <v>0</v>
      </c>
      <c r="R36" s="5">
        <f t="shared" si="5"/>
        <v>0</v>
      </c>
      <c r="S36" s="5">
        <f t="shared" si="1"/>
        <v>15</v>
      </c>
      <c r="T36" s="247">
        <f t="shared" si="6"/>
        <v>0</v>
      </c>
      <c r="U36" s="5">
        <f t="shared" si="7"/>
        <v>0</v>
      </c>
      <c r="V36" s="247">
        <f t="shared" si="8"/>
        <v>0</v>
      </c>
      <c r="W36" s="276">
        <f t="shared" si="9"/>
        <v>0</v>
      </c>
      <c r="X36" s="277">
        <f t="shared" ref="X36:X99" si="11">IF(AND(O35&lt;0.333,O36&gt;=0.333),W36,X35)</f>
        <v>0</v>
      </c>
    </row>
    <row r="37" spans="14:24" x14ac:dyDescent="0.25">
      <c r="N37" s="244">
        <f>Weather_Site!B43</f>
        <v>43776</v>
      </c>
      <c r="O37" s="245">
        <f>Weather_Site!C43</f>
        <v>0.64583333333333337</v>
      </c>
      <c r="P37" s="5">
        <f>Weather_Site!E43</f>
        <v>24</v>
      </c>
      <c r="Q37" s="245">
        <f t="shared" ref="Q37:Q100" si="12">IF((O37-O36)&lt;0,(1-MAX(O36,0.625))+MIN(O37,0.334),(IF(O36&lt;0.333,(MIN(O37,0.334)-O36),IF(O37&gt;0.625,MAX(O37,0.625)-O36,0))))</f>
        <v>2.083333333333337E-2</v>
      </c>
      <c r="R37" s="5">
        <f t="shared" si="5"/>
        <v>0</v>
      </c>
      <c r="S37" s="5">
        <f t="shared" ref="S37:S100" si="13">HOUR(O37)</f>
        <v>15</v>
      </c>
      <c r="T37" s="247">
        <f t="shared" ref="T37:T100" si="14">(P37+P36)/2*R37</f>
        <v>0</v>
      </c>
      <c r="U37" s="5">
        <f t="shared" si="7"/>
        <v>0</v>
      </c>
      <c r="V37" s="247">
        <f t="shared" si="8"/>
        <v>0</v>
      </c>
      <c r="W37" s="276">
        <f t="shared" si="9"/>
        <v>0</v>
      </c>
      <c r="X37" s="277">
        <f t="shared" si="11"/>
        <v>0</v>
      </c>
    </row>
    <row r="38" spans="14:24" x14ac:dyDescent="0.25">
      <c r="N38" s="244">
        <f>Weather_Site!B44</f>
        <v>43776</v>
      </c>
      <c r="O38" s="245">
        <f>Weather_Site!C44</f>
        <v>0.66666666666666663</v>
      </c>
      <c r="P38" s="5">
        <f>Weather_Site!E44</f>
        <v>22</v>
      </c>
      <c r="Q38" s="245">
        <f t="shared" si="12"/>
        <v>2.0833333333333259E-2</v>
      </c>
      <c r="R38" s="5">
        <f t="shared" si="5"/>
        <v>0</v>
      </c>
      <c r="S38" s="5">
        <f t="shared" si="13"/>
        <v>16</v>
      </c>
      <c r="T38" s="247">
        <f t="shared" si="14"/>
        <v>0</v>
      </c>
      <c r="U38" s="5">
        <f t="shared" si="7"/>
        <v>0</v>
      </c>
      <c r="V38" s="247">
        <f t="shared" si="8"/>
        <v>0</v>
      </c>
      <c r="W38" s="276">
        <f t="shared" si="9"/>
        <v>0</v>
      </c>
      <c r="X38" s="277">
        <f t="shared" si="11"/>
        <v>0</v>
      </c>
    </row>
    <row r="39" spans="14:24" x14ac:dyDescent="0.25">
      <c r="N39" s="244">
        <f>Weather_Site!B45</f>
        <v>43776</v>
      </c>
      <c r="O39" s="245">
        <f>Weather_Site!C45</f>
        <v>0.6875</v>
      </c>
      <c r="P39" s="5">
        <f>Weather_Site!E45</f>
        <v>26</v>
      </c>
      <c r="Q39" s="245">
        <f t="shared" si="12"/>
        <v>2.083333333333337E-2</v>
      </c>
      <c r="R39" s="5">
        <f t="shared" si="5"/>
        <v>0</v>
      </c>
      <c r="S39" s="5">
        <f t="shared" si="13"/>
        <v>16</v>
      </c>
      <c r="T39" s="247">
        <f t="shared" si="14"/>
        <v>0</v>
      </c>
      <c r="U39" s="5">
        <f t="shared" si="7"/>
        <v>0</v>
      </c>
      <c r="V39" s="247">
        <f t="shared" si="8"/>
        <v>0</v>
      </c>
      <c r="W39" s="276">
        <f t="shared" si="9"/>
        <v>0</v>
      </c>
      <c r="X39" s="277">
        <f t="shared" si="11"/>
        <v>0</v>
      </c>
    </row>
    <row r="40" spans="14:24" x14ac:dyDescent="0.25">
      <c r="N40" s="244">
        <f>Weather_Site!B46</f>
        <v>43776</v>
      </c>
      <c r="O40" s="245">
        <f>Weather_Site!C46</f>
        <v>0.70833333333333337</v>
      </c>
      <c r="P40" s="5">
        <f>Weather_Site!E46</f>
        <v>22</v>
      </c>
      <c r="Q40" s="245">
        <f t="shared" si="12"/>
        <v>2.083333333333337E-2</v>
      </c>
      <c r="R40" s="5">
        <f t="shared" si="5"/>
        <v>0</v>
      </c>
      <c r="S40" s="5">
        <f t="shared" si="13"/>
        <v>17</v>
      </c>
      <c r="T40" s="247">
        <f t="shared" si="14"/>
        <v>0</v>
      </c>
      <c r="U40" s="5">
        <f t="shared" si="7"/>
        <v>0</v>
      </c>
      <c r="V40" s="247">
        <f t="shared" si="8"/>
        <v>0</v>
      </c>
      <c r="W40" s="276">
        <f t="shared" si="9"/>
        <v>0</v>
      </c>
      <c r="X40" s="277">
        <f t="shared" si="11"/>
        <v>0</v>
      </c>
    </row>
    <row r="41" spans="14:24" x14ac:dyDescent="0.25">
      <c r="N41" s="244">
        <f>Weather_Site!B47</f>
        <v>43776</v>
      </c>
      <c r="O41" s="245">
        <f>Weather_Site!C47</f>
        <v>0.72916666666666663</v>
      </c>
      <c r="P41" s="5">
        <f>Weather_Site!E47</f>
        <v>20</v>
      </c>
      <c r="Q41" s="245">
        <f t="shared" si="12"/>
        <v>2.0833333333333259E-2</v>
      </c>
      <c r="R41" s="5">
        <f t="shared" si="5"/>
        <v>0</v>
      </c>
      <c r="S41" s="5">
        <f t="shared" si="13"/>
        <v>17</v>
      </c>
      <c r="T41" s="247">
        <f t="shared" si="14"/>
        <v>0</v>
      </c>
      <c r="U41" s="5">
        <f t="shared" si="7"/>
        <v>0</v>
      </c>
      <c r="V41" s="247">
        <f t="shared" si="8"/>
        <v>0</v>
      </c>
      <c r="W41" s="276">
        <f t="shared" si="9"/>
        <v>0</v>
      </c>
      <c r="X41" s="277">
        <f t="shared" si="11"/>
        <v>0</v>
      </c>
    </row>
    <row r="42" spans="14:24" x14ac:dyDescent="0.25">
      <c r="N42" s="244">
        <f>Weather_Site!B48</f>
        <v>43776</v>
      </c>
      <c r="O42" s="245">
        <f>Weather_Site!C48</f>
        <v>0.75</v>
      </c>
      <c r="P42" s="5">
        <f>Weather_Site!E48</f>
        <v>21</v>
      </c>
      <c r="Q42" s="245">
        <f t="shared" si="12"/>
        <v>2.083333333333337E-2</v>
      </c>
      <c r="R42" s="5">
        <f t="shared" si="5"/>
        <v>0</v>
      </c>
      <c r="S42" s="5">
        <f t="shared" si="13"/>
        <v>18</v>
      </c>
      <c r="T42" s="247">
        <f t="shared" si="14"/>
        <v>0</v>
      </c>
      <c r="U42" s="5">
        <f t="shared" si="7"/>
        <v>0</v>
      </c>
      <c r="V42" s="247">
        <f t="shared" si="8"/>
        <v>0</v>
      </c>
      <c r="W42" s="276">
        <f t="shared" si="9"/>
        <v>0</v>
      </c>
      <c r="X42" s="277">
        <f t="shared" si="11"/>
        <v>0</v>
      </c>
    </row>
    <row r="43" spans="14:24" x14ac:dyDescent="0.25">
      <c r="N43" s="244">
        <f>Weather_Site!B49</f>
        <v>43776</v>
      </c>
      <c r="O43" s="245">
        <f>Weather_Site!C49</f>
        <v>0.77083333333333337</v>
      </c>
      <c r="P43" s="5">
        <f>Weather_Site!E49</f>
        <v>23</v>
      </c>
      <c r="Q43" s="245">
        <f t="shared" si="12"/>
        <v>2.083333333333337E-2</v>
      </c>
      <c r="R43" s="5">
        <f t="shared" si="5"/>
        <v>0</v>
      </c>
      <c r="S43" s="5">
        <f t="shared" si="13"/>
        <v>18</v>
      </c>
      <c r="T43" s="247">
        <f t="shared" si="14"/>
        <v>0</v>
      </c>
      <c r="U43" s="5">
        <f t="shared" si="7"/>
        <v>0</v>
      </c>
      <c r="V43" s="247">
        <f t="shared" si="8"/>
        <v>0</v>
      </c>
      <c r="W43" s="276">
        <f t="shared" si="9"/>
        <v>0</v>
      </c>
      <c r="X43" s="277">
        <f t="shared" si="11"/>
        <v>0</v>
      </c>
    </row>
    <row r="44" spans="14:24" x14ac:dyDescent="0.25">
      <c r="N44" s="244">
        <f>Weather_Site!B50</f>
        <v>43776</v>
      </c>
      <c r="O44" s="245">
        <f>Weather_Site!C50</f>
        <v>0.79166666666666663</v>
      </c>
      <c r="P44" s="5">
        <f>Weather_Site!E50</f>
        <v>26</v>
      </c>
      <c r="Q44" s="245">
        <f t="shared" si="12"/>
        <v>2.0833333333333259E-2</v>
      </c>
      <c r="R44" s="5">
        <f t="shared" si="5"/>
        <v>0</v>
      </c>
      <c r="S44" s="5">
        <f t="shared" si="13"/>
        <v>19</v>
      </c>
      <c r="T44" s="247">
        <f t="shared" si="14"/>
        <v>0</v>
      </c>
      <c r="U44" s="5">
        <f t="shared" si="7"/>
        <v>0</v>
      </c>
      <c r="V44" s="247">
        <f t="shared" si="8"/>
        <v>0</v>
      </c>
      <c r="W44" s="276">
        <f t="shared" si="9"/>
        <v>0</v>
      </c>
      <c r="X44" s="277">
        <f t="shared" si="11"/>
        <v>0</v>
      </c>
    </row>
    <row r="45" spans="14:24" x14ac:dyDescent="0.25">
      <c r="N45" s="244">
        <f>Weather_Site!B51</f>
        <v>43776</v>
      </c>
      <c r="O45" s="245">
        <f>Weather_Site!C51</f>
        <v>0.8125</v>
      </c>
      <c r="P45" s="5">
        <f>Weather_Site!E51</f>
        <v>31</v>
      </c>
      <c r="Q45" s="245">
        <f t="shared" si="12"/>
        <v>2.083333333333337E-2</v>
      </c>
      <c r="R45" s="5">
        <f t="shared" si="5"/>
        <v>0</v>
      </c>
      <c r="S45" s="5">
        <f t="shared" si="13"/>
        <v>19</v>
      </c>
      <c r="T45" s="247">
        <f t="shared" si="14"/>
        <v>0</v>
      </c>
      <c r="U45" s="5">
        <f t="shared" si="7"/>
        <v>0</v>
      </c>
      <c r="V45" s="247">
        <f t="shared" si="8"/>
        <v>0</v>
      </c>
      <c r="W45" s="276">
        <f t="shared" si="9"/>
        <v>0</v>
      </c>
      <c r="X45" s="277">
        <f t="shared" si="11"/>
        <v>0</v>
      </c>
    </row>
    <row r="46" spans="14:24" x14ac:dyDescent="0.25">
      <c r="N46" s="244">
        <f>Weather_Site!B52</f>
        <v>43776</v>
      </c>
      <c r="O46" s="245">
        <f>Weather_Site!C52</f>
        <v>0.83333333333333337</v>
      </c>
      <c r="P46" s="5">
        <f>Weather_Site!E52</f>
        <v>48</v>
      </c>
      <c r="Q46" s="245">
        <f t="shared" si="12"/>
        <v>2.083333333333337E-2</v>
      </c>
      <c r="R46" s="5">
        <f t="shared" si="5"/>
        <v>0</v>
      </c>
      <c r="S46" s="5">
        <f t="shared" si="13"/>
        <v>20</v>
      </c>
      <c r="T46" s="247">
        <f t="shared" si="14"/>
        <v>0</v>
      </c>
      <c r="U46" s="5">
        <f t="shared" si="7"/>
        <v>0</v>
      </c>
      <c r="V46" s="247">
        <f t="shared" si="8"/>
        <v>0</v>
      </c>
      <c r="W46" s="276">
        <f t="shared" si="9"/>
        <v>0</v>
      </c>
      <c r="X46" s="277">
        <f t="shared" si="11"/>
        <v>0</v>
      </c>
    </row>
    <row r="47" spans="14:24" x14ac:dyDescent="0.25">
      <c r="N47" s="244">
        <f>Weather_Site!B53</f>
        <v>43776</v>
      </c>
      <c r="O47" s="245">
        <f>Weather_Site!C53</f>
        <v>0.85416666666666663</v>
      </c>
      <c r="P47" s="5">
        <f>Weather_Site!E53</f>
        <v>49</v>
      </c>
      <c r="Q47" s="245">
        <f t="shared" si="12"/>
        <v>2.0833333333333259E-2</v>
      </c>
      <c r="R47" s="5">
        <f t="shared" si="5"/>
        <v>0</v>
      </c>
      <c r="S47" s="5">
        <f t="shared" si="13"/>
        <v>20</v>
      </c>
      <c r="T47" s="247">
        <f t="shared" si="14"/>
        <v>0</v>
      </c>
      <c r="U47" s="5">
        <f t="shared" si="7"/>
        <v>0</v>
      </c>
      <c r="V47" s="247">
        <f t="shared" si="8"/>
        <v>0</v>
      </c>
      <c r="W47" s="276">
        <f t="shared" si="9"/>
        <v>0</v>
      </c>
      <c r="X47" s="277">
        <f t="shared" si="11"/>
        <v>0</v>
      </c>
    </row>
    <row r="48" spans="14:24" x14ac:dyDescent="0.25">
      <c r="N48" s="244">
        <f>Weather_Site!B54</f>
        <v>43776</v>
      </c>
      <c r="O48" s="245">
        <f>Weather_Site!C54</f>
        <v>0.875</v>
      </c>
      <c r="P48" s="5">
        <f>Weather_Site!E54</f>
        <v>54</v>
      </c>
      <c r="Q48" s="245">
        <f t="shared" si="12"/>
        <v>2.083333333333337E-2</v>
      </c>
      <c r="R48" s="5">
        <f t="shared" si="5"/>
        <v>0</v>
      </c>
      <c r="S48" s="5">
        <f t="shared" si="13"/>
        <v>21</v>
      </c>
      <c r="T48" s="247">
        <f t="shared" si="14"/>
        <v>0</v>
      </c>
      <c r="U48" s="5">
        <f t="shared" si="7"/>
        <v>0</v>
      </c>
      <c r="V48" s="247">
        <f t="shared" si="8"/>
        <v>0</v>
      </c>
      <c r="W48" s="276">
        <f t="shared" si="9"/>
        <v>0</v>
      </c>
      <c r="X48" s="277">
        <f t="shared" si="11"/>
        <v>0</v>
      </c>
    </row>
    <row r="49" spans="14:24" x14ac:dyDescent="0.25">
      <c r="N49" s="244">
        <f>Weather_Site!B55</f>
        <v>43776</v>
      </c>
      <c r="O49" s="245">
        <f>Weather_Site!C55</f>
        <v>0.89583333333333337</v>
      </c>
      <c r="P49" s="5">
        <f>Weather_Site!E55</f>
        <v>58</v>
      </c>
      <c r="Q49" s="245">
        <f t="shared" si="12"/>
        <v>2.083333333333337E-2</v>
      </c>
      <c r="R49" s="5">
        <f t="shared" si="5"/>
        <v>0</v>
      </c>
      <c r="S49" s="5">
        <f t="shared" si="13"/>
        <v>21</v>
      </c>
      <c r="T49" s="247">
        <f t="shared" si="14"/>
        <v>0</v>
      </c>
      <c r="U49" s="5">
        <f t="shared" si="7"/>
        <v>0</v>
      </c>
      <c r="V49" s="247">
        <f t="shared" si="8"/>
        <v>0</v>
      </c>
      <c r="W49" s="276">
        <f t="shared" si="9"/>
        <v>0</v>
      </c>
      <c r="X49" s="277">
        <f t="shared" si="11"/>
        <v>0</v>
      </c>
    </row>
    <row r="50" spans="14:24" x14ac:dyDescent="0.25">
      <c r="N50" s="244">
        <f>Weather_Site!B56</f>
        <v>43776</v>
      </c>
      <c r="O50" s="245">
        <f>Weather_Site!C56</f>
        <v>0.91666666666666663</v>
      </c>
      <c r="P50" s="5">
        <f>Weather_Site!E56</f>
        <v>68</v>
      </c>
      <c r="Q50" s="245">
        <f t="shared" si="12"/>
        <v>2.0833333333333259E-2</v>
      </c>
      <c r="R50" s="5">
        <f t="shared" si="5"/>
        <v>0</v>
      </c>
      <c r="S50" s="5">
        <f t="shared" si="13"/>
        <v>22</v>
      </c>
      <c r="T50" s="247">
        <f t="shared" si="14"/>
        <v>0</v>
      </c>
      <c r="U50" s="5">
        <f t="shared" si="7"/>
        <v>0</v>
      </c>
      <c r="V50" s="247">
        <f t="shared" si="8"/>
        <v>0</v>
      </c>
      <c r="W50" s="276">
        <f t="shared" si="9"/>
        <v>0</v>
      </c>
      <c r="X50" s="277">
        <f t="shared" si="11"/>
        <v>0</v>
      </c>
    </row>
    <row r="51" spans="14:24" x14ac:dyDescent="0.25">
      <c r="N51" s="244">
        <f>Weather_Site!B57</f>
        <v>43776</v>
      </c>
      <c r="O51" s="245">
        <f>Weather_Site!C57</f>
        <v>0.9375</v>
      </c>
      <c r="P51" s="5">
        <f>Weather_Site!E57</f>
        <v>69</v>
      </c>
      <c r="Q51" s="245">
        <f t="shared" si="12"/>
        <v>2.083333333333337E-2</v>
      </c>
      <c r="R51" s="5">
        <f t="shared" si="5"/>
        <v>0</v>
      </c>
      <c r="S51" s="5">
        <f t="shared" si="13"/>
        <v>22</v>
      </c>
      <c r="T51" s="247">
        <f t="shared" si="14"/>
        <v>0</v>
      </c>
      <c r="U51" s="5">
        <f t="shared" si="7"/>
        <v>0</v>
      </c>
      <c r="V51" s="247">
        <f t="shared" si="8"/>
        <v>0</v>
      </c>
      <c r="W51" s="276">
        <f t="shared" si="9"/>
        <v>0</v>
      </c>
      <c r="X51" s="277">
        <f t="shared" si="11"/>
        <v>0</v>
      </c>
    </row>
    <row r="52" spans="14:24" x14ac:dyDescent="0.25">
      <c r="N52" s="244">
        <f>Weather_Site!B58</f>
        <v>43776</v>
      </c>
      <c r="O52" s="245">
        <f>Weather_Site!C58</f>
        <v>0.95833333333333337</v>
      </c>
      <c r="P52" s="5">
        <f>Weather_Site!E58</f>
        <v>73</v>
      </c>
      <c r="Q52" s="245">
        <f t="shared" si="12"/>
        <v>2.083333333333337E-2</v>
      </c>
      <c r="R52" s="5">
        <f t="shared" si="5"/>
        <v>0</v>
      </c>
      <c r="S52" s="5">
        <f t="shared" si="13"/>
        <v>23</v>
      </c>
      <c r="T52" s="247">
        <f t="shared" si="14"/>
        <v>0</v>
      </c>
      <c r="U52" s="5">
        <f t="shared" si="7"/>
        <v>0</v>
      </c>
      <c r="V52" s="247">
        <f t="shared" si="8"/>
        <v>0</v>
      </c>
      <c r="W52" s="276">
        <f t="shared" si="9"/>
        <v>0</v>
      </c>
      <c r="X52" s="277">
        <f t="shared" si="11"/>
        <v>0</v>
      </c>
    </row>
    <row r="53" spans="14:24" x14ac:dyDescent="0.25">
      <c r="N53" s="244">
        <f>Weather_Site!B59</f>
        <v>43776</v>
      </c>
      <c r="O53" s="245">
        <f>Weather_Site!C59</f>
        <v>0.97916666666666663</v>
      </c>
      <c r="P53" s="5">
        <f>Weather_Site!E59</f>
        <v>74</v>
      </c>
      <c r="Q53" s="245">
        <f t="shared" si="12"/>
        <v>2.0833333333333259E-2</v>
      </c>
      <c r="R53" s="5">
        <f t="shared" si="5"/>
        <v>0</v>
      </c>
      <c r="S53" s="5">
        <f t="shared" si="13"/>
        <v>23</v>
      </c>
      <c r="T53" s="247">
        <f t="shared" si="14"/>
        <v>0</v>
      </c>
      <c r="U53" s="5">
        <f t="shared" si="7"/>
        <v>0</v>
      </c>
      <c r="V53" s="247">
        <f t="shared" si="8"/>
        <v>0</v>
      </c>
      <c r="W53" s="276">
        <f t="shared" si="9"/>
        <v>0</v>
      </c>
      <c r="X53" s="277">
        <f t="shared" si="11"/>
        <v>0</v>
      </c>
    </row>
    <row r="54" spans="14:24" x14ac:dyDescent="0.25">
      <c r="N54" s="244">
        <f>Weather_Site!B60</f>
        <v>43777</v>
      </c>
      <c r="O54" s="245">
        <f>Weather_Site!C60</f>
        <v>0</v>
      </c>
      <c r="P54" s="5">
        <f>Weather_Site!E60</f>
        <v>73</v>
      </c>
      <c r="Q54" s="245">
        <f t="shared" si="12"/>
        <v>2.083333333333337E-2</v>
      </c>
      <c r="R54" s="5">
        <f t="shared" si="5"/>
        <v>0</v>
      </c>
      <c r="S54" s="5">
        <f t="shared" si="13"/>
        <v>0</v>
      </c>
      <c r="T54" s="247">
        <f t="shared" si="14"/>
        <v>0</v>
      </c>
      <c r="U54" s="5">
        <f t="shared" si="7"/>
        <v>0</v>
      </c>
      <c r="V54" s="247">
        <f t="shared" si="8"/>
        <v>0</v>
      </c>
      <c r="W54" s="276">
        <f t="shared" si="9"/>
        <v>0</v>
      </c>
      <c r="X54" s="277">
        <f t="shared" si="11"/>
        <v>0</v>
      </c>
    </row>
    <row r="55" spans="14:24" x14ac:dyDescent="0.25">
      <c r="N55" s="244">
        <f>Weather_Site!B61</f>
        <v>43777</v>
      </c>
      <c r="O55" s="245">
        <f>Weather_Site!C61</f>
        <v>2.0833333333333332E-2</v>
      </c>
      <c r="P55" s="5">
        <f>Weather_Site!E61</f>
        <v>76</v>
      </c>
      <c r="Q55" s="245">
        <f t="shared" si="12"/>
        <v>2.0833333333333332E-2</v>
      </c>
      <c r="R55" s="5">
        <f t="shared" si="5"/>
        <v>0</v>
      </c>
      <c r="S55" s="5">
        <f t="shared" si="13"/>
        <v>0</v>
      </c>
      <c r="T55" s="247">
        <f t="shared" si="14"/>
        <v>0</v>
      </c>
      <c r="U55" s="5">
        <f t="shared" si="7"/>
        <v>0</v>
      </c>
      <c r="V55" s="247">
        <f t="shared" si="8"/>
        <v>0</v>
      </c>
      <c r="W55" s="276">
        <f t="shared" si="9"/>
        <v>0</v>
      </c>
      <c r="X55" s="277">
        <f t="shared" si="11"/>
        <v>0</v>
      </c>
    </row>
    <row r="56" spans="14:24" x14ac:dyDescent="0.25">
      <c r="N56" s="244">
        <f>Weather_Site!B62</f>
        <v>43777</v>
      </c>
      <c r="O56" s="245">
        <f>Weather_Site!C62</f>
        <v>4.1666666666666664E-2</v>
      </c>
      <c r="P56" s="5">
        <f>Weather_Site!E62</f>
        <v>80</v>
      </c>
      <c r="Q56" s="245">
        <f t="shared" si="12"/>
        <v>2.0833333333333332E-2</v>
      </c>
      <c r="R56" s="5">
        <f t="shared" si="5"/>
        <v>0</v>
      </c>
      <c r="S56" s="5">
        <f t="shared" si="13"/>
        <v>1</v>
      </c>
      <c r="T56" s="247">
        <f t="shared" si="14"/>
        <v>0</v>
      </c>
      <c r="U56" s="5">
        <f t="shared" si="7"/>
        <v>0</v>
      </c>
      <c r="V56" s="247">
        <f t="shared" si="8"/>
        <v>0</v>
      </c>
      <c r="W56" s="276">
        <f t="shared" si="9"/>
        <v>0</v>
      </c>
      <c r="X56" s="277">
        <f t="shared" si="11"/>
        <v>0</v>
      </c>
    </row>
    <row r="57" spans="14:24" x14ac:dyDescent="0.25">
      <c r="N57" s="244">
        <f>Weather_Site!B63</f>
        <v>43777</v>
      </c>
      <c r="O57" s="245">
        <f>Weather_Site!C63</f>
        <v>6.25E-2</v>
      </c>
      <c r="P57" s="5">
        <f>Weather_Site!E63</f>
        <v>81</v>
      </c>
      <c r="Q57" s="245">
        <f t="shared" si="12"/>
        <v>2.0833333333333336E-2</v>
      </c>
      <c r="R57" s="5">
        <f t="shared" si="5"/>
        <v>0</v>
      </c>
      <c r="S57" s="5">
        <f t="shared" si="13"/>
        <v>1</v>
      </c>
      <c r="T57" s="247">
        <f t="shared" si="14"/>
        <v>0</v>
      </c>
      <c r="U57" s="5">
        <f t="shared" si="7"/>
        <v>0</v>
      </c>
      <c r="V57" s="247">
        <f t="shared" si="8"/>
        <v>0</v>
      </c>
      <c r="W57" s="276">
        <f t="shared" si="9"/>
        <v>0</v>
      </c>
      <c r="X57" s="277">
        <f t="shared" si="11"/>
        <v>0</v>
      </c>
    </row>
    <row r="58" spans="14:24" x14ac:dyDescent="0.25">
      <c r="N58" s="244">
        <f>Weather_Site!B64</f>
        <v>43777</v>
      </c>
      <c r="O58" s="245">
        <f>Weather_Site!C64</f>
        <v>8.3333333333333329E-2</v>
      </c>
      <c r="P58" s="5">
        <f>Weather_Site!E64</f>
        <v>80</v>
      </c>
      <c r="Q58" s="245">
        <f t="shared" si="12"/>
        <v>2.0833333333333329E-2</v>
      </c>
      <c r="R58" s="5">
        <f t="shared" si="5"/>
        <v>0</v>
      </c>
      <c r="S58" s="5">
        <f t="shared" si="13"/>
        <v>2</v>
      </c>
      <c r="T58" s="247">
        <f t="shared" si="14"/>
        <v>0</v>
      </c>
      <c r="U58" s="5">
        <f t="shared" si="7"/>
        <v>0</v>
      </c>
      <c r="V58" s="247">
        <f t="shared" si="8"/>
        <v>0</v>
      </c>
      <c r="W58" s="276">
        <f t="shared" si="9"/>
        <v>0</v>
      </c>
      <c r="X58" s="277">
        <f t="shared" si="11"/>
        <v>0</v>
      </c>
    </row>
    <row r="59" spans="14:24" x14ac:dyDescent="0.25">
      <c r="N59" s="244">
        <f>Weather_Site!B65</f>
        <v>43777</v>
      </c>
      <c r="O59" s="245">
        <f>Weather_Site!C65</f>
        <v>0.10416666666666667</v>
      </c>
      <c r="P59" s="5">
        <f>Weather_Site!E65</f>
        <v>82</v>
      </c>
      <c r="Q59" s="245">
        <f t="shared" si="12"/>
        <v>2.0833333333333343E-2</v>
      </c>
      <c r="R59" s="5">
        <f t="shared" si="5"/>
        <v>0</v>
      </c>
      <c r="S59" s="5">
        <f t="shared" si="13"/>
        <v>2</v>
      </c>
      <c r="T59" s="247">
        <f t="shared" si="14"/>
        <v>0</v>
      </c>
      <c r="U59" s="5">
        <f t="shared" si="7"/>
        <v>0</v>
      </c>
      <c r="V59" s="247">
        <f t="shared" si="8"/>
        <v>0</v>
      </c>
      <c r="W59" s="276">
        <f t="shared" si="9"/>
        <v>0</v>
      </c>
      <c r="X59" s="277">
        <f t="shared" si="11"/>
        <v>0</v>
      </c>
    </row>
    <row r="60" spans="14:24" x14ac:dyDescent="0.25">
      <c r="N60" s="244">
        <f>Weather_Site!B66</f>
        <v>43777</v>
      </c>
      <c r="O60" s="245">
        <f>Weather_Site!C66</f>
        <v>0.125</v>
      </c>
      <c r="P60" s="5">
        <f>Weather_Site!E66</f>
        <v>83</v>
      </c>
      <c r="Q60" s="245">
        <f t="shared" si="12"/>
        <v>2.0833333333333329E-2</v>
      </c>
      <c r="R60" s="5">
        <f t="shared" si="5"/>
        <v>0</v>
      </c>
      <c r="S60" s="5">
        <f t="shared" si="13"/>
        <v>3</v>
      </c>
      <c r="T60" s="247">
        <f t="shared" si="14"/>
        <v>0</v>
      </c>
      <c r="U60" s="5">
        <f t="shared" si="7"/>
        <v>0</v>
      </c>
      <c r="V60" s="247">
        <f t="shared" si="8"/>
        <v>0</v>
      </c>
      <c r="W60" s="276">
        <f t="shared" si="9"/>
        <v>0</v>
      </c>
      <c r="X60" s="277">
        <f t="shared" si="11"/>
        <v>0</v>
      </c>
    </row>
    <row r="61" spans="14:24" x14ac:dyDescent="0.25">
      <c r="N61" s="244">
        <f>Weather_Site!B67</f>
        <v>43777</v>
      </c>
      <c r="O61" s="245">
        <f>Weather_Site!C67</f>
        <v>0.14583333333333334</v>
      </c>
      <c r="P61" s="5">
        <f>Weather_Site!E67</f>
        <v>84</v>
      </c>
      <c r="Q61" s="245">
        <f t="shared" si="12"/>
        <v>2.0833333333333343E-2</v>
      </c>
      <c r="R61" s="5">
        <f t="shared" si="5"/>
        <v>0</v>
      </c>
      <c r="S61" s="5">
        <f t="shared" si="13"/>
        <v>3</v>
      </c>
      <c r="T61" s="247">
        <f t="shared" si="14"/>
        <v>0</v>
      </c>
      <c r="U61" s="5">
        <f t="shared" si="7"/>
        <v>0</v>
      </c>
      <c r="V61" s="247">
        <f t="shared" si="8"/>
        <v>0</v>
      </c>
      <c r="W61" s="276">
        <f t="shared" si="9"/>
        <v>0</v>
      </c>
      <c r="X61" s="277">
        <f t="shared" si="11"/>
        <v>0</v>
      </c>
    </row>
    <row r="62" spans="14:24" x14ac:dyDescent="0.25">
      <c r="N62" s="244">
        <f>Weather_Site!B68</f>
        <v>43777</v>
      </c>
      <c r="O62" s="245">
        <f>Weather_Site!C68</f>
        <v>0.16666666666666666</v>
      </c>
      <c r="P62" s="5">
        <f>Weather_Site!E68</f>
        <v>85</v>
      </c>
      <c r="Q62" s="245">
        <f t="shared" si="12"/>
        <v>2.0833333333333315E-2</v>
      </c>
      <c r="R62" s="5">
        <f t="shared" si="5"/>
        <v>0</v>
      </c>
      <c r="S62" s="5">
        <f t="shared" si="13"/>
        <v>4</v>
      </c>
      <c r="T62" s="247">
        <f t="shared" si="14"/>
        <v>0</v>
      </c>
      <c r="U62" s="5">
        <f t="shared" si="7"/>
        <v>0</v>
      </c>
      <c r="V62" s="247">
        <f t="shared" si="8"/>
        <v>0</v>
      </c>
      <c r="W62" s="276">
        <f t="shared" si="9"/>
        <v>0</v>
      </c>
      <c r="X62" s="277">
        <f t="shared" si="11"/>
        <v>0</v>
      </c>
    </row>
    <row r="63" spans="14:24" x14ac:dyDescent="0.25">
      <c r="N63" s="244">
        <f>Weather_Site!B69</f>
        <v>43777</v>
      </c>
      <c r="O63" s="245">
        <f>Weather_Site!C69</f>
        <v>0.1875</v>
      </c>
      <c r="P63" s="5">
        <f>Weather_Site!E69</f>
        <v>90</v>
      </c>
      <c r="Q63" s="245">
        <f t="shared" si="12"/>
        <v>2.0833333333333343E-2</v>
      </c>
      <c r="R63" s="5">
        <f t="shared" si="5"/>
        <v>0</v>
      </c>
      <c r="S63" s="5">
        <f t="shared" si="13"/>
        <v>4</v>
      </c>
      <c r="T63" s="247">
        <f t="shared" si="14"/>
        <v>0</v>
      </c>
      <c r="U63" s="5">
        <f t="shared" si="7"/>
        <v>0</v>
      </c>
      <c r="V63" s="247">
        <f t="shared" si="8"/>
        <v>0</v>
      </c>
      <c r="W63" s="276">
        <f t="shared" si="9"/>
        <v>0</v>
      </c>
      <c r="X63" s="277">
        <f t="shared" si="11"/>
        <v>0</v>
      </c>
    </row>
    <row r="64" spans="14:24" x14ac:dyDescent="0.25">
      <c r="N64" s="244">
        <f>Weather_Site!B70</f>
        <v>43777</v>
      </c>
      <c r="O64" s="245">
        <f>Weather_Site!C70</f>
        <v>0.20833333333333334</v>
      </c>
      <c r="P64" s="5">
        <f>Weather_Site!E70</f>
        <v>87</v>
      </c>
      <c r="Q64" s="245">
        <f t="shared" si="12"/>
        <v>2.0833333333333343E-2</v>
      </c>
      <c r="R64" s="5">
        <f t="shared" si="5"/>
        <v>0</v>
      </c>
      <c r="S64" s="5">
        <f t="shared" si="13"/>
        <v>5</v>
      </c>
      <c r="T64" s="247">
        <f t="shared" si="14"/>
        <v>0</v>
      </c>
      <c r="U64" s="5">
        <f t="shared" si="7"/>
        <v>0</v>
      </c>
      <c r="V64" s="247">
        <f t="shared" si="8"/>
        <v>0</v>
      </c>
      <c r="W64" s="276">
        <f t="shared" si="9"/>
        <v>0</v>
      </c>
      <c r="X64" s="277">
        <f t="shared" si="11"/>
        <v>0</v>
      </c>
    </row>
    <row r="65" spans="14:24" x14ac:dyDescent="0.25">
      <c r="N65" s="244">
        <f>Weather_Site!B71</f>
        <v>43777</v>
      </c>
      <c r="O65" s="245">
        <f>Weather_Site!C71</f>
        <v>0.22916666666666666</v>
      </c>
      <c r="P65" s="5">
        <f>Weather_Site!E71</f>
        <v>86</v>
      </c>
      <c r="Q65" s="245">
        <f t="shared" si="12"/>
        <v>2.0833333333333315E-2</v>
      </c>
      <c r="R65" s="5">
        <f t="shared" si="5"/>
        <v>0</v>
      </c>
      <c r="S65" s="5">
        <f t="shared" si="13"/>
        <v>5</v>
      </c>
      <c r="T65" s="247">
        <f t="shared" si="14"/>
        <v>0</v>
      </c>
      <c r="U65" s="5">
        <f t="shared" si="7"/>
        <v>0</v>
      </c>
      <c r="V65" s="247">
        <f t="shared" si="8"/>
        <v>0</v>
      </c>
      <c r="W65" s="276">
        <f t="shared" si="9"/>
        <v>0</v>
      </c>
      <c r="X65" s="277">
        <f t="shared" si="11"/>
        <v>0</v>
      </c>
    </row>
    <row r="66" spans="14:24" x14ac:dyDescent="0.25">
      <c r="N66" s="244">
        <f>Weather_Site!B72</f>
        <v>43777</v>
      </c>
      <c r="O66" s="245">
        <f>Weather_Site!C72</f>
        <v>0.25</v>
      </c>
      <c r="P66" s="5">
        <f>Weather_Site!E72</f>
        <v>89</v>
      </c>
      <c r="Q66" s="245">
        <f t="shared" si="12"/>
        <v>2.0833333333333343E-2</v>
      </c>
      <c r="R66" s="5">
        <f t="shared" si="5"/>
        <v>0</v>
      </c>
      <c r="S66" s="5">
        <f t="shared" si="13"/>
        <v>6</v>
      </c>
      <c r="T66" s="247">
        <f t="shared" si="14"/>
        <v>0</v>
      </c>
      <c r="U66" s="5">
        <f t="shared" si="7"/>
        <v>0</v>
      </c>
      <c r="V66" s="247">
        <f t="shared" si="8"/>
        <v>0</v>
      </c>
      <c r="W66" s="276">
        <f t="shared" si="9"/>
        <v>0</v>
      </c>
      <c r="X66" s="277">
        <f t="shared" si="11"/>
        <v>0</v>
      </c>
    </row>
    <row r="67" spans="14:24" x14ac:dyDescent="0.25">
      <c r="N67" s="244">
        <f>Weather_Site!B73</f>
        <v>43777</v>
      </c>
      <c r="O67" s="245">
        <f>Weather_Site!C73</f>
        <v>0.27083333333333331</v>
      </c>
      <c r="P67" s="5">
        <f>Weather_Site!E73</f>
        <v>92</v>
      </c>
      <c r="Q67" s="245">
        <f t="shared" si="12"/>
        <v>2.0833333333333315E-2</v>
      </c>
      <c r="R67" s="5">
        <f t="shared" si="5"/>
        <v>0</v>
      </c>
      <c r="S67" s="5">
        <f t="shared" si="13"/>
        <v>6</v>
      </c>
      <c r="T67" s="247">
        <f t="shared" si="14"/>
        <v>0</v>
      </c>
      <c r="U67" s="5">
        <f t="shared" si="7"/>
        <v>0</v>
      </c>
      <c r="V67" s="247">
        <f t="shared" si="8"/>
        <v>0</v>
      </c>
      <c r="W67" s="276">
        <f t="shared" si="9"/>
        <v>0</v>
      </c>
      <c r="X67" s="277">
        <f t="shared" si="11"/>
        <v>0</v>
      </c>
    </row>
    <row r="68" spans="14:24" x14ac:dyDescent="0.25">
      <c r="N68" s="244">
        <f>Weather_Site!B74</f>
        <v>43777</v>
      </c>
      <c r="O68" s="245">
        <f>Weather_Site!C74</f>
        <v>0.29166666666666669</v>
      </c>
      <c r="P68" s="5">
        <f>Weather_Site!E74</f>
        <v>92</v>
      </c>
      <c r="Q68" s="245">
        <f t="shared" si="12"/>
        <v>2.083333333333337E-2</v>
      </c>
      <c r="R68" s="5">
        <f t="shared" si="5"/>
        <v>0</v>
      </c>
      <c r="S68" s="5">
        <f t="shared" si="13"/>
        <v>7</v>
      </c>
      <c r="T68" s="247">
        <f t="shared" si="14"/>
        <v>0</v>
      </c>
      <c r="U68" s="5">
        <f t="shared" si="7"/>
        <v>0</v>
      </c>
      <c r="V68" s="247">
        <f t="shared" si="8"/>
        <v>0</v>
      </c>
      <c r="W68" s="276">
        <f t="shared" si="9"/>
        <v>0</v>
      </c>
      <c r="X68" s="277">
        <f t="shared" si="11"/>
        <v>0</v>
      </c>
    </row>
    <row r="69" spans="14:24" x14ac:dyDescent="0.25">
      <c r="N69" s="244">
        <f>Weather_Site!B75</f>
        <v>43777</v>
      </c>
      <c r="O69" s="245">
        <f>Weather_Site!C75</f>
        <v>0.3125</v>
      </c>
      <c r="P69" s="5">
        <f>Weather_Site!E75</f>
        <v>75</v>
      </c>
      <c r="Q69" s="245">
        <f t="shared" si="12"/>
        <v>2.0833333333333315E-2</v>
      </c>
      <c r="R69" s="5">
        <f t="shared" si="5"/>
        <v>0</v>
      </c>
      <c r="S69" s="5">
        <f t="shared" si="13"/>
        <v>7</v>
      </c>
      <c r="T69" s="247">
        <f t="shared" si="14"/>
        <v>0</v>
      </c>
      <c r="U69" s="5">
        <f t="shared" si="7"/>
        <v>0</v>
      </c>
      <c r="V69" s="247">
        <f t="shared" si="8"/>
        <v>0</v>
      </c>
      <c r="W69" s="276">
        <f t="shared" si="9"/>
        <v>0</v>
      </c>
      <c r="X69" s="277">
        <f t="shared" si="11"/>
        <v>0</v>
      </c>
    </row>
    <row r="70" spans="14:24" x14ac:dyDescent="0.25">
      <c r="N70" s="244">
        <f>Weather_Site!B76</f>
        <v>43777</v>
      </c>
      <c r="O70" s="245">
        <f>Weather_Site!C76</f>
        <v>0.33333333333333331</v>
      </c>
      <c r="P70" s="5">
        <f>Weather_Site!E76</f>
        <v>55</v>
      </c>
      <c r="Q70" s="245">
        <f t="shared" si="12"/>
        <v>2.0833333333333315E-2</v>
      </c>
      <c r="R70" s="5">
        <f t="shared" si="5"/>
        <v>0</v>
      </c>
      <c r="S70" s="5">
        <f t="shared" si="13"/>
        <v>8</v>
      </c>
      <c r="T70" s="247">
        <f t="shared" si="14"/>
        <v>0</v>
      </c>
      <c r="U70" s="5">
        <f t="shared" si="7"/>
        <v>0</v>
      </c>
      <c r="V70" s="247">
        <f t="shared" si="8"/>
        <v>0</v>
      </c>
      <c r="W70" s="276">
        <f t="shared" si="9"/>
        <v>0</v>
      </c>
      <c r="X70" s="277">
        <f t="shared" si="11"/>
        <v>0</v>
      </c>
    </row>
    <row r="71" spans="14:24" x14ac:dyDescent="0.25">
      <c r="N71" s="244">
        <f>Weather_Site!B77</f>
        <v>43777</v>
      </c>
      <c r="O71" s="245">
        <f>Weather_Site!C77</f>
        <v>0.35416666666666669</v>
      </c>
      <c r="P71" s="5">
        <f>Weather_Site!E77</f>
        <v>46</v>
      </c>
      <c r="Q71" s="245">
        <f t="shared" si="12"/>
        <v>0</v>
      </c>
      <c r="R71" s="5">
        <f t="shared" si="5"/>
        <v>0</v>
      </c>
      <c r="S71" s="5">
        <f t="shared" si="13"/>
        <v>8</v>
      </c>
      <c r="T71" s="247">
        <f t="shared" si="14"/>
        <v>0</v>
      </c>
      <c r="U71" s="5">
        <f t="shared" si="7"/>
        <v>0</v>
      </c>
      <c r="V71" s="247">
        <f t="shared" si="8"/>
        <v>0</v>
      </c>
      <c r="W71" s="276">
        <f t="shared" si="9"/>
        <v>0</v>
      </c>
      <c r="X71" s="277">
        <f t="shared" si="11"/>
        <v>0</v>
      </c>
    </row>
    <row r="72" spans="14:24" x14ac:dyDescent="0.25">
      <c r="N72" s="244">
        <f>Weather_Site!B78</f>
        <v>43777</v>
      </c>
      <c r="O72" s="245">
        <f>Weather_Site!C78</f>
        <v>0.375</v>
      </c>
      <c r="P72" s="5">
        <f>Weather_Site!E78</f>
        <v>38</v>
      </c>
      <c r="Q72" s="245">
        <f t="shared" si="12"/>
        <v>0</v>
      </c>
      <c r="R72" s="5">
        <f t="shared" ref="R72:R135" si="15">HOUR(Q72)</f>
        <v>0</v>
      </c>
      <c r="S72" s="5">
        <f t="shared" si="13"/>
        <v>9</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43777</v>
      </c>
      <c r="O73" s="245">
        <f>Weather_Site!C79</f>
        <v>0.39583333333333331</v>
      </c>
      <c r="P73" s="5">
        <f>Weather_Site!E79</f>
        <v>33</v>
      </c>
      <c r="Q73" s="245">
        <f t="shared" si="12"/>
        <v>0</v>
      </c>
      <c r="R73" s="5">
        <f t="shared" si="15"/>
        <v>0</v>
      </c>
      <c r="S73" s="5">
        <f t="shared" si="13"/>
        <v>9</v>
      </c>
      <c r="T73" s="247">
        <f t="shared" si="14"/>
        <v>0</v>
      </c>
      <c r="U73" s="5">
        <f t="shared" si="16"/>
        <v>0</v>
      </c>
      <c r="V73" s="247">
        <f t="shared" si="17"/>
        <v>0</v>
      </c>
      <c r="W73" s="276">
        <f t="shared" si="18"/>
        <v>0</v>
      </c>
      <c r="X73" s="277">
        <f t="shared" si="11"/>
        <v>0</v>
      </c>
    </row>
    <row r="74" spans="14:24" x14ac:dyDescent="0.25">
      <c r="N74" s="244">
        <f>Weather_Site!B80</f>
        <v>43777</v>
      </c>
      <c r="O74" s="245">
        <f>Weather_Site!C80</f>
        <v>0.41666666666666669</v>
      </c>
      <c r="P74" s="5">
        <f>Weather_Site!E80</f>
        <v>13</v>
      </c>
      <c r="Q74" s="245">
        <f t="shared" si="12"/>
        <v>0</v>
      </c>
      <c r="R74" s="5">
        <f t="shared" si="15"/>
        <v>0</v>
      </c>
      <c r="S74" s="5">
        <f t="shared" si="13"/>
        <v>10</v>
      </c>
      <c r="T74" s="247">
        <f t="shared" si="14"/>
        <v>0</v>
      </c>
      <c r="U74" s="5">
        <f t="shared" si="16"/>
        <v>0</v>
      </c>
      <c r="V74" s="247">
        <f t="shared" si="17"/>
        <v>0</v>
      </c>
      <c r="W74" s="276">
        <f t="shared" si="18"/>
        <v>0</v>
      </c>
      <c r="X74" s="277">
        <f t="shared" si="11"/>
        <v>0</v>
      </c>
    </row>
    <row r="75" spans="14:24" x14ac:dyDescent="0.25">
      <c r="N75" s="244">
        <f>Weather_Site!B81</f>
        <v>43777</v>
      </c>
      <c r="O75" s="245">
        <f>Weather_Site!C81</f>
        <v>0.4375</v>
      </c>
      <c r="P75" s="5">
        <f>Weather_Site!E81</f>
        <v>11</v>
      </c>
      <c r="Q75" s="245">
        <f t="shared" si="12"/>
        <v>0</v>
      </c>
      <c r="R75" s="5">
        <f t="shared" si="15"/>
        <v>0</v>
      </c>
      <c r="S75" s="5">
        <f t="shared" si="13"/>
        <v>10</v>
      </c>
      <c r="T75" s="247">
        <f t="shared" si="14"/>
        <v>0</v>
      </c>
      <c r="U75" s="5">
        <f t="shared" si="16"/>
        <v>0</v>
      </c>
      <c r="V75" s="247">
        <f t="shared" si="17"/>
        <v>0</v>
      </c>
      <c r="W75" s="276">
        <f t="shared" si="18"/>
        <v>0</v>
      </c>
      <c r="X75" s="277">
        <f t="shared" si="11"/>
        <v>0</v>
      </c>
    </row>
    <row r="76" spans="14:24" x14ac:dyDescent="0.25">
      <c r="N76" s="244">
        <f>Weather_Site!B82</f>
        <v>43777</v>
      </c>
      <c r="O76" s="245">
        <f>Weather_Site!C82</f>
        <v>0.45833333333333331</v>
      </c>
      <c r="P76" s="5">
        <f>Weather_Site!E82</f>
        <v>9</v>
      </c>
      <c r="Q76" s="245">
        <f t="shared" si="12"/>
        <v>0</v>
      </c>
      <c r="R76" s="5">
        <f t="shared" si="15"/>
        <v>0</v>
      </c>
      <c r="S76" s="5">
        <f t="shared" si="13"/>
        <v>11</v>
      </c>
      <c r="T76" s="247">
        <f t="shared" si="14"/>
        <v>0</v>
      </c>
      <c r="U76" s="5">
        <f t="shared" si="16"/>
        <v>0</v>
      </c>
      <c r="V76" s="247">
        <f t="shared" si="17"/>
        <v>0</v>
      </c>
      <c r="W76" s="276">
        <f t="shared" si="18"/>
        <v>0</v>
      </c>
      <c r="X76" s="277">
        <f t="shared" si="11"/>
        <v>0</v>
      </c>
    </row>
    <row r="77" spans="14:24" x14ac:dyDescent="0.25">
      <c r="N77" s="244">
        <f>Weather_Site!B83</f>
        <v>43777</v>
      </c>
      <c r="O77" s="245">
        <f>Weather_Site!C83</f>
        <v>0.47638888888888892</v>
      </c>
      <c r="P77" s="5">
        <f>Weather_Site!E83</f>
        <v>8</v>
      </c>
      <c r="Q77" s="245">
        <f t="shared" si="12"/>
        <v>0</v>
      </c>
      <c r="R77" s="5">
        <f t="shared" si="15"/>
        <v>0</v>
      </c>
      <c r="S77" s="5">
        <f t="shared" si="13"/>
        <v>11</v>
      </c>
      <c r="T77" s="247">
        <f t="shared" si="14"/>
        <v>0</v>
      </c>
      <c r="U77" s="5">
        <f t="shared" si="16"/>
        <v>0</v>
      </c>
      <c r="V77" s="247">
        <f t="shared" si="17"/>
        <v>0</v>
      </c>
      <c r="W77" s="276">
        <f t="shared" si="18"/>
        <v>0</v>
      </c>
      <c r="X77" s="277">
        <f t="shared" si="11"/>
        <v>0</v>
      </c>
    </row>
    <row r="78" spans="14:24" x14ac:dyDescent="0.25">
      <c r="N78" s="244">
        <f>Weather_Site!B84</f>
        <v>43777</v>
      </c>
      <c r="O78" s="245">
        <f>Weather_Site!C84</f>
        <v>0.47916666666666669</v>
      </c>
      <c r="P78" s="5">
        <f>Weather_Site!E84</f>
        <v>8</v>
      </c>
      <c r="Q78" s="245">
        <f t="shared" si="12"/>
        <v>0</v>
      </c>
      <c r="R78" s="5">
        <f t="shared" si="15"/>
        <v>0</v>
      </c>
      <c r="S78" s="5">
        <f t="shared" si="13"/>
        <v>11</v>
      </c>
      <c r="T78" s="247">
        <f t="shared" si="14"/>
        <v>0</v>
      </c>
      <c r="U78" s="5">
        <f t="shared" si="16"/>
        <v>0</v>
      </c>
      <c r="V78" s="247">
        <f t="shared" si="17"/>
        <v>0</v>
      </c>
      <c r="W78" s="276">
        <f t="shared" si="18"/>
        <v>0</v>
      </c>
      <c r="X78" s="277">
        <f t="shared" si="11"/>
        <v>0</v>
      </c>
    </row>
    <row r="79" spans="14:24" x14ac:dyDescent="0.25">
      <c r="N79" s="244">
        <f>Weather_Site!B85</f>
        <v>43777</v>
      </c>
      <c r="O79" s="245">
        <f>Weather_Site!C85</f>
        <v>0.5</v>
      </c>
      <c r="P79" s="5">
        <f>Weather_Site!E85</f>
        <v>7</v>
      </c>
      <c r="Q79" s="245">
        <f t="shared" si="12"/>
        <v>0</v>
      </c>
      <c r="R79" s="5">
        <f t="shared" si="15"/>
        <v>0</v>
      </c>
      <c r="S79" s="5">
        <f t="shared" si="13"/>
        <v>12</v>
      </c>
      <c r="T79" s="247">
        <f t="shared" si="14"/>
        <v>0</v>
      </c>
      <c r="U79" s="5">
        <f t="shared" si="16"/>
        <v>0</v>
      </c>
      <c r="V79" s="247">
        <f t="shared" si="17"/>
        <v>0</v>
      </c>
      <c r="W79" s="276">
        <f t="shared" si="18"/>
        <v>0</v>
      </c>
      <c r="X79" s="277">
        <f t="shared" si="11"/>
        <v>0</v>
      </c>
    </row>
    <row r="80" spans="14:24" x14ac:dyDescent="0.25">
      <c r="N80" s="244">
        <f>Weather_Site!B86</f>
        <v>43777</v>
      </c>
      <c r="O80" s="245">
        <f>Weather_Site!C86</f>
        <v>0.52083333333333337</v>
      </c>
      <c r="P80" s="5">
        <f>Weather_Site!E86</f>
        <v>7</v>
      </c>
      <c r="Q80" s="245">
        <f t="shared" si="12"/>
        <v>0</v>
      </c>
      <c r="R80" s="5">
        <f t="shared" si="15"/>
        <v>0</v>
      </c>
      <c r="S80" s="5">
        <f t="shared" si="13"/>
        <v>12</v>
      </c>
      <c r="T80" s="247">
        <f t="shared" si="14"/>
        <v>0</v>
      </c>
      <c r="U80" s="5">
        <f t="shared" si="16"/>
        <v>0</v>
      </c>
      <c r="V80" s="247">
        <f t="shared" si="17"/>
        <v>0</v>
      </c>
      <c r="W80" s="276">
        <f t="shared" si="18"/>
        <v>0</v>
      </c>
      <c r="X80" s="277">
        <f t="shared" si="11"/>
        <v>0</v>
      </c>
    </row>
    <row r="81" spans="14:24" x14ac:dyDescent="0.25">
      <c r="N81" s="244">
        <f>Weather_Site!B87</f>
        <v>43777</v>
      </c>
      <c r="O81" s="245">
        <f>Weather_Site!C87</f>
        <v>0.54166666666666663</v>
      </c>
      <c r="P81" s="5">
        <f>Weather_Site!E87</f>
        <v>7</v>
      </c>
      <c r="Q81" s="245">
        <f t="shared" si="12"/>
        <v>0</v>
      </c>
      <c r="R81" s="5">
        <f t="shared" si="15"/>
        <v>0</v>
      </c>
      <c r="S81" s="5">
        <f t="shared" si="13"/>
        <v>13</v>
      </c>
      <c r="T81" s="247">
        <f t="shared" si="14"/>
        <v>0</v>
      </c>
      <c r="U81" s="5">
        <f t="shared" si="16"/>
        <v>0</v>
      </c>
      <c r="V81" s="247">
        <f t="shared" si="17"/>
        <v>0</v>
      </c>
      <c r="W81" s="276">
        <f t="shared" si="18"/>
        <v>0</v>
      </c>
      <c r="X81" s="277">
        <f t="shared" si="11"/>
        <v>0</v>
      </c>
    </row>
    <row r="82" spans="14:24" x14ac:dyDescent="0.25">
      <c r="N82" s="244">
        <f>Weather_Site!B88</f>
        <v>43777</v>
      </c>
      <c r="O82" s="245">
        <f>Weather_Site!C88</f>
        <v>0.5625</v>
      </c>
      <c r="P82" s="5">
        <f>Weather_Site!E88</f>
        <v>7</v>
      </c>
      <c r="Q82" s="245">
        <f t="shared" si="12"/>
        <v>0</v>
      </c>
      <c r="R82" s="5">
        <f t="shared" si="15"/>
        <v>0</v>
      </c>
      <c r="S82" s="5">
        <f t="shared" si="13"/>
        <v>13</v>
      </c>
      <c r="T82" s="247">
        <f t="shared" si="14"/>
        <v>0</v>
      </c>
      <c r="U82" s="5">
        <f t="shared" si="16"/>
        <v>0</v>
      </c>
      <c r="V82" s="247">
        <f t="shared" si="17"/>
        <v>0</v>
      </c>
      <c r="W82" s="276">
        <f t="shared" si="18"/>
        <v>0</v>
      </c>
      <c r="X82" s="277">
        <f t="shared" si="11"/>
        <v>0</v>
      </c>
    </row>
    <row r="83" spans="14:24" x14ac:dyDescent="0.25">
      <c r="N83" s="244">
        <f>Weather_Site!B89</f>
        <v>43777</v>
      </c>
      <c r="O83" s="245">
        <f>Weather_Site!C89</f>
        <v>0.56666666666666665</v>
      </c>
      <c r="P83" s="5">
        <f>Weather_Site!E89</f>
        <v>7</v>
      </c>
      <c r="Q83" s="245">
        <f t="shared" si="12"/>
        <v>0</v>
      </c>
      <c r="R83" s="5">
        <f t="shared" si="15"/>
        <v>0</v>
      </c>
      <c r="S83" s="5">
        <f t="shared" si="13"/>
        <v>13</v>
      </c>
      <c r="T83" s="247">
        <f t="shared" si="14"/>
        <v>0</v>
      </c>
      <c r="U83" s="5">
        <f t="shared" si="16"/>
        <v>0</v>
      </c>
      <c r="V83" s="247">
        <f t="shared" si="17"/>
        <v>0</v>
      </c>
      <c r="W83" s="276">
        <f t="shared" si="18"/>
        <v>0</v>
      </c>
      <c r="X83" s="277">
        <f t="shared" si="11"/>
        <v>0</v>
      </c>
    </row>
    <row r="84" spans="14:24" x14ac:dyDescent="0.25">
      <c r="N84" s="244">
        <f>Weather_Site!B90</f>
        <v>43777</v>
      </c>
      <c r="O84" s="245">
        <f>Weather_Site!C90</f>
        <v>0.58333333333333337</v>
      </c>
      <c r="P84" s="5">
        <f>Weather_Site!E90</f>
        <v>6</v>
      </c>
      <c r="Q84" s="245">
        <f t="shared" si="12"/>
        <v>0</v>
      </c>
      <c r="R84" s="5">
        <f t="shared" si="15"/>
        <v>0</v>
      </c>
      <c r="S84" s="5">
        <f t="shared" si="13"/>
        <v>14</v>
      </c>
      <c r="T84" s="247">
        <f t="shared" si="14"/>
        <v>0</v>
      </c>
      <c r="U84" s="5">
        <f t="shared" si="16"/>
        <v>0</v>
      </c>
      <c r="V84" s="247">
        <f t="shared" si="17"/>
        <v>0</v>
      </c>
      <c r="W84" s="276">
        <f t="shared" si="18"/>
        <v>0</v>
      </c>
      <c r="X84" s="277">
        <f t="shared" si="11"/>
        <v>0</v>
      </c>
    </row>
    <row r="85" spans="14:24" x14ac:dyDescent="0.25">
      <c r="N85" s="244">
        <f>Weather_Site!B91</f>
        <v>43777</v>
      </c>
      <c r="O85" s="245">
        <f>Weather_Site!C91</f>
        <v>0.60416666666666663</v>
      </c>
      <c r="P85" s="5">
        <f>Weather_Site!E91</f>
        <v>7</v>
      </c>
      <c r="Q85" s="245">
        <f t="shared" si="12"/>
        <v>0</v>
      </c>
      <c r="R85" s="5">
        <f t="shared" si="15"/>
        <v>0</v>
      </c>
      <c r="S85" s="5">
        <f t="shared" si="13"/>
        <v>14</v>
      </c>
      <c r="T85" s="247">
        <f t="shared" si="14"/>
        <v>0</v>
      </c>
      <c r="U85" s="5">
        <f t="shared" si="16"/>
        <v>0</v>
      </c>
      <c r="V85" s="247">
        <f t="shared" si="17"/>
        <v>0</v>
      </c>
      <c r="W85" s="276">
        <f t="shared" si="18"/>
        <v>0</v>
      </c>
      <c r="X85" s="277">
        <f t="shared" si="11"/>
        <v>0</v>
      </c>
    </row>
    <row r="86" spans="14:24" x14ac:dyDescent="0.25">
      <c r="N86" s="244">
        <f>Weather_Site!B92</f>
        <v>43777</v>
      </c>
      <c r="O86" s="245">
        <f>Weather_Site!C92</f>
        <v>0.625</v>
      </c>
      <c r="P86" s="5">
        <f>Weather_Site!E92</f>
        <v>7</v>
      </c>
      <c r="Q86" s="245">
        <f t="shared" si="12"/>
        <v>0</v>
      </c>
      <c r="R86" s="5">
        <f t="shared" si="15"/>
        <v>0</v>
      </c>
      <c r="S86" s="5">
        <f t="shared" si="13"/>
        <v>15</v>
      </c>
      <c r="T86" s="247">
        <f t="shared" si="14"/>
        <v>0</v>
      </c>
      <c r="U86" s="5">
        <f t="shared" si="16"/>
        <v>0</v>
      </c>
      <c r="V86" s="247">
        <f t="shared" si="17"/>
        <v>0</v>
      </c>
      <c r="W86" s="276">
        <f t="shared" si="18"/>
        <v>0</v>
      </c>
      <c r="X86" s="277">
        <f t="shared" si="11"/>
        <v>0</v>
      </c>
    </row>
    <row r="87" spans="14:24" x14ac:dyDescent="0.25">
      <c r="N87" s="244">
        <f>Weather_Site!B93</f>
        <v>43777</v>
      </c>
      <c r="O87" s="245">
        <f>Weather_Site!C93</f>
        <v>0.64583333333333337</v>
      </c>
      <c r="P87" s="5">
        <f>Weather_Site!E93</f>
        <v>7</v>
      </c>
      <c r="Q87" s="245">
        <f t="shared" si="12"/>
        <v>2.083333333333337E-2</v>
      </c>
      <c r="R87" s="5">
        <f t="shared" si="15"/>
        <v>0</v>
      </c>
      <c r="S87" s="5">
        <f t="shared" si="13"/>
        <v>15</v>
      </c>
      <c r="T87" s="247">
        <f t="shared" si="14"/>
        <v>0</v>
      </c>
      <c r="U87" s="5">
        <f t="shared" si="16"/>
        <v>0</v>
      </c>
      <c r="V87" s="247">
        <f t="shared" si="17"/>
        <v>0</v>
      </c>
      <c r="W87" s="276">
        <f t="shared" si="18"/>
        <v>0</v>
      </c>
      <c r="X87" s="277">
        <f t="shared" si="11"/>
        <v>0</v>
      </c>
    </row>
    <row r="88" spans="14:24" x14ac:dyDescent="0.25">
      <c r="N88" s="244">
        <f>Weather_Site!B94</f>
        <v>43777</v>
      </c>
      <c r="O88" s="245">
        <f>Weather_Site!C94</f>
        <v>0.66666666666666663</v>
      </c>
      <c r="P88" s="5">
        <f>Weather_Site!E94</f>
        <v>20</v>
      </c>
      <c r="Q88" s="245">
        <f t="shared" si="12"/>
        <v>2.0833333333333259E-2</v>
      </c>
      <c r="R88" s="5">
        <f t="shared" si="15"/>
        <v>0</v>
      </c>
      <c r="S88" s="5">
        <f t="shared" si="13"/>
        <v>16</v>
      </c>
      <c r="T88" s="247">
        <f t="shared" si="14"/>
        <v>0</v>
      </c>
      <c r="U88" s="5">
        <f t="shared" si="16"/>
        <v>0</v>
      </c>
      <c r="V88" s="247">
        <f t="shared" si="17"/>
        <v>0</v>
      </c>
      <c r="W88" s="276">
        <f t="shared" si="18"/>
        <v>0</v>
      </c>
      <c r="X88" s="277">
        <f t="shared" si="11"/>
        <v>0</v>
      </c>
    </row>
    <row r="89" spans="14:24" x14ac:dyDescent="0.25">
      <c r="N89" s="244">
        <f>Weather_Site!B95</f>
        <v>43777</v>
      </c>
      <c r="O89" s="245">
        <f>Weather_Site!C95</f>
        <v>0.6875</v>
      </c>
      <c r="P89" s="5">
        <f>Weather_Site!E95</f>
        <v>31</v>
      </c>
      <c r="Q89" s="245">
        <f t="shared" si="12"/>
        <v>2.083333333333337E-2</v>
      </c>
      <c r="R89" s="5">
        <f t="shared" si="15"/>
        <v>0</v>
      </c>
      <c r="S89" s="5">
        <f t="shared" si="13"/>
        <v>16</v>
      </c>
      <c r="T89" s="247">
        <f t="shared" si="14"/>
        <v>0</v>
      </c>
      <c r="U89" s="5">
        <f t="shared" si="16"/>
        <v>0</v>
      </c>
      <c r="V89" s="247">
        <f t="shared" si="17"/>
        <v>0</v>
      </c>
      <c r="W89" s="276">
        <f t="shared" si="18"/>
        <v>0</v>
      </c>
      <c r="X89" s="277">
        <f t="shared" si="11"/>
        <v>0</v>
      </c>
    </row>
    <row r="90" spans="14:24" x14ac:dyDescent="0.25">
      <c r="N90" s="244">
        <f>Weather_Site!B96</f>
        <v>43777</v>
      </c>
      <c r="O90" s="245">
        <f>Weather_Site!C96</f>
        <v>0.70833333333333337</v>
      </c>
      <c r="P90" s="5">
        <f>Weather_Site!E96</f>
        <v>34</v>
      </c>
      <c r="Q90" s="245">
        <f t="shared" si="12"/>
        <v>2.083333333333337E-2</v>
      </c>
      <c r="R90" s="5">
        <f t="shared" si="15"/>
        <v>0</v>
      </c>
      <c r="S90" s="5">
        <f t="shared" si="13"/>
        <v>17</v>
      </c>
      <c r="T90" s="247">
        <f t="shared" si="14"/>
        <v>0</v>
      </c>
      <c r="U90" s="5">
        <f t="shared" si="16"/>
        <v>0</v>
      </c>
      <c r="V90" s="247">
        <f t="shared" si="17"/>
        <v>0</v>
      </c>
      <c r="W90" s="276">
        <f t="shared" si="18"/>
        <v>0</v>
      </c>
      <c r="X90" s="277">
        <f t="shared" si="11"/>
        <v>0</v>
      </c>
    </row>
    <row r="91" spans="14:24" x14ac:dyDescent="0.25">
      <c r="N91" s="244">
        <f>Weather_Site!B97</f>
        <v>43777</v>
      </c>
      <c r="O91" s="245">
        <f>Weather_Site!C97</f>
        <v>0.72916666666666663</v>
      </c>
      <c r="P91" s="5">
        <f>Weather_Site!E97</f>
        <v>37</v>
      </c>
      <c r="Q91" s="245">
        <f t="shared" si="12"/>
        <v>2.0833333333333259E-2</v>
      </c>
      <c r="R91" s="5">
        <f t="shared" si="15"/>
        <v>0</v>
      </c>
      <c r="S91" s="5">
        <f t="shared" si="13"/>
        <v>17</v>
      </c>
      <c r="T91" s="247">
        <f t="shared" si="14"/>
        <v>0</v>
      </c>
      <c r="U91" s="5">
        <f t="shared" si="16"/>
        <v>0</v>
      </c>
      <c r="V91" s="247">
        <f t="shared" si="17"/>
        <v>0</v>
      </c>
      <c r="W91" s="276">
        <f t="shared" si="18"/>
        <v>0</v>
      </c>
      <c r="X91" s="277">
        <f t="shared" si="11"/>
        <v>0</v>
      </c>
    </row>
    <row r="92" spans="14:24" x14ac:dyDescent="0.25">
      <c r="N92" s="244">
        <f>Weather_Site!B98</f>
        <v>43777</v>
      </c>
      <c r="O92" s="245">
        <f>Weather_Site!C98</f>
        <v>0.75</v>
      </c>
      <c r="P92" s="5">
        <f>Weather_Site!E98</f>
        <v>37</v>
      </c>
      <c r="Q92" s="245">
        <f t="shared" si="12"/>
        <v>2.083333333333337E-2</v>
      </c>
      <c r="R92" s="5">
        <f t="shared" si="15"/>
        <v>0</v>
      </c>
      <c r="S92" s="5">
        <f t="shared" si="13"/>
        <v>18</v>
      </c>
      <c r="T92" s="247">
        <f t="shared" si="14"/>
        <v>0</v>
      </c>
      <c r="U92" s="5">
        <f t="shared" si="16"/>
        <v>0</v>
      </c>
      <c r="V92" s="247">
        <f t="shared" si="17"/>
        <v>0</v>
      </c>
      <c r="W92" s="276">
        <f t="shared" si="18"/>
        <v>0</v>
      </c>
      <c r="X92" s="277">
        <f t="shared" si="11"/>
        <v>0</v>
      </c>
    </row>
    <row r="93" spans="14:24" x14ac:dyDescent="0.25">
      <c r="N93" s="244">
        <f>Weather_Site!B99</f>
        <v>43777</v>
      </c>
      <c r="O93" s="245">
        <f>Weather_Site!C99</f>
        <v>0.77083333333333337</v>
      </c>
      <c r="P93" s="5">
        <f>Weather_Site!E99</f>
        <v>35</v>
      </c>
      <c r="Q93" s="245">
        <f t="shared" si="12"/>
        <v>2.083333333333337E-2</v>
      </c>
      <c r="R93" s="5">
        <f t="shared" si="15"/>
        <v>0</v>
      </c>
      <c r="S93" s="5">
        <f t="shared" si="13"/>
        <v>18</v>
      </c>
      <c r="T93" s="247">
        <f t="shared" si="14"/>
        <v>0</v>
      </c>
      <c r="U93" s="5">
        <f t="shared" si="16"/>
        <v>0</v>
      </c>
      <c r="V93" s="247">
        <f t="shared" si="17"/>
        <v>0</v>
      </c>
      <c r="W93" s="276">
        <f t="shared" si="18"/>
        <v>0</v>
      </c>
      <c r="X93" s="277">
        <f t="shared" si="11"/>
        <v>0</v>
      </c>
    </row>
    <row r="94" spans="14:24" x14ac:dyDescent="0.25">
      <c r="N94" s="244">
        <f>Weather_Site!B100</f>
        <v>43777</v>
      </c>
      <c r="O94" s="245">
        <f>Weather_Site!C100</f>
        <v>0.79166666666666663</v>
      </c>
      <c r="P94" s="5">
        <f>Weather_Site!E100</f>
        <v>40</v>
      </c>
      <c r="Q94" s="245">
        <f t="shared" si="12"/>
        <v>2.0833333333333259E-2</v>
      </c>
      <c r="R94" s="5">
        <f t="shared" si="15"/>
        <v>0</v>
      </c>
      <c r="S94" s="5">
        <f t="shared" si="13"/>
        <v>19</v>
      </c>
      <c r="T94" s="247">
        <f t="shared" si="14"/>
        <v>0</v>
      </c>
      <c r="U94" s="5">
        <f t="shared" si="16"/>
        <v>0</v>
      </c>
      <c r="V94" s="247">
        <f t="shared" si="17"/>
        <v>0</v>
      </c>
      <c r="W94" s="276">
        <f t="shared" si="18"/>
        <v>0</v>
      </c>
      <c r="X94" s="277">
        <f t="shared" si="11"/>
        <v>0</v>
      </c>
    </row>
    <row r="95" spans="14:24" x14ac:dyDescent="0.25">
      <c r="N95" s="244">
        <f>Weather_Site!B101</f>
        <v>43777</v>
      </c>
      <c r="O95" s="245">
        <f>Weather_Site!C101</f>
        <v>0.8125</v>
      </c>
      <c r="P95" s="5">
        <f>Weather_Site!E101</f>
        <v>43</v>
      </c>
      <c r="Q95" s="245">
        <f t="shared" si="12"/>
        <v>2.083333333333337E-2</v>
      </c>
      <c r="R95" s="5">
        <f t="shared" si="15"/>
        <v>0</v>
      </c>
      <c r="S95" s="5">
        <f t="shared" si="13"/>
        <v>19</v>
      </c>
      <c r="T95" s="247">
        <f t="shared" si="14"/>
        <v>0</v>
      </c>
      <c r="U95" s="5">
        <f t="shared" si="16"/>
        <v>0</v>
      </c>
      <c r="V95" s="247">
        <f t="shared" si="17"/>
        <v>0</v>
      </c>
      <c r="W95" s="276">
        <f t="shared" si="18"/>
        <v>0</v>
      </c>
      <c r="X95" s="277">
        <f t="shared" si="11"/>
        <v>0</v>
      </c>
    </row>
    <row r="96" spans="14:24" x14ac:dyDescent="0.25">
      <c r="N96" s="244">
        <f>Weather_Site!B102</f>
        <v>43777</v>
      </c>
      <c r="O96" s="245">
        <f>Weather_Site!C102</f>
        <v>0.83333333333333337</v>
      </c>
      <c r="P96" s="5">
        <f>Weather_Site!E102</f>
        <v>34</v>
      </c>
      <c r="Q96" s="245">
        <f t="shared" si="12"/>
        <v>2.083333333333337E-2</v>
      </c>
      <c r="R96" s="5">
        <f t="shared" si="15"/>
        <v>0</v>
      </c>
      <c r="S96" s="5">
        <f t="shared" si="13"/>
        <v>20</v>
      </c>
      <c r="T96" s="247">
        <f t="shared" si="14"/>
        <v>0</v>
      </c>
      <c r="U96" s="5">
        <f t="shared" si="16"/>
        <v>0</v>
      </c>
      <c r="V96" s="247">
        <f t="shared" si="17"/>
        <v>0</v>
      </c>
      <c r="W96" s="276">
        <f t="shared" si="18"/>
        <v>0</v>
      </c>
      <c r="X96" s="277">
        <f t="shared" si="11"/>
        <v>0</v>
      </c>
    </row>
    <row r="97" spans="14:24" x14ac:dyDescent="0.25">
      <c r="N97" s="244">
        <f>Weather_Site!B103</f>
        <v>43777</v>
      </c>
      <c r="O97" s="245">
        <f>Weather_Site!C103</f>
        <v>0.85416666666666663</v>
      </c>
      <c r="P97" s="5">
        <f>Weather_Site!E103</f>
        <v>42</v>
      </c>
      <c r="Q97" s="245">
        <f t="shared" si="12"/>
        <v>2.0833333333333259E-2</v>
      </c>
      <c r="R97" s="5">
        <f t="shared" si="15"/>
        <v>0</v>
      </c>
      <c r="S97" s="5">
        <f t="shared" si="13"/>
        <v>20</v>
      </c>
      <c r="T97" s="247">
        <f t="shared" si="14"/>
        <v>0</v>
      </c>
      <c r="U97" s="5">
        <f t="shared" si="16"/>
        <v>0</v>
      </c>
      <c r="V97" s="247">
        <f t="shared" si="17"/>
        <v>0</v>
      </c>
      <c r="W97" s="276">
        <f t="shared" si="18"/>
        <v>0</v>
      </c>
      <c r="X97" s="277">
        <f t="shared" si="11"/>
        <v>0</v>
      </c>
    </row>
    <row r="98" spans="14:24" x14ac:dyDescent="0.25">
      <c r="N98" s="244">
        <f>Weather_Site!B104</f>
        <v>43777</v>
      </c>
      <c r="O98" s="245">
        <f>Weather_Site!C104</f>
        <v>0.86944444444444446</v>
      </c>
      <c r="P98" s="5">
        <f>Weather_Site!E104</f>
        <v>19</v>
      </c>
      <c r="Q98" s="245">
        <f t="shared" si="12"/>
        <v>1.5277777777777835E-2</v>
      </c>
      <c r="R98" s="5">
        <f t="shared" si="15"/>
        <v>0</v>
      </c>
      <c r="S98" s="5">
        <f t="shared" si="13"/>
        <v>20</v>
      </c>
      <c r="T98" s="247">
        <f t="shared" si="14"/>
        <v>0</v>
      </c>
      <c r="U98" s="5">
        <f t="shared" si="16"/>
        <v>0</v>
      </c>
      <c r="V98" s="247">
        <f t="shared" si="17"/>
        <v>0</v>
      </c>
      <c r="W98" s="276">
        <f t="shared" si="18"/>
        <v>0</v>
      </c>
      <c r="X98" s="277">
        <f t="shared" si="11"/>
        <v>0</v>
      </c>
    </row>
    <row r="99" spans="14:24" x14ac:dyDescent="0.25">
      <c r="N99" s="244">
        <f>Weather_Site!B105</f>
        <v>43777</v>
      </c>
      <c r="O99" s="245">
        <f>Weather_Site!C105</f>
        <v>0.875</v>
      </c>
      <c r="P99" s="5">
        <f>Weather_Site!E105</f>
        <v>15</v>
      </c>
      <c r="Q99" s="245">
        <f t="shared" si="12"/>
        <v>5.5555555555555358E-3</v>
      </c>
      <c r="R99" s="5">
        <f t="shared" si="15"/>
        <v>0</v>
      </c>
      <c r="S99" s="5">
        <f t="shared" si="13"/>
        <v>21</v>
      </c>
      <c r="T99" s="247">
        <f t="shared" si="14"/>
        <v>0</v>
      </c>
      <c r="U99" s="5">
        <f t="shared" si="16"/>
        <v>0</v>
      </c>
      <c r="V99" s="247">
        <f t="shared" si="17"/>
        <v>0</v>
      </c>
      <c r="W99" s="276">
        <f t="shared" si="18"/>
        <v>0</v>
      </c>
      <c r="X99" s="277">
        <f t="shared" si="11"/>
        <v>0</v>
      </c>
    </row>
    <row r="100" spans="14:24" x14ac:dyDescent="0.25">
      <c r="N100" s="244">
        <f>Weather_Site!B106</f>
        <v>43777</v>
      </c>
      <c r="O100" s="245">
        <f>Weather_Site!C106</f>
        <v>0.89583333333333337</v>
      </c>
      <c r="P100" s="5">
        <f>Weather_Site!E106</f>
        <v>15</v>
      </c>
      <c r="Q100" s="245">
        <f t="shared" si="12"/>
        <v>2.083333333333337E-2</v>
      </c>
      <c r="R100" s="5">
        <f t="shared" si="15"/>
        <v>0</v>
      </c>
      <c r="S100" s="5">
        <f t="shared" si="13"/>
        <v>21</v>
      </c>
      <c r="T100" s="247">
        <f t="shared" si="14"/>
        <v>0</v>
      </c>
      <c r="U100" s="5">
        <f t="shared" si="16"/>
        <v>0</v>
      </c>
      <c r="V100" s="247">
        <f t="shared" si="17"/>
        <v>0</v>
      </c>
      <c r="W100" s="276">
        <f t="shared" si="18"/>
        <v>0</v>
      </c>
      <c r="X100" s="277">
        <f t="shared" ref="X100:X163" si="19">IF(AND(O99&lt;0.333,O100&gt;=0.333),W100,X99)</f>
        <v>0</v>
      </c>
    </row>
    <row r="101" spans="14:24" x14ac:dyDescent="0.25">
      <c r="N101" s="244">
        <f>Weather_Site!B107</f>
        <v>43777</v>
      </c>
      <c r="O101" s="245">
        <f>Weather_Site!C107</f>
        <v>0.91666666666666663</v>
      </c>
      <c r="P101" s="5">
        <f>Weather_Site!E107</f>
        <v>14</v>
      </c>
      <c r="Q101" s="245">
        <f t="shared" ref="Q101:Q164" si="20">IF((O101-O100)&lt;0,(1-MAX(O100,0.625))+MIN(O101,0.334),(IF(O100&lt;0.333,(MIN(O101,0.334)-O100),IF(O101&gt;0.625,MAX(O101,0.625)-O100,0))))</f>
        <v>2.0833333333333259E-2</v>
      </c>
      <c r="R101" s="5">
        <f t="shared" si="15"/>
        <v>0</v>
      </c>
      <c r="S101" s="5">
        <f t="shared" ref="S101:S164" si="21">HOUR(O101)</f>
        <v>22</v>
      </c>
      <c r="T101" s="247">
        <f t="shared" ref="T101:T164" si="22">(P101+P100)/2*R101</f>
        <v>0</v>
      </c>
      <c r="U101" s="5">
        <f t="shared" si="16"/>
        <v>0</v>
      </c>
      <c r="V101" s="247">
        <f t="shared" si="17"/>
        <v>0</v>
      </c>
      <c r="W101" s="276">
        <f t="shared" si="18"/>
        <v>0</v>
      </c>
      <c r="X101" s="277">
        <f t="shared" si="19"/>
        <v>0</v>
      </c>
    </row>
    <row r="102" spans="14:24" x14ac:dyDescent="0.25">
      <c r="N102" s="244">
        <f>Weather_Site!B108</f>
        <v>43777</v>
      </c>
      <c r="O102" s="245">
        <f>Weather_Site!C108</f>
        <v>0.9375</v>
      </c>
      <c r="P102" s="5">
        <f>Weather_Site!E108</f>
        <v>17</v>
      </c>
      <c r="Q102" s="245">
        <f t="shared" si="20"/>
        <v>2.083333333333337E-2</v>
      </c>
      <c r="R102" s="5">
        <f t="shared" si="15"/>
        <v>0</v>
      </c>
      <c r="S102" s="5">
        <f t="shared" si="21"/>
        <v>22</v>
      </c>
      <c r="T102" s="247">
        <f t="shared" si="22"/>
        <v>0</v>
      </c>
      <c r="U102" s="5">
        <f t="shared" si="16"/>
        <v>0</v>
      </c>
      <c r="V102" s="247">
        <f t="shared" si="17"/>
        <v>0</v>
      </c>
      <c r="W102" s="276">
        <f t="shared" si="18"/>
        <v>0</v>
      </c>
      <c r="X102" s="277">
        <f t="shared" si="19"/>
        <v>0</v>
      </c>
    </row>
    <row r="103" spans="14:24" x14ac:dyDescent="0.25">
      <c r="N103" s="244">
        <f>Weather_Site!B109</f>
        <v>43777</v>
      </c>
      <c r="O103" s="245">
        <f>Weather_Site!C109</f>
        <v>0.95833333333333337</v>
      </c>
      <c r="P103" s="5">
        <f>Weather_Site!E109</f>
        <v>20</v>
      </c>
      <c r="Q103" s="245">
        <f t="shared" si="20"/>
        <v>2.083333333333337E-2</v>
      </c>
      <c r="R103" s="5">
        <f t="shared" si="15"/>
        <v>0</v>
      </c>
      <c r="S103" s="5">
        <f t="shared" si="21"/>
        <v>23</v>
      </c>
      <c r="T103" s="247">
        <f t="shared" si="22"/>
        <v>0</v>
      </c>
      <c r="U103" s="5">
        <f t="shared" si="16"/>
        <v>0</v>
      </c>
      <c r="V103" s="247">
        <f t="shared" si="17"/>
        <v>0</v>
      </c>
      <c r="W103" s="276">
        <f t="shared" si="18"/>
        <v>0</v>
      </c>
      <c r="X103" s="277">
        <f t="shared" si="19"/>
        <v>0</v>
      </c>
    </row>
    <row r="104" spans="14:24" x14ac:dyDescent="0.25">
      <c r="N104" s="244">
        <f>Weather_Site!B110</f>
        <v>43777</v>
      </c>
      <c r="O104" s="245">
        <f>Weather_Site!C110</f>
        <v>0.97916666666666663</v>
      </c>
      <c r="P104" s="5">
        <f>Weather_Site!E110</f>
        <v>24</v>
      </c>
      <c r="Q104" s="245">
        <f t="shared" si="20"/>
        <v>2.0833333333333259E-2</v>
      </c>
      <c r="R104" s="5">
        <f t="shared" si="15"/>
        <v>0</v>
      </c>
      <c r="S104" s="5">
        <f t="shared" si="21"/>
        <v>23</v>
      </c>
      <c r="T104" s="247">
        <f t="shared" si="22"/>
        <v>0</v>
      </c>
      <c r="U104" s="5">
        <f t="shared" si="16"/>
        <v>0</v>
      </c>
      <c r="V104" s="247">
        <f t="shared" si="17"/>
        <v>0</v>
      </c>
      <c r="W104" s="276">
        <f t="shared" si="18"/>
        <v>0</v>
      </c>
      <c r="X104" s="277">
        <f t="shared" si="19"/>
        <v>0</v>
      </c>
    </row>
    <row r="105" spans="14:24" x14ac:dyDescent="0.25">
      <c r="N105" s="244">
        <f>Weather_Site!B111</f>
        <v>43777</v>
      </c>
      <c r="O105" s="245">
        <f>Weather_Site!C111</f>
        <v>0.99722222222222223</v>
      </c>
      <c r="P105" s="5">
        <f>Weather_Site!E111</f>
        <v>32</v>
      </c>
      <c r="Q105" s="245">
        <f t="shared" si="20"/>
        <v>1.8055555555555602E-2</v>
      </c>
      <c r="R105" s="5">
        <f t="shared" si="15"/>
        <v>0</v>
      </c>
      <c r="S105" s="5">
        <f t="shared" si="21"/>
        <v>23</v>
      </c>
      <c r="T105" s="247">
        <f t="shared" si="22"/>
        <v>0</v>
      </c>
      <c r="U105" s="5">
        <f t="shared" si="16"/>
        <v>0</v>
      </c>
      <c r="V105" s="247">
        <f t="shared" si="17"/>
        <v>0</v>
      </c>
      <c r="W105" s="276">
        <f t="shared" si="18"/>
        <v>0</v>
      </c>
      <c r="X105" s="277">
        <f t="shared" si="19"/>
        <v>0</v>
      </c>
    </row>
    <row r="106" spans="14:24" x14ac:dyDescent="0.25">
      <c r="N106" s="244">
        <f>Weather_Site!B112</f>
        <v>43777</v>
      </c>
      <c r="O106" s="245">
        <f>Weather_Site!C112</f>
        <v>0.99791666666666667</v>
      </c>
      <c r="P106" s="5">
        <f>Weather_Site!E112</f>
        <v>42</v>
      </c>
      <c r="Q106" s="245">
        <f t="shared" si="20"/>
        <v>6.9444444444444198E-4</v>
      </c>
      <c r="R106" s="5">
        <f t="shared" si="15"/>
        <v>0</v>
      </c>
      <c r="S106" s="5">
        <f t="shared" si="21"/>
        <v>23</v>
      </c>
      <c r="T106" s="247">
        <f t="shared" si="22"/>
        <v>0</v>
      </c>
      <c r="U106" s="5">
        <f t="shared" si="16"/>
        <v>0</v>
      </c>
      <c r="V106" s="247">
        <f t="shared" si="17"/>
        <v>0</v>
      </c>
      <c r="W106" s="276">
        <f t="shared" si="18"/>
        <v>0</v>
      </c>
      <c r="X106" s="277">
        <f t="shared" si="19"/>
        <v>0</v>
      </c>
    </row>
    <row r="107" spans="14:24" x14ac:dyDescent="0.25">
      <c r="N107" s="244">
        <f>Weather_Site!B113</f>
        <v>43778</v>
      </c>
      <c r="O107" s="245">
        <f>Weather_Site!C113</f>
        <v>0</v>
      </c>
      <c r="P107" s="5">
        <f>Weather_Site!E113</f>
        <v>51</v>
      </c>
      <c r="Q107" s="245">
        <f t="shared" si="20"/>
        <v>2.0833333333333259E-3</v>
      </c>
      <c r="R107" s="5">
        <f t="shared" si="15"/>
        <v>0</v>
      </c>
      <c r="S107" s="5">
        <f t="shared" si="21"/>
        <v>0</v>
      </c>
      <c r="T107" s="247">
        <f t="shared" si="22"/>
        <v>0</v>
      </c>
      <c r="U107" s="5">
        <f t="shared" si="16"/>
        <v>0</v>
      </c>
      <c r="V107" s="247">
        <f t="shared" si="17"/>
        <v>0</v>
      </c>
      <c r="W107" s="276">
        <f t="shared" si="18"/>
        <v>0</v>
      </c>
      <c r="X107" s="277">
        <f t="shared" si="19"/>
        <v>0</v>
      </c>
    </row>
    <row r="108" spans="14:24" x14ac:dyDescent="0.25">
      <c r="N108" s="244">
        <f>Weather_Site!B114</f>
        <v>43778</v>
      </c>
      <c r="O108" s="245">
        <f>Weather_Site!C114</f>
        <v>2.0833333333333332E-2</v>
      </c>
      <c r="P108" s="5">
        <f>Weather_Site!E114</f>
        <v>60</v>
      </c>
      <c r="Q108" s="245">
        <f t="shared" si="20"/>
        <v>2.0833333333333332E-2</v>
      </c>
      <c r="R108" s="5">
        <f t="shared" si="15"/>
        <v>0</v>
      </c>
      <c r="S108" s="5">
        <f t="shared" si="21"/>
        <v>0</v>
      </c>
      <c r="T108" s="247">
        <f t="shared" si="22"/>
        <v>0</v>
      </c>
      <c r="U108" s="5">
        <f t="shared" si="16"/>
        <v>0</v>
      </c>
      <c r="V108" s="247">
        <f t="shared" si="17"/>
        <v>0</v>
      </c>
      <c r="W108" s="276">
        <f t="shared" si="18"/>
        <v>0</v>
      </c>
      <c r="X108" s="277">
        <f t="shared" si="19"/>
        <v>0</v>
      </c>
    </row>
    <row r="109" spans="14:24" x14ac:dyDescent="0.25">
      <c r="N109" s="244">
        <f>Weather_Site!B115</f>
        <v>43778</v>
      </c>
      <c r="O109" s="245">
        <f>Weather_Site!C115</f>
        <v>3.4722222222222224E-2</v>
      </c>
      <c r="P109" s="5">
        <f>Weather_Site!E115</f>
        <v>53</v>
      </c>
      <c r="Q109" s="245">
        <f t="shared" si="20"/>
        <v>1.3888888888888892E-2</v>
      </c>
      <c r="R109" s="5">
        <f t="shared" si="15"/>
        <v>0</v>
      </c>
      <c r="S109" s="5">
        <f t="shared" si="21"/>
        <v>0</v>
      </c>
      <c r="T109" s="247">
        <f t="shared" si="22"/>
        <v>0</v>
      </c>
      <c r="U109" s="5">
        <f t="shared" si="16"/>
        <v>0</v>
      </c>
      <c r="V109" s="247">
        <f t="shared" si="17"/>
        <v>0</v>
      </c>
      <c r="W109" s="276">
        <f t="shared" si="18"/>
        <v>0</v>
      </c>
      <c r="X109" s="277">
        <f t="shared" si="19"/>
        <v>0</v>
      </c>
    </row>
    <row r="110" spans="14:24" x14ac:dyDescent="0.25">
      <c r="N110" s="244">
        <f>Weather_Site!B116</f>
        <v>43778</v>
      </c>
      <c r="O110" s="245">
        <f>Weather_Site!C116</f>
        <v>4.1666666666666664E-2</v>
      </c>
      <c r="P110" s="5">
        <f>Weather_Site!E116</f>
        <v>51</v>
      </c>
      <c r="Q110" s="245">
        <f t="shared" si="20"/>
        <v>6.9444444444444406E-3</v>
      </c>
      <c r="R110" s="5">
        <f t="shared" si="15"/>
        <v>0</v>
      </c>
      <c r="S110" s="5">
        <f t="shared" si="21"/>
        <v>1</v>
      </c>
      <c r="T110" s="247">
        <f t="shared" si="22"/>
        <v>0</v>
      </c>
      <c r="U110" s="5">
        <f t="shared" si="16"/>
        <v>0</v>
      </c>
      <c r="V110" s="247">
        <f t="shared" si="17"/>
        <v>0</v>
      </c>
      <c r="W110" s="276">
        <f t="shared" si="18"/>
        <v>0</v>
      </c>
      <c r="X110" s="277">
        <f t="shared" si="19"/>
        <v>0</v>
      </c>
    </row>
    <row r="111" spans="14:24" x14ac:dyDescent="0.25">
      <c r="N111" s="244">
        <f>Weather_Site!B117</f>
        <v>43778</v>
      </c>
      <c r="O111" s="245">
        <f>Weather_Site!C117</f>
        <v>6.25E-2</v>
      </c>
      <c r="P111" s="5">
        <f>Weather_Site!E117</f>
        <v>54</v>
      </c>
      <c r="Q111" s="245">
        <f t="shared" si="20"/>
        <v>2.0833333333333336E-2</v>
      </c>
      <c r="R111" s="5">
        <f t="shared" si="15"/>
        <v>0</v>
      </c>
      <c r="S111" s="5">
        <f t="shared" si="21"/>
        <v>1</v>
      </c>
      <c r="T111" s="247">
        <f t="shared" si="22"/>
        <v>0</v>
      </c>
      <c r="U111" s="5">
        <f t="shared" si="16"/>
        <v>0</v>
      </c>
      <c r="V111" s="247">
        <f t="shared" si="17"/>
        <v>0</v>
      </c>
      <c r="W111" s="276">
        <f t="shared" si="18"/>
        <v>0</v>
      </c>
      <c r="X111" s="277">
        <f t="shared" si="19"/>
        <v>0</v>
      </c>
    </row>
    <row r="112" spans="14:24" x14ac:dyDescent="0.25">
      <c r="N112" s="244">
        <f>Weather_Site!B118</f>
        <v>43778</v>
      </c>
      <c r="O112" s="245">
        <f>Weather_Site!C118</f>
        <v>8.3333333333333329E-2</v>
      </c>
      <c r="P112" s="5">
        <f>Weather_Site!E118</f>
        <v>53</v>
      </c>
      <c r="Q112" s="245">
        <f t="shared" si="20"/>
        <v>2.0833333333333329E-2</v>
      </c>
      <c r="R112" s="5">
        <f t="shared" si="15"/>
        <v>0</v>
      </c>
      <c r="S112" s="5">
        <f t="shared" si="21"/>
        <v>2</v>
      </c>
      <c r="T112" s="247">
        <f t="shared" si="22"/>
        <v>0</v>
      </c>
      <c r="U112" s="5">
        <f t="shared" si="16"/>
        <v>0</v>
      </c>
      <c r="V112" s="247">
        <f t="shared" si="17"/>
        <v>0</v>
      </c>
      <c r="W112" s="276">
        <f t="shared" si="18"/>
        <v>0</v>
      </c>
      <c r="X112" s="277">
        <f t="shared" si="19"/>
        <v>0</v>
      </c>
    </row>
    <row r="113" spans="14:24" x14ac:dyDescent="0.25">
      <c r="N113" s="244">
        <f>Weather_Site!B119</f>
        <v>43778</v>
      </c>
      <c r="O113" s="245">
        <f>Weather_Site!C119</f>
        <v>0.10416666666666667</v>
      </c>
      <c r="P113" s="5">
        <f>Weather_Site!E119</f>
        <v>52</v>
      </c>
      <c r="Q113" s="245">
        <f t="shared" si="20"/>
        <v>2.0833333333333343E-2</v>
      </c>
      <c r="R113" s="5">
        <f t="shared" si="15"/>
        <v>0</v>
      </c>
      <c r="S113" s="5">
        <f t="shared" si="21"/>
        <v>2</v>
      </c>
      <c r="T113" s="247">
        <f t="shared" si="22"/>
        <v>0</v>
      </c>
      <c r="U113" s="5">
        <f t="shared" si="16"/>
        <v>0</v>
      </c>
      <c r="V113" s="247">
        <f t="shared" si="17"/>
        <v>0</v>
      </c>
      <c r="W113" s="276">
        <f t="shared" si="18"/>
        <v>0</v>
      </c>
      <c r="X113" s="277">
        <f t="shared" si="19"/>
        <v>0</v>
      </c>
    </row>
    <row r="114" spans="14:24" x14ac:dyDescent="0.25">
      <c r="N114" s="244">
        <f>Weather_Site!B120</f>
        <v>43778</v>
      </c>
      <c r="O114" s="245">
        <f>Weather_Site!C120</f>
        <v>0.125</v>
      </c>
      <c r="P114" s="5">
        <f>Weather_Site!E120</f>
        <v>52</v>
      </c>
      <c r="Q114" s="245">
        <f t="shared" si="20"/>
        <v>2.0833333333333329E-2</v>
      </c>
      <c r="R114" s="5">
        <f t="shared" si="15"/>
        <v>0</v>
      </c>
      <c r="S114" s="5">
        <f t="shared" si="21"/>
        <v>3</v>
      </c>
      <c r="T114" s="247">
        <f t="shared" si="22"/>
        <v>0</v>
      </c>
      <c r="U114" s="5">
        <f t="shared" si="16"/>
        <v>0</v>
      </c>
      <c r="V114" s="247">
        <f t="shared" si="17"/>
        <v>0</v>
      </c>
      <c r="W114" s="276">
        <f t="shared" si="18"/>
        <v>0</v>
      </c>
      <c r="X114" s="277">
        <f t="shared" si="19"/>
        <v>0</v>
      </c>
    </row>
    <row r="115" spans="14:24" x14ac:dyDescent="0.25">
      <c r="N115" s="244">
        <f>Weather_Site!B121</f>
        <v>43778</v>
      </c>
      <c r="O115" s="245">
        <f>Weather_Site!C121</f>
        <v>0.14583333333333334</v>
      </c>
      <c r="P115" s="5">
        <f>Weather_Site!E121</f>
        <v>55</v>
      </c>
      <c r="Q115" s="245">
        <f t="shared" si="20"/>
        <v>2.0833333333333343E-2</v>
      </c>
      <c r="R115" s="5">
        <f t="shared" si="15"/>
        <v>0</v>
      </c>
      <c r="S115" s="5">
        <f t="shared" si="21"/>
        <v>3</v>
      </c>
      <c r="T115" s="247">
        <f t="shared" si="22"/>
        <v>0</v>
      </c>
      <c r="U115" s="5">
        <f t="shared" si="16"/>
        <v>0</v>
      </c>
      <c r="V115" s="247">
        <f t="shared" si="17"/>
        <v>0</v>
      </c>
      <c r="W115" s="276">
        <f t="shared" si="18"/>
        <v>0</v>
      </c>
      <c r="X115" s="277">
        <f t="shared" si="19"/>
        <v>0</v>
      </c>
    </row>
    <row r="116" spans="14:24" x14ac:dyDescent="0.25">
      <c r="N116" s="244">
        <f>Weather_Site!B122</f>
        <v>43778</v>
      </c>
      <c r="O116" s="245">
        <f>Weather_Site!C122</f>
        <v>0.16666666666666666</v>
      </c>
      <c r="P116" s="5">
        <f>Weather_Site!E122</f>
        <v>56</v>
      </c>
      <c r="Q116" s="245">
        <f t="shared" si="20"/>
        <v>2.0833333333333315E-2</v>
      </c>
      <c r="R116" s="5">
        <f t="shared" si="15"/>
        <v>0</v>
      </c>
      <c r="S116" s="5">
        <f t="shared" si="21"/>
        <v>4</v>
      </c>
      <c r="T116" s="247">
        <f t="shared" si="22"/>
        <v>0</v>
      </c>
      <c r="U116" s="5">
        <f t="shared" si="16"/>
        <v>0</v>
      </c>
      <c r="V116" s="247">
        <f t="shared" si="17"/>
        <v>0</v>
      </c>
      <c r="W116" s="276">
        <f t="shared" si="18"/>
        <v>0</v>
      </c>
      <c r="X116" s="277">
        <f t="shared" si="19"/>
        <v>0</v>
      </c>
    </row>
    <row r="117" spans="14:24" x14ac:dyDescent="0.25">
      <c r="N117" s="244">
        <f>Weather_Site!B123</f>
        <v>43778</v>
      </c>
      <c r="O117" s="245">
        <f>Weather_Site!C123</f>
        <v>0.1875</v>
      </c>
      <c r="P117" s="5">
        <f>Weather_Site!E123</f>
        <v>52</v>
      </c>
      <c r="Q117" s="245">
        <f t="shared" si="20"/>
        <v>2.0833333333333343E-2</v>
      </c>
      <c r="R117" s="5">
        <f t="shared" si="15"/>
        <v>0</v>
      </c>
      <c r="S117" s="5">
        <f t="shared" si="21"/>
        <v>4</v>
      </c>
      <c r="T117" s="247">
        <f t="shared" si="22"/>
        <v>0</v>
      </c>
      <c r="U117" s="5">
        <f t="shared" si="16"/>
        <v>0</v>
      </c>
      <c r="V117" s="247">
        <f t="shared" si="17"/>
        <v>0</v>
      </c>
      <c r="W117" s="276">
        <f t="shared" si="18"/>
        <v>0</v>
      </c>
      <c r="X117" s="277">
        <f t="shared" si="19"/>
        <v>0</v>
      </c>
    </row>
    <row r="118" spans="14:24" x14ac:dyDescent="0.25">
      <c r="N118" s="244">
        <f>Weather_Site!B124</f>
        <v>43778</v>
      </c>
      <c r="O118" s="245">
        <f>Weather_Site!C124</f>
        <v>0.20833333333333334</v>
      </c>
      <c r="P118" s="5">
        <f>Weather_Site!E124</f>
        <v>51</v>
      </c>
      <c r="Q118" s="245">
        <f t="shared" si="20"/>
        <v>2.0833333333333343E-2</v>
      </c>
      <c r="R118" s="5">
        <f t="shared" si="15"/>
        <v>0</v>
      </c>
      <c r="S118" s="5">
        <f t="shared" si="21"/>
        <v>5</v>
      </c>
      <c r="T118" s="247">
        <f t="shared" si="22"/>
        <v>0</v>
      </c>
      <c r="U118" s="5">
        <f t="shared" si="16"/>
        <v>0</v>
      </c>
      <c r="V118" s="247">
        <f t="shared" si="17"/>
        <v>0</v>
      </c>
      <c r="W118" s="276">
        <f t="shared" si="18"/>
        <v>0</v>
      </c>
      <c r="X118" s="277">
        <f t="shared" si="19"/>
        <v>0</v>
      </c>
    </row>
    <row r="119" spans="14:24" x14ac:dyDescent="0.25">
      <c r="N119" s="244">
        <f>Weather_Site!B125</f>
        <v>43778</v>
      </c>
      <c r="O119" s="245">
        <f>Weather_Site!C125</f>
        <v>0.22916666666666666</v>
      </c>
      <c r="P119" s="5">
        <f>Weather_Site!E125</f>
        <v>50</v>
      </c>
      <c r="Q119" s="245">
        <f t="shared" si="20"/>
        <v>2.0833333333333315E-2</v>
      </c>
      <c r="R119" s="5">
        <f t="shared" si="15"/>
        <v>0</v>
      </c>
      <c r="S119" s="5">
        <f t="shared" si="21"/>
        <v>5</v>
      </c>
      <c r="T119" s="247">
        <f t="shared" si="22"/>
        <v>0</v>
      </c>
      <c r="U119" s="5">
        <f t="shared" si="16"/>
        <v>0</v>
      </c>
      <c r="V119" s="247">
        <f t="shared" si="17"/>
        <v>0</v>
      </c>
      <c r="W119" s="276">
        <f t="shared" si="18"/>
        <v>0</v>
      </c>
      <c r="X119" s="277">
        <f t="shared" si="19"/>
        <v>0</v>
      </c>
    </row>
    <row r="120" spans="14:24" x14ac:dyDescent="0.25">
      <c r="N120" s="244">
        <f>Weather_Site!B126</f>
        <v>43778</v>
      </c>
      <c r="O120" s="245">
        <f>Weather_Site!C126</f>
        <v>0.25</v>
      </c>
      <c r="P120" s="5">
        <f>Weather_Site!E126</f>
        <v>50</v>
      </c>
      <c r="Q120" s="245">
        <f t="shared" si="20"/>
        <v>2.0833333333333343E-2</v>
      </c>
      <c r="R120" s="5">
        <f t="shared" si="15"/>
        <v>0</v>
      </c>
      <c r="S120" s="5">
        <f t="shared" si="21"/>
        <v>6</v>
      </c>
      <c r="T120" s="247">
        <f t="shared" si="22"/>
        <v>0</v>
      </c>
      <c r="U120" s="5">
        <f t="shared" si="16"/>
        <v>0</v>
      </c>
      <c r="V120" s="247">
        <f t="shared" si="17"/>
        <v>0</v>
      </c>
      <c r="W120" s="276">
        <f t="shared" si="18"/>
        <v>0</v>
      </c>
      <c r="X120" s="277">
        <f t="shared" si="19"/>
        <v>0</v>
      </c>
    </row>
    <row r="121" spans="14:24" x14ac:dyDescent="0.25">
      <c r="N121" s="244">
        <f>Weather_Site!B127</f>
        <v>43778</v>
      </c>
      <c r="O121" s="245">
        <f>Weather_Site!C127</f>
        <v>0.27083333333333331</v>
      </c>
      <c r="P121" s="5">
        <f>Weather_Site!E127</f>
        <v>52</v>
      </c>
      <c r="Q121" s="245">
        <f t="shared" si="20"/>
        <v>2.0833333333333315E-2</v>
      </c>
      <c r="R121" s="5">
        <f t="shared" si="15"/>
        <v>0</v>
      </c>
      <c r="S121" s="5">
        <f t="shared" si="21"/>
        <v>6</v>
      </c>
      <c r="T121" s="247">
        <f t="shared" si="22"/>
        <v>0</v>
      </c>
      <c r="U121" s="5">
        <f t="shared" si="16"/>
        <v>0</v>
      </c>
      <c r="V121" s="247">
        <f t="shared" si="17"/>
        <v>0</v>
      </c>
      <c r="W121" s="276">
        <f t="shared" si="18"/>
        <v>0</v>
      </c>
      <c r="X121" s="277">
        <f t="shared" si="19"/>
        <v>0</v>
      </c>
    </row>
    <row r="122" spans="14:24" x14ac:dyDescent="0.25">
      <c r="N122" s="244">
        <f>Weather_Site!B128</f>
        <v>43778</v>
      </c>
      <c r="O122" s="245">
        <f>Weather_Site!C128</f>
        <v>0.29166666666666669</v>
      </c>
      <c r="P122" s="5">
        <f>Weather_Site!E128</f>
        <v>51</v>
      </c>
      <c r="Q122" s="245">
        <f t="shared" si="20"/>
        <v>2.083333333333337E-2</v>
      </c>
      <c r="R122" s="5">
        <f t="shared" si="15"/>
        <v>0</v>
      </c>
      <c r="S122" s="5">
        <f t="shared" si="21"/>
        <v>7</v>
      </c>
      <c r="T122" s="247">
        <f t="shared" si="22"/>
        <v>0</v>
      </c>
      <c r="U122" s="5">
        <f t="shared" si="16"/>
        <v>0</v>
      </c>
      <c r="V122" s="247">
        <f t="shared" si="17"/>
        <v>0</v>
      </c>
      <c r="W122" s="276">
        <f t="shared" si="18"/>
        <v>0</v>
      </c>
      <c r="X122" s="277">
        <f t="shared" si="19"/>
        <v>0</v>
      </c>
    </row>
    <row r="123" spans="14:24" x14ac:dyDescent="0.25">
      <c r="N123" s="244">
        <f>Weather_Site!B129</f>
        <v>43778</v>
      </c>
      <c r="O123" s="245">
        <f>Weather_Site!C129</f>
        <v>0.3125</v>
      </c>
      <c r="P123" s="5">
        <f>Weather_Site!E129</f>
        <v>49</v>
      </c>
      <c r="Q123" s="245">
        <f t="shared" si="20"/>
        <v>2.0833333333333315E-2</v>
      </c>
      <c r="R123" s="5">
        <f t="shared" si="15"/>
        <v>0</v>
      </c>
      <c r="S123" s="5">
        <f t="shared" si="21"/>
        <v>7</v>
      </c>
      <c r="T123" s="247">
        <f t="shared" si="22"/>
        <v>0</v>
      </c>
      <c r="U123" s="5">
        <f t="shared" si="16"/>
        <v>0</v>
      </c>
      <c r="V123" s="247">
        <f t="shared" si="17"/>
        <v>0</v>
      </c>
      <c r="W123" s="276">
        <f t="shared" si="18"/>
        <v>0</v>
      </c>
      <c r="X123" s="277">
        <f t="shared" si="19"/>
        <v>0</v>
      </c>
    </row>
    <row r="124" spans="14:24" x14ac:dyDescent="0.25">
      <c r="N124" s="244">
        <f>Weather_Site!B130</f>
        <v>43778</v>
      </c>
      <c r="O124" s="245">
        <f>Weather_Site!C130</f>
        <v>0.33333333333333331</v>
      </c>
      <c r="P124" s="5">
        <f>Weather_Site!E130</f>
        <v>47</v>
      </c>
      <c r="Q124" s="245">
        <f t="shared" si="20"/>
        <v>2.0833333333333315E-2</v>
      </c>
      <c r="R124" s="5">
        <f t="shared" si="15"/>
        <v>0</v>
      </c>
      <c r="S124" s="5">
        <f t="shared" si="21"/>
        <v>8</v>
      </c>
      <c r="T124" s="247">
        <f t="shared" si="22"/>
        <v>0</v>
      </c>
      <c r="U124" s="5">
        <f t="shared" si="16"/>
        <v>0</v>
      </c>
      <c r="V124" s="247">
        <f t="shared" si="17"/>
        <v>0</v>
      </c>
      <c r="W124" s="276">
        <f t="shared" si="18"/>
        <v>0</v>
      </c>
      <c r="X124" s="277">
        <f t="shared" si="19"/>
        <v>0</v>
      </c>
    </row>
    <row r="125" spans="14:24" x14ac:dyDescent="0.25">
      <c r="N125" s="244">
        <f>Weather_Site!B131</f>
        <v>43778</v>
      </c>
      <c r="O125" s="245">
        <f>Weather_Site!C131</f>
        <v>0.35416666666666669</v>
      </c>
      <c r="P125" s="5">
        <f>Weather_Site!E131</f>
        <v>44</v>
      </c>
      <c r="Q125" s="245">
        <f t="shared" si="20"/>
        <v>0</v>
      </c>
      <c r="R125" s="5">
        <f t="shared" si="15"/>
        <v>0</v>
      </c>
      <c r="S125" s="5">
        <f t="shared" si="21"/>
        <v>8</v>
      </c>
      <c r="T125" s="247">
        <f t="shared" si="22"/>
        <v>0</v>
      </c>
      <c r="U125" s="5">
        <f t="shared" si="16"/>
        <v>0</v>
      </c>
      <c r="V125" s="247">
        <f t="shared" si="17"/>
        <v>0</v>
      </c>
      <c r="W125" s="276">
        <f t="shared" si="18"/>
        <v>0</v>
      </c>
      <c r="X125" s="277">
        <f t="shared" si="19"/>
        <v>0</v>
      </c>
    </row>
    <row r="126" spans="14:24" x14ac:dyDescent="0.25">
      <c r="N126" s="244">
        <f>Weather_Site!B132</f>
        <v>43778</v>
      </c>
      <c r="O126" s="245">
        <f>Weather_Site!C132</f>
        <v>0.375</v>
      </c>
      <c r="P126" s="5">
        <f>Weather_Site!E132</f>
        <v>42</v>
      </c>
      <c r="Q126" s="245">
        <f t="shared" si="20"/>
        <v>0</v>
      </c>
      <c r="R126" s="5">
        <f t="shared" si="15"/>
        <v>0</v>
      </c>
      <c r="S126" s="5">
        <f t="shared" si="21"/>
        <v>9</v>
      </c>
      <c r="T126" s="247">
        <f t="shared" si="22"/>
        <v>0</v>
      </c>
      <c r="U126" s="5">
        <f t="shared" si="16"/>
        <v>0</v>
      </c>
      <c r="V126" s="247">
        <f t="shared" si="17"/>
        <v>0</v>
      </c>
      <c r="W126" s="276">
        <f t="shared" si="18"/>
        <v>0</v>
      </c>
      <c r="X126" s="277">
        <f t="shared" si="19"/>
        <v>0</v>
      </c>
    </row>
    <row r="127" spans="14:24" x14ac:dyDescent="0.25">
      <c r="N127" s="244">
        <f>Weather_Site!B133</f>
        <v>43778</v>
      </c>
      <c r="O127" s="245">
        <f>Weather_Site!C133</f>
        <v>0.39583333333333331</v>
      </c>
      <c r="P127" s="5">
        <f>Weather_Site!E133</f>
        <v>38</v>
      </c>
      <c r="Q127" s="245">
        <f t="shared" si="20"/>
        <v>0</v>
      </c>
      <c r="R127" s="5">
        <f t="shared" si="15"/>
        <v>0</v>
      </c>
      <c r="S127" s="5">
        <f t="shared" si="21"/>
        <v>9</v>
      </c>
      <c r="T127" s="247">
        <f t="shared" si="22"/>
        <v>0</v>
      </c>
      <c r="U127" s="5">
        <f t="shared" si="16"/>
        <v>0</v>
      </c>
      <c r="V127" s="247">
        <f t="shared" si="17"/>
        <v>0</v>
      </c>
      <c r="W127" s="276">
        <f t="shared" si="18"/>
        <v>0</v>
      </c>
      <c r="X127" s="277">
        <f t="shared" si="19"/>
        <v>0</v>
      </c>
    </row>
    <row r="128" spans="14:24" x14ac:dyDescent="0.25">
      <c r="N128" s="244">
        <f>Weather_Site!B134</f>
        <v>43778</v>
      </c>
      <c r="O128" s="245">
        <f>Weather_Site!C134</f>
        <v>0.41666666666666669</v>
      </c>
      <c r="P128" s="5">
        <f>Weather_Site!E134</f>
        <v>35</v>
      </c>
      <c r="Q128" s="245">
        <f t="shared" si="20"/>
        <v>0</v>
      </c>
      <c r="R128" s="5">
        <f t="shared" si="15"/>
        <v>0</v>
      </c>
      <c r="S128" s="5">
        <f t="shared" si="21"/>
        <v>10</v>
      </c>
      <c r="T128" s="247">
        <f t="shared" si="22"/>
        <v>0</v>
      </c>
      <c r="U128" s="5">
        <f t="shared" si="16"/>
        <v>0</v>
      </c>
      <c r="V128" s="247">
        <f t="shared" si="17"/>
        <v>0</v>
      </c>
      <c r="W128" s="276">
        <f t="shared" si="18"/>
        <v>0</v>
      </c>
      <c r="X128" s="277">
        <f t="shared" si="19"/>
        <v>0</v>
      </c>
    </row>
    <row r="129" spans="14:24" x14ac:dyDescent="0.25">
      <c r="N129" s="244">
        <f>Weather_Site!B135</f>
        <v>43778</v>
      </c>
      <c r="O129" s="245">
        <f>Weather_Site!C135</f>
        <v>0.4375</v>
      </c>
      <c r="P129" s="5">
        <f>Weather_Site!E135</f>
        <v>35</v>
      </c>
      <c r="Q129" s="245">
        <f t="shared" si="20"/>
        <v>0</v>
      </c>
      <c r="R129" s="5">
        <f t="shared" si="15"/>
        <v>0</v>
      </c>
      <c r="S129" s="5">
        <f t="shared" si="21"/>
        <v>10</v>
      </c>
      <c r="T129" s="247">
        <f t="shared" si="22"/>
        <v>0</v>
      </c>
      <c r="U129" s="5">
        <f t="shared" si="16"/>
        <v>0</v>
      </c>
      <c r="V129" s="247">
        <f t="shared" si="17"/>
        <v>0</v>
      </c>
      <c r="W129" s="276">
        <f t="shared" si="18"/>
        <v>0</v>
      </c>
      <c r="X129" s="277">
        <f t="shared" si="19"/>
        <v>0</v>
      </c>
    </row>
    <row r="130" spans="14:24" x14ac:dyDescent="0.25">
      <c r="N130" s="244">
        <f>Weather_Site!B136</f>
        <v>43778</v>
      </c>
      <c r="O130" s="245">
        <f>Weather_Site!C136</f>
        <v>0.45833333333333331</v>
      </c>
      <c r="P130" s="5">
        <f>Weather_Site!E136</f>
        <v>26</v>
      </c>
      <c r="Q130" s="245">
        <f t="shared" si="20"/>
        <v>0</v>
      </c>
      <c r="R130" s="5">
        <f t="shared" si="15"/>
        <v>0</v>
      </c>
      <c r="S130" s="5">
        <f t="shared" si="21"/>
        <v>11</v>
      </c>
      <c r="T130" s="247">
        <f t="shared" si="22"/>
        <v>0</v>
      </c>
      <c r="U130" s="5">
        <f t="shared" si="16"/>
        <v>0</v>
      </c>
      <c r="V130" s="247">
        <f t="shared" si="17"/>
        <v>0</v>
      </c>
      <c r="W130" s="276">
        <f t="shared" si="18"/>
        <v>0</v>
      </c>
      <c r="X130" s="277">
        <f t="shared" si="19"/>
        <v>0</v>
      </c>
    </row>
    <row r="131" spans="14:24" x14ac:dyDescent="0.25">
      <c r="N131" s="244">
        <f>Weather_Site!B137</f>
        <v>43778</v>
      </c>
      <c r="O131" s="245">
        <f>Weather_Site!C137</f>
        <v>0.47916666666666669</v>
      </c>
      <c r="P131" s="5">
        <f>Weather_Site!E137</f>
        <v>25</v>
      </c>
      <c r="Q131" s="245">
        <f t="shared" si="20"/>
        <v>0</v>
      </c>
      <c r="R131" s="5">
        <f t="shared" si="15"/>
        <v>0</v>
      </c>
      <c r="S131" s="5">
        <f t="shared" si="21"/>
        <v>11</v>
      </c>
      <c r="T131" s="247">
        <f t="shared" si="22"/>
        <v>0</v>
      </c>
      <c r="U131" s="5">
        <f t="shared" si="16"/>
        <v>0</v>
      </c>
      <c r="V131" s="247">
        <f t="shared" si="17"/>
        <v>0</v>
      </c>
      <c r="W131" s="276">
        <f t="shared" si="18"/>
        <v>0</v>
      </c>
      <c r="X131" s="277">
        <f t="shared" si="19"/>
        <v>0</v>
      </c>
    </row>
    <row r="132" spans="14:24" x14ac:dyDescent="0.25">
      <c r="N132" s="244">
        <f>Weather_Site!B138</f>
        <v>43778</v>
      </c>
      <c r="O132" s="245">
        <f>Weather_Site!C138</f>
        <v>0.5</v>
      </c>
      <c r="P132" s="5">
        <f>Weather_Site!E138</f>
        <v>25</v>
      </c>
      <c r="Q132" s="245">
        <f t="shared" si="20"/>
        <v>0</v>
      </c>
      <c r="R132" s="5">
        <f t="shared" si="15"/>
        <v>0</v>
      </c>
      <c r="S132" s="5">
        <f t="shared" si="21"/>
        <v>12</v>
      </c>
      <c r="T132" s="247">
        <f t="shared" si="22"/>
        <v>0</v>
      </c>
      <c r="U132" s="5">
        <f t="shared" si="16"/>
        <v>0</v>
      </c>
      <c r="V132" s="247">
        <f t="shared" si="17"/>
        <v>0</v>
      </c>
      <c r="W132" s="276">
        <f t="shared" si="18"/>
        <v>0</v>
      </c>
      <c r="X132" s="277">
        <f t="shared" si="19"/>
        <v>0</v>
      </c>
    </row>
    <row r="133" spans="14:24" x14ac:dyDescent="0.25">
      <c r="N133" s="244">
        <f>Weather_Site!B139</f>
        <v>43778</v>
      </c>
      <c r="O133" s="245">
        <f>Weather_Site!C139</f>
        <v>0.52083333333333337</v>
      </c>
      <c r="P133" s="5">
        <f>Weather_Site!E139</f>
        <v>35</v>
      </c>
      <c r="Q133" s="245">
        <f t="shared" si="20"/>
        <v>0</v>
      </c>
      <c r="R133" s="5">
        <f t="shared" si="15"/>
        <v>0</v>
      </c>
      <c r="S133" s="5">
        <f t="shared" si="21"/>
        <v>12</v>
      </c>
      <c r="T133" s="247">
        <f t="shared" si="22"/>
        <v>0</v>
      </c>
      <c r="U133" s="5">
        <f t="shared" si="16"/>
        <v>0</v>
      </c>
      <c r="V133" s="247">
        <f t="shared" si="17"/>
        <v>0</v>
      </c>
      <c r="W133" s="276">
        <f t="shared" si="18"/>
        <v>0</v>
      </c>
      <c r="X133" s="277">
        <f t="shared" si="19"/>
        <v>0</v>
      </c>
    </row>
    <row r="134" spans="14:24" x14ac:dyDescent="0.25">
      <c r="N134" s="244">
        <f>Weather_Site!B140</f>
        <v>43778</v>
      </c>
      <c r="O134" s="245">
        <f>Weather_Site!C140</f>
        <v>0.54166666666666663</v>
      </c>
      <c r="P134" s="5">
        <f>Weather_Site!E140</f>
        <v>34</v>
      </c>
      <c r="Q134" s="245">
        <f t="shared" si="20"/>
        <v>0</v>
      </c>
      <c r="R134" s="5">
        <f t="shared" si="15"/>
        <v>0</v>
      </c>
      <c r="S134" s="5">
        <f t="shared" si="21"/>
        <v>13</v>
      </c>
      <c r="T134" s="247">
        <f t="shared" si="22"/>
        <v>0</v>
      </c>
      <c r="U134" s="5">
        <f t="shared" si="16"/>
        <v>0</v>
      </c>
      <c r="V134" s="247">
        <f t="shared" si="17"/>
        <v>0</v>
      </c>
      <c r="W134" s="276">
        <f t="shared" si="18"/>
        <v>0</v>
      </c>
      <c r="X134" s="277">
        <f t="shared" si="19"/>
        <v>0</v>
      </c>
    </row>
    <row r="135" spans="14:24" x14ac:dyDescent="0.25">
      <c r="N135" s="244">
        <f>Weather_Site!B141</f>
        <v>43778</v>
      </c>
      <c r="O135" s="245">
        <f>Weather_Site!C141</f>
        <v>0.5625</v>
      </c>
      <c r="P135" s="5">
        <f>Weather_Site!E141</f>
        <v>33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43778</v>
      </c>
      <c r="O136" s="245">
        <f>Weather_Site!C142</f>
        <v>0.58333333333333337</v>
      </c>
      <c r="P136" s="5">
        <f>Weather_Site!E142</f>
        <v>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43778</v>
      </c>
      <c r="O137" s="245">
        <f>Weather_Site!C143</f>
        <v>0.60416666666666663</v>
      </c>
      <c r="P137" s="5">
        <f>Weather_Site!E143</f>
        <v>36</v>
      </c>
      <c r="Q137" s="245">
        <f t="shared" si="20"/>
        <v>0</v>
      </c>
      <c r="R137" s="5">
        <f t="shared" si="23"/>
        <v>0</v>
      </c>
      <c r="S137" s="5">
        <f t="shared" si="21"/>
        <v>14</v>
      </c>
      <c r="T137" s="247">
        <f t="shared" si="22"/>
        <v>0</v>
      </c>
      <c r="U137" s="5">
        <f t="shared" si="24"/>
        <v>0</v>
      </c>
      <c r="V137" s="247">
        <f t="shared" si="25"/>
        <v>0</v>
      </c>
      <c r="W137" s="276">
        <f t="shared" si="26"/>
        <v>0</v>
      </c>
      <c r="X137" s="277">
        <f t="shared" si="19"/>
        <v>0</v>
      </c>
    </row>
    <row r="138" spans="14:24" x14ac:dyDescent="0.25">
      <c r="N138" s="244">
        <f>Weather_Site!B144</f>
        <v>43778</v>
      </c>
      <c r="O138" s="245">
        <f>Weather_Site!C144</f>
        <v>0.625</v>
      </c>
      <c r="P138" s="5">
        <f>Weather_Site!E144</f>
        <v>36</v>
      </c>
      <c r="Q138" s="245">
        <f t="shared" si="20"/>
        <v>0</v>
      </c>
      <c r="R138" s="5">
        <f t="shared" si="23"/>
        <v>0</v>
      </c>
      <c r="S138" s="5">
        <f t="shared" si="21"/>
        <v>15</v>
      </c>
      <c r="T138" s="247">
        <f t="shared" si="22"/>
        <v>0</v>
      </c>
      <c r="U138" s="5">
        <f t="shared" si="24"/>
        <v>0</v>
      </c>
      <c r="V138" s="247">
        <f t="shared" si="25"/>
        <v>0</v>
      </c>
      <c r="W138" s="276">
        <f t="shared" si="26"/>
        <v>0</v>
      </c>
      <c r="X138" s="277">
        <f t="shared" si="19"/>
        <v>0</v>
      </c>
    </row>
    <row r="139" spans="14:24" x14ac:dyDescent="0.25">
      <c r="N139" s="244">
        <f>Weather_Site!B145</f>
        <v>43778</v>
      </c>
      <c r="O139" s="245">
        <f>Weather_Site!C145</f>
        <v>0.64583333333333337</v>
      </c>
      <c r="P139" s="5">
        <f>Weather_Site!E145</f>
        <v>38</v>
      </c>
      <c r="Q139" s="245">
        <f t="shared" si="20"/>
        <v>2.083333333333337E-2</v>
      </c>
      <c r="R139" s="5">
        <f t="shared" si="23"/>
        <v>0</v>
      </c>
      <c r="S139" s="5">
        <f t="shared" si="21"/>
        <v>15</v>
      </c>
      <c r="T139" s="247">
        <f t="shared" si="22"/>
        <v>0</v>
      </c>
      <c r="U139" s="5">
        <f t="shared" si="24"/>
        <v>0</v>
      </c>
      <c r="V139" s="247">
        <f t="shared" si="25"/>
        <v>0</v>
      </c>
      <c r="W139" s="276">
        <f t="shared" si="26"/>
        <v>0</v>
      </c>
      <c r="X139" s="277">
        <f t="shared" si="19"/>
        <v>0</v>
      </c>
    </row>
    <row r="140" spans="14:24" x14ac:dyDescent="0.25">
      <c r="N140" s="244">
        <f>Weather_Site!B146</f>
        <v>43778</v>
      </c>
      <c r="O140" s="245">
        <f>Weather_Site!C146</f>
        <v>0.66666666666666663</v>
      </c>
      <c r="P140" s="5">
        <f>Weather_Site!E146</f>
        <v>35</v>
      </c>
      <c r="Q140" s="245">
        <f t="shared" si="20"/>
        <v>2.0833333333333259E-2</v>
      </c>
      <c r="R140" s="5">
        <f t="shared" si="23"/>
        <v>0</v>
      </c>
      <c r="S140" s="5">
        <f t="shared" si="21"/>
        <v>16</v>
      </c>
      <c r="T140" s="247">
        <f t="shared" si="22"/>
        <v>0</v>
      </c>
      <c r="U140" s="5">
        <f t="shared" si="24"/>
        <v>0</v>
      </c>
      <c r="V140" s="247">
        <f t="shared" si="25"/>
        <v>0</v>
      </c>
      <c r="W140" s="276">
        <f t="shared" si="26"/>
        <v>0</v>
      </c>
      <c r="X140" s="277">
        <f t="shared" si="19"/>
        <v>0</v>
      </c>
    </row>
    <row r="141" spans="14:24" x14ac:dyDescent="0.25">
      <c r="N141" s="244">
        <f>Weather_Site!B147</f>
        <v>43778</v>
      </c>
      <c r="O141" s="245">
        <f>Weather_Site!C147</f>
        <v>0.6875</v>
      </c>
      <c r="P141" s="5">
        <f>Weather_Site!E147</f>
        <v>37</v>
      </c>
      <c r="Q141" s="245">
        <f t="shared" si="20"/>
        <v>2.083333333333337E-2</v>
      </c>
      <c r="R141" s="5">
        <f t="shared" si="23"/>
        <v>0</v>
      </c>
      <c r="S141" s="5">
        <f t="shared" si="21"/>
        <v>16</v>
      </c>
      <c r="T141" s="247">
        <f t="shared" si="22"/>
        <v>0</v>
      </c>
      <c r="U141" s="5">
        <f t="shared" si="24"/>
        <v>0</v>
      </c>
      <c r="V141" s="247">
        <f t="shared" si="25"/>
        <v>0</v>
      </c>
      <c r="W141" s="276">
        <f t="shared" si="26"/>
        <v>0</v>
      </c>
      <c r="X141" s="277">
        <f t="shared" si="19"/>
        <v>0</v>
      </c>
    </row>
    <row r="142" spans="14:24" x14ac:dyDescent="0.25">
      <c r="N142" s="244">
        <f>Weather_Site!B148</f>
        <v>43778</v>
      </c>
      <c r="O142" s="245">
        <f>Weather_Site!C148</f>
        <v>0.70833333333333337</v>
      </c>
      <c r="P142" s="5">
        <f>Weather_Site!E148</f>
        <v>40</v>
      </c>
      <c r="Q142" s="245">
        <f t="shared" si="20"/>
        <v>2.083333333333337E-2</v>
      </c>
      <c r="R142" s="5">
        <f t="shared" si="23"/>
        <v>0</v>
      </c>
      <c r="S142" s="5">
        <f t="shared" si="21"/>
        <v>17</v>
      </c>
      <c r="T142" s="247">
        <f t="shared" si="22"/>
        <v>0</v>
      </c>
      <c r="U142" s="5">
        <f t="shared" si="24"/>
        <v>0</v>
      </c>
      <c r="V142" s="247">
        <f t="shared" si="25"/>
        <v>0</v>
      </c>
      <c r="W142" s="276">
        <f t="shared" si="26"/>
        <v>0</v>
      </c>
      <c r="X142" s="277">
        <f t="shared" si="19"/>
        <v>0</v>
      </c>
    </row>
    <row r="143" spans="14:24" x14ac:dyDescent="0.25">
      <c r="N143" s="244">
        <f>Weather_Site!B149</f>
        <v>43778</v>
      </c>
      <c r="O143" s="245">
        <f>Weather_Site!C149</f>
        <v>0.72916666666666663</v>
      </c>
      <c r="P143" s="5">
        <f>Weather_Site!E149</f>
        <v>42</v>
      </c>
      <c r="Q143" s="245">
        <f t="shared" si="20"/>
        <v>2.0833333333333259E-2</v>
      </c>
      <c r="R143" s="5">
        <f t="shared" si="23"/>
        <v>0</v>
      </c>
      <c r="S143" s="5">
        <f t="shared" si="21"/>
        <v>17</v>
      </c>
      <c r="T143" s="247">
        <f t="shared" si="22"/>
        <v>0</v>
      </c>
      <c r="U143" s="5">
        <f t="shared" si="24"/>
        <v>0</v>
      </c>
      <c r="V143" s="247">
        <f t="shared" si="25"/>
        <v>0</v>
      </c>
      <c r="W143" s="276">
        <f t="shared" si="26"/>
        <v>0</v>
      </c>
      <c r="X143" s="277">
        <f t="shared" si="19"/>
        <v>0</v>
      </c>
    </row>
    <row r="144" spans="14:24" x14ac:dyDescent="0.25">
      <c r="N144" s="244">
        <f>Weather_Site!B150</f>
        <v>43778</v>
      </c>
      <c r="O144" s="245">
        <f>Weather_Site!C150</f>
        <v>0.75</v>
      </c>
      <c r="P144" s="5">
        <f>Weather_Site!E150</f>
        <v>45</v>
      </c>
      <c r="Q144" s="245">
        <f t="shared" si="20"/>
        <v>2.083333333333337E-2</v>
      </c>
      <c r="R144" s="5">
        <f t="shared" si="23"/>
        <v>0</v>
      </c>
      <c r="S144" s="5">
        <f t="shared" si="21"/>
        <v>18</v>
      </c>
      <c r="T144" s="247">
        <f t="shared" si="22"/>
        <v>0</v>
      </c>
      <c r="U144" s="5">
        <f t="shared" si="24"/>
        <v>0</v>
      </c>
      <c r="V144" s="247">
        <f t="shared" si="25"/>
        <v>0</v>
      </c>
      <c r="W144" s="276">
        <f t="shared" si="26"/>
        <v>0</v>
      </c>
      <c r="X144" s="277">
        <f t="shared" si="19"/>
        <v>0</v>
      </c>
    </row>
    <row r="145" spans="14:24" x14ac:dyDescent="0.25">
      <c r="N145" s="244">
        <f>Weather_Site!B151</f>
        <v>43778</v>
      </c>
      <c r="O145" s="245">
        <f>Weather_Site!C151</f>
        <v>0.77083333333333337</v>
      </c>
      <c r="P145" s="5">
        <f>Weather_Site!E151</f>
        <v>48</v>
      </c>
      <c r="Q145" s="245">
        <f t="shared" si="20"/>
        <v>2.083333333333337E-2</v>
      </c>
      <c r="R145" s="5">
        <f t="shared" si="23"/>
        <v>0</v>
      </c>
      <c r="S145" s="5">
        <f t="shared" si="21"/>
        <v>18</v>
      </c>
      <c r="T145" s="247">
        <f t="shared" si="22"/>
        <v>0</v>
      </c>
      <c r="U145" s="5">
        <f t="shared" si="24"/>
        <v>0</v>
      </c>
      <c r="V145" s="247">
        <f t="shared" si="25"/>
        <v>0</v>
      </c>
      <c r="W145" s="276">
        <f t="shared" si="26"/>
        <v>0</v>
      </c>
      <c r="X145" s="277">
        <f t="shared" si="19"/>
        <v>0</v>
      </c>
    </row>
    <row r="146" spans="14:24" x14ac:dyDescent="0.25">
      <c r="N146" s="244">
        <f>Weather_Site!B152</f>
        <v>43778</v>
      </c>
      <c r="O146" s="245">
        <f>Weather_Site!C152</f>
        <v>0.79166666666666663</v>
      </c>
      <c r="P146" s="5">
        <f>Weather_Site!E152</f>
        <v>51</v>
      </c>
      <c r="Q146" s="245">
        <f t="shared" si="20"/>
        <v>2.0833333333333259E-2</v>
      </c>
      <c r="R146" s="5">
        <f t="shared" si="23"/>
        <v>0</v>
      </c>
      <c r="S146" s="5">
        <f t="shared" si="21"/>
        <v>19</v>
      </c>
      <c r="T146" s="247">
        <f t="shared" si="22"/>
        <v>0</v>
      </c>
      <c r="U146" s="5">
        <f t="shared" si="24"/>
        <v>0</v>
      </c>
      <c r="V146" s="247">
        <f t="shared" si="25"/>
        <v>0</v>
      </c>
      <c r="W146" s="276">
        <f t="shared" si="26"/>
        <v>0</v>
      </c>
      <c r="X146" s="277">
        <f t="shared" si="19"/>
        <v>0</v>
      </c>
    </row>
    <row r="147" spans="14:24" x14ac:dyDescent="0.25">
      <c r="N147" s="244">
        <f>Weather_Site!B153</f>
        <v>43778</v>
      </c>
      <c r="O147" s="245">
        <f>Weather_Site!C153</f>
        <v>0.8125</v>
      </c>
      <c r="P147" s="5">
        <f>Weather_Site!E153</f>
        <v>56</v>
      </c>
      <c r="Q147" s="245">
        <f t="shared" si="20"/>
        <v>2.083333333333337E-2</v>
      </c>
      <c r="R147" s="5">
        <f t="shared" si="23"/>
        <v>0</v>
      </c>
      <c r="S147" s="5">
        <f t="shared" si="21"/>
        <v>19</v>
      </c>
      <c r="T147" s="247">
        <f t="shared" si="22"/>
        <v>0</v>
      </c>
      <c r="U147" s="5">
        <f t="shared" si="24"/>
        <v>0</v>
      </c>
      <c r="V147" s="247">
        <f t="shared" si="25"/>
        <v>0</v>
      </c>
      <c r="W147" s="276">
        <f t="shared" si="26"/>
        <v>0</v>
      </c>
      <c r="X147" s="277">
        <f t="shared" si="19"/>
        <v>0</v>
      </c>
    </row>
    <row r="148" spans="14:24" x14ac:dyDescent="0.25">
      <c r="N148" s="244">
        <f>Weather_Site!B154</f>
        <v>43778</v>
      </c>
      <c r="O148" s="245">
        <f>Weather_Site!C154</f>
        <v>0.83333333333333337</v>
      </c>
      <c r="P148" s="5">
        <f>Weather_Site!E154</f>
        <v>61</v>
      </c>
      <c r="Q148" s="245">
        <f t="shared" si="20"/>
        <v>2.083333333333337E-2</v>
      </c>
      <c r="R148" s="5">
        <f t="shared" si="23"/>
        <v>0</v>
      </c>
      <c r="S148" s="5">
        <f t="shared" si="21"/>
        <v>20</v>
      </c>
      <c r="T148" s="247">
        <f t="shared" si="22"/>
        <v>0</v>
      </c>
      <c r="U148" s="5">
        <f t="shared" si="24"/>
        <v>0</v>
      </c>
      <c r="V148" s="247">
        <f t="shared" si="25"/>
        <v>0</v>
      </c>
      <c r="W148" s="276">
        <f t="shared" si="26"/>
        <v>0</v>
      </c>
      <c r="X148" s="277">
        <f t="shared" si="19"/>
        <v>0</v>
      </c>
    </row>
    <row r="149" spans="14:24" x14ac:dyDescent="0.25">
      <c r="N149" s="244">
        <f>Weather_Site!B155</f>
        <v>43778</v>
      </c>
      <c r="O149" s="245">
        <f>Weather_Site!C155</f>
        <v>0.85416666666666663</v>
      </c>
      <c r="P149" s="5">
        <f>Weather_Site!E155</f>
        <v>69</v>
      </c>
      <c r="Q149" s="245">
        <f t="shared" si="20"/>
        <v>2.0833333333333259E-2</v>
      </c>
      <c r="R149" s="5">
        <f t="shared" si="23"/>
        <v>0</v>
      </c>
      <c r="S149" s="5">
        <f t="shared" si="21"/>
        <v>20</v>
      </c>
      <c r="T149" s="247">
        <f t="shared" si="22"/>
        <v>0</v>
      </c>
      <c r="U149" s="5">
        <f t="shared" si="24"/>
        <v>0</v>
      </c>
      <c r="V149" s="247">
        <f t="shared" si="25"/>
        <v>0</v>
      </c>
      <c r="W149" s="276">
        <f t="shared" si="26"/>
        <v>0</v>
      </c>
      <c r="X149" s="277">
        <f t="shared" si="19"/>
        <v>0</v>
      </c>
    </row>
    <row r="150" spans="14:24" x14ac:dyDescent="0.25">
      <c r="N150" s="244">
        <f>Weather_Site!B156</f>
        <v>43778</v>
      </c>
      <c r="O150" s="245">
        <f>Weather_Site!C156</f>
        <v>0.875</v>
      </c>
      <c r="P150" s="5">
        <f>Weather_Site!E156</f>
        <v>73</v>
      </c>
      <c r="Q150" s="245">
        <f t="shared" si="20"/>
        <v>2.083333333333337E-2</v>
      </c>
      <c r="R150" s="5">
        <f t="shared" si="23"/>
        <v>0</v>
      </c>
      <c r="S150" s="5">
        <f t="shared" si="21"/>
        <v>21</v>
      </c>
      <c r="T150" s="247">
        <f t="shared" si="22"/>
        <v>0</v>
      </c>
      <c r="U150" s="5">
        <f t="shared" si="24"/>
        <v>0</v>
      </c>
      <c r="V150" s="247">
        <f t="shared" si="25"/>
        <v>0</v>
      </c>
      <c r="W150" s="276">
        <f t="shared" si="26"/>
        <v>0</v>
      </c>
      <c r="X150" s="277">
        <f t="shared" si="19"/>
        <v>0</v>
      </c>
    </row>
    <row r="151" spans="14:24" x14ac:dyDescent="0.25">
      <c r="N151" s="244">
        <f>Weather_Site!B157</f>
        <v>43778</v>
      </c>
      <c r="O151" s="245">
        <f>Weather_Site!C157</f>
        <v>0.89583333333333337</v>
      </c>
      <c r="P151" s="5">
        <f>Weather_Site!E157</f>
        <v>78</v>
      </c>
      <c r="Q151" s="245">
        <f t="shared" si="20"/>
        <v>2.083333333333337E-2</v>
      </c>
      <c r="R151" s="5">
        <f t="shared" si="23"/>
        <v>0</v>
      </c>
      <c r="S151" s="5">
        <f t="shared" si="21"/>
        <v>21</v>
      </c>
      <c r="T151" s="247">
        <f t="shared" si="22"/>
        <v>0</v>
      </c>
      <c r="U151" s="5">
        <f t="shared" si="24"/>
        <v>0</v>
      </c>
      <c r="V151" s="247">
        <f t="shared" si="25"/>
        <v>0</v>
      </c>
      <c r="W151" s="276">
        <f t="shared" si="26"/>
        <v>0</v>
      </c>
      <c r="X151" s="277">
        <f t="shared" si="19"/>
        <v>0</v>
      </c>
    </row>
    <row r="152" spans="14:24" x14ac:dyDescent="0.25">
      <c r="N152" s="244">
        <f>Weather_Site!B158</f>
        <v>43778</v>
      </c>
      <c r="O152" s="245">
        <f>Weather_Site!C158</f>
        <v>0.91666666666666663</v>
      </c>
      <c r="P152" s="5">
        <f>Weather_Site!E158</f>
        <v>83</v>
      </c>
      <c r="Q152" s="245">
        <f t="shared" si="20"/>
        <v>2.0833333333333259E-2</v>
      </c>
      <c r="R152" s="5">
        <f t="shared" si="23"/>
        <v>0</v>
      </c>
      <c r="S152" s="5">
        <f t="shared" si="21"/>
        <v>22</v>
      </c>
      <c r="T152" s="247">
        <f t="shared" si="22"/>
        <v>0</v>
      </c>
      <c r="U152" s="5">
        <f t="shared" si="24"/>
        <v>0</v>
      </c>
      <c r="V152" s="247">
        <f t="shared" si="25"/>
        <v>0</v>
      </c>
      <c r="W152" s="276">
        <f t="shared" si="26"/>
        <v>0</v>
      </c>
      <c r="X152" s="277">
        <f t="shared" si="19"/>
        <v>0</v>
      </c>
    </row>
    <row r="153" spans="14:24" x14ac:dyDescent="0.25">
      <c r="N153" s="244">
        <f>Weather_Site!B159</f>
        <v>43778</v>
      </c>
      <c r="O153" s="245">
        <f>Weather_Site!C159</f>
        <v>0.9375</v>
      </c>
      <c r="P153" s="5">
        <f>Weather_Site!E159</f>
        <v>84</v>
      </c>
      <c r="Q153" s="245">
        <f t="shared" si="20"/>
        <v>2.083333333333337E-2</v>
      </c>
      <c r="R153" s="5">
        <f t="shared" si="23"/>
        <v>0</v>
      </c>
      <c r="S153" s="5">
        <f t="shared" si="21"/>
        <v>22</v>
      </c>
      <c r="T153" s="247">
        <f t="shared" si="22"/>
        <v>0</v>
      </c>
      <c r="U153" s="5">
        <f t="shared" si="24"/>
        <v>0</v>
      </c>
      <c r="V153" s="247">
        <f t="shared" si="25"/>
        <v>0</v>
      </c>
      <c r="W153" s="276">
        <f t="shared" si="26"/>
        <v>0</v>
      </c>
      <c r="X153" s="277">
        <f t="shared" si="19"/>
        <v>0</v>
      </c>
    </row>
    <row r="154" spans="14:24" x14ac:dyDescent="0.25">
      <c r="N154" s="244">
        <f>Weather_Site!B160</f>
        <v>43778</v>
      </c>
      <c r="O154" s="245">
        <f>Weather_Site!C160</f>
        <v>0.95833333333333337</v>
      </c>
      <c r="P154" s="5">
        <f>Weather_Site!E160</f>
        <v>86</v>
      </c>
      <c r="Q154" s="245">
        <f t="shared" si="20"/>
        <v>2.083333333333337E-2</v>
      </c>
      <c r="R154" s="5">
        <f t="shared" si="23"/>
        <v>0</v>
      </c>
      <c r="S154" s="5">
        <f t="shared" si="21"/>
        <v>23</v>
      </c>
      <c r="T154" s="247">
        <f t="shared" si="22"/>
        <v>0</v>
      </c>
      <c r="U154" s="5">
        <f t="shared" si="24"/>
        <v>0</v>
      </c>
      <c r="V154" s="247">
        <f t="shared" si="25"/>
        <v>0</v>
      </c>
      <c r="W154" s="276">
        <f t="shared" si="26"/>
        <v>0</v>
      </c>
      <c r="X154" s="277">
        <f t="shared" si="19"/>
        <v>0</v>
      </c>
    </row>
    <row r="155" spans="14:24" x14ac:dyDescent="0.25">
      <c r="N155" s="244">
        <f>Weather_Site!B161</f>
        <v>43778</v>
      </c>
      <c r="O155" s="245">
        <f>Weather_Site!C161</f>
        <v>0.97916666666666663</v>
      </c>
      <c r="P155" s="5">
        <f>Weather_Site!E161</f>
        <v>89</v>
      </c>
      <c r="Q155" s="245">
        <f t="shared" si="20"/>
        <v>2.0833333333333259E-2</v>
      </c>
      <c r="R155" s="5">
        <f t="shared" si="23"/>
        <v>0</v>
      </c>
      <c r="S155" s="5">
        <f t="shared" si="21"/>
        <v>23</v>
      </c>
      <c r="T155" s="247">
        <f t="shared" si="22"/>
        <v>0</v>
      </c>
      <c r="U155" s="5">
        <f t="shared" si="24"/>
        <v>0</v>
      </c>
      <c r="V155" s="247">
        <f t="shared" si="25"/>
        <v>0</v>
      </c>
      <c r="W155" s="276">
        <f t="shared" si="26"/>
        <v>0</v>
      </c>
      <c r="X155" s="277">
        <f t="shared" si="19"/>
        <v>0</v>
      </c>
    </row>
    <row r="156" spans="14:24" x14ac:dyDescent="0.25">
      <c r="N156" s="244">
        <f>Weather_Site!B162</f>
        <v>43779</v>
      </c>
      <c r="O156" s="245">
        <f>Weather_Site!C162</f>
        <v>0</v>
      </c>
      <c r="P156" s="5">
        <f>Weather_Site!E162</f>
        <v>90</v>
      </c>
      <c r="Q156" s="245">
        <f t="shared" si="20"/>
        <v>2.083333333333337E-2</v>
      </c>
      <c r="R156" s="5">
        <f t="shared" si="23"/>
        <v>0</v>
      </c>
      <c r="S156" s="5">
        <f t="shared" si="21"/>
        <v>0</v>
      </c>
      <c r="T156" s="247">
        <f t="shared" si="22"/>
        <v>0</v>
      </c>
      <c r="U156" s="5">
        <f t="shared" si="24"/>
        <v>0</v>
      </c>
      <c r="V156" s="247">
        <f t="shared" si="25"/>
        <v>0</v>
      </c>
      <c r="W156" s="276">
        <f t="shared" si="26"/>
        <v>0</v>
      </c>
      <c r="X156" s="277">
        <f t="shared" si="19"/>
        <v>0</v>
      </c>
    </row>
    <row r="157" spans="14:24" x14ac:dyDescent="0.25">
      <c r="N157" s="244">
        <f>Weather_Site!B163</f>
        <v>43779</v>
      </c>
      <c r="O157" s="245">
        <f>Weather_Site!C163</f>
        <v>2.0833333333333332E-2</v>
      </c>
      <c r="P157" s="5">
        <f>Weather_Site!E163</f>
        <v>90</v>
      </c>
      <c r="Q157" s="245">
        <f t="shared" si="20"/>
        <v>2.0833333333333332E-2</v>
      </c>
      <c r="R157" s="5">
        <f t="shared" si="23"/>
        <v>0</v>
      </c>
      <c r="S157" s="5">
        <f t="shared" si="21"/>
        <v>0</v>
      </c>
      <c r="T157" s="247">
        <f t="shared" si="22"/>
        <v>0</v>
      </c>
      <c r="U157" s="5">
        <f t="shared" si="24"/>
        <v>0</v>
      </c>
      <c r="V157" s="247">
        <f t="shared" si="25"/>
        <v>0</v>
      </c>
      <c r="W157" s="276">
        <f t="shared" si="26"/>
        <v>0</v>
      </c>
      <c r="X157" s="277">
        <f t="shared" si="19"/>
        <v>0</v>
      </c>
    </row>
    <row r="158" spans="14:24" x14ac:dyDescent="0.25">
      <c r="N158" s="244">
        <f>Weather_Site!B164</f>
        <v>43779</v>
      </c>
      <c r="O158" s="245">
        <f>Weather_Site!C164</f>
        <v>4.1666666666666664E-2</v>
      </c>
      <c r="P158" s="5">
        <f>Weather_Site!E164</f>
        <v>88</v>
      </c>
      <c r="Q158" s="245">
        <f t="shared" si="20"/>
        <v>2.0833333333333332E-2</v>
      </c>
      <c r="R158" s="5">
        <f t="shared" si="23"/>
        <v>0</v>
      </c>
      <c r="S158" s="5">
        <f t="shared" si="21"/>
        <v>1</v>
      </c>
      <c r="T158" s="247">
        <f t="shared" si="22"/>
        <v>0</v>
      </c>
      <c r="U158" s="5">
        <f t="shared" si="24"/>
        <v>0</v>
      </c>
      <c r="V158" s="247">
        <f t="shared" si="25"/>
        <v>0</v>
      </c>
      <c r="W158" s="276">
        <f t="shared" si="26"/>
        <v>0</v>
      </c>
      <c r="X158" s="277">
        <f t="shared" si="19"/>
        <v>0</v>
      </c>
    </row>
    <row r="159" spans="14:24" x14ac:dyDescent="0.25">
      <c r="N159" s="244">
        <f>Weather_Site!B165</f>
        <v>43779</v>
      </c>
      <c r="O159" s="245">
        <f>Weather_Site!C165</f>
        <v>6.25E-2</v>
      </c>
      <c r="P159" s="5">
        <f>Weather_Site!E165</f>
        <v>91</v>
      </c>
      <c r="Q159" s="245">
        <f t="shared" si="20"/>
        <v>2.0833333333333336E-2</v>
      </c>
      <c r="R159" s="5">
        <f t="shared" si="23"/>
        <v>0</v>
      </c>
      <c r="S159" s="5">
        <f t="shared" si="21"/>
        <v>1</v>
      </c>
      <c r="T159" s="247">
        <f t="shared" si="22"/>
        <v>0</v>
      </c>
      <c r="U159" s="5">
        <f t="shared" si="24"/>
        <v>0</v>
      </c>
      <c r="V159" s="247">
        <f t="shared" si="25"/>
        <v>0</v>
      </c>
      <c r="W159" s="276">
        <f t="shared" si="26"/>
        <v>0</v>
      </c>
      <c r="X159" s="277">
        <f t="shared" si="19"/>
        <v>0</v>
      </c>
    </row>
    <row r="160" spans="14:24" x14ac:dyDescent="0.25">
      <c r="N160" s="244">
        <f>Weather_Site!B166</f>
        <v>43779</v>
      </c>
      <c r="O160" s="245">
        <f>Weather_Site!C166</f>
        <v>8.3333333333333329E-2</v>
      </c>
      <c r="P160" s="5">
        <f>Weather_Site!E166</f>
        <v>91</v>
      </c>
      <c r="Q160" s="245">
        <f t="shared" si="20"/>
        <v>2.0833333333333329E-2</v>
      </c>
      <c r="R160" s="5">
        <f t="shared" si="23"/>
        <v>0</v>
      </c>
      <c r="S160" s="5">
        <f t="shared" si="21"/>
        <v>2</v>
      </c>
      <c r="T160" s="247">
        <f t="shared" si="22"/>
        <v>0</v>
      </c>
      <c r="U160" s="5">
        <f t="shared" si="24"/>
        <v>0</v>
      </c>
      <c r="V160" s="247">
        <f t="shared" si="25"/>
        <v>0</v>
      </c>
      <c r="W160" s="276">
        <f t="shared" si="26"/>
        <v>0</v>
      </c>
      <c r="X160" s="277">
        <f t="shared" si="19"/>
        <v>0</v>
      </c>
    </row>
    <row r="161" spans="14:24" x14ac:dyDescent="0.25">
      <c r="N161" s="244">
        <f>Weather_Site!B167</f>
        <v>43779</v>
      </c>
      <c r="O161" s="245">
        <f>Weather_Site!C167</f>
        <v>0.10416666666666667</v>
      </c>
      <c r="P161" s="5">
        <f>Weather_Site!E167</f>
        <v>92</v>
      </c>
      <c r="Q161" s="245">
        <f t="shared" si="20"/>
        <v>2.0833333333333343E-2</v>
      </c>
      <c r="R161" s="5">
        <f t="shared" si="23"/>
        <v>0</v>
      </c>
      <c r="S161" s="5">
        <f t="shared" si="21"/>
        <v>2</v>
      </c>
      <c r="T161" s="247">
        <f t="shared" si="22"/>
        <v>0</v>
      </c>
      <c r="U161" s="5">
        <f t="shared" si="24"/>
        <v>0</v>
      </c>
      <c r="V161" s="247">
        <f t="shared" si="25"/>
        <v>0</v>
      </c>
      <c r="W161" s="276">
        <f t="shared" si="26"/>
        <v>0</v>
      </c>
      <c r="X161" s="277">
        <f t="shared" si="19"/>
        <v>0</v>
      </c>
    </row>
    <row r="162" spans="14:24" x14ac:dyDescent="0.25">
      <c r="N162" s="244">
        <f>Weather_Site!B168</f>
        <v>43779</v>
      </c>
      <c r="O162" s="245">
        <f>Weather_Site!C168</f>
        <v>0.125</v>
      </c>
      <c r="P162" s="5">
        <f>Weather_Site!E168</f>
        <v>89</v>
      </c>
      <c r="Q162" s="245">
        <f t="shared" si="20"/>
        <v>2.0833333333333329E-2</v>
      </c>
      <c r="R162" s="5">
        <f t="shared" si="23"/>
        <v>0</v>
      </c>
      <c r="S162" s="5">
        <f t="shared" si="21"/>
        <v>3</v>
      </c>
      <c r="T162" s="247">
        <f t="shared" si="22"/>
        <v>0</v>
      </c>
      <c r="U162" s="5">
        <f t="shared" si="24"/>
        <v>0</v>
      </c>
      <c r="V162" s="247">
        <f t="shared" si="25"/>
        <v>0</v>
      </c>
      <c r="W162" s="276">
        <f t="shared" si="26"/>
        <v>0</v>
      </c>
      <c r="X162" s="277">
        <f t="shared" si="19"/>
        <v>0</v>
      </c>
    </row>
    <row r="163" spans="14:24" x14ac:dyDescent="0.25">
      <c r="N163" s="244">
        <f>Weather_Site!B169</f>
        <v>43779</v>
      </c>
      <c r="O163" s="245">
        <f>Weather_Site!C169</f>
        <v>0.14583333333333334</v>
      </c>
      <c r="P163" s="5">
        <f>Weather_Site!E169</f>
        <v>93</v>
      </c>
      <c r="Q163" s="245">
        <f t="shared" si="20"/>
        <v>2.0833333333333343E-2</v>
      </c>
      <c r="R163" s="5">
        <f t="shared" si="23"/>
        <v>0</v>
      </c>
      <c r="S163" s="5">
        <f t="shared" si="21"/>
        <v>3</v>
      </c>
      <c r="T163" s="247">
        <f t="shared" si="22"/>
        <v>0</v>
      </c>
      <c r="U163" s="5">
        <f t="shared" si="24"/>
        <v>0</v>
      </c>
      <c r="V163" s="247">
        <f t="shared" si="25"/>
        <v>0</v>
      </c>
      <c r="W163" s="276">
        <f t="shared" si="26"/>
        <v>0</v>
      </c>
      <c r="X163" s="277">
        <f t="shared" si="19"/>
        <v>0</v>
      </c>
    </row>
    <row r="164" spans="14:24" x14ac:dyDescent="0.25">
      <c r="N164" s="244">
        <f>Weather_Site!B170</f>
        <v>43779</v>
      </c>
      <c r="O164" s="245">
        <f>Weather_Site!C170</f>
        <v>0.16666666666666666</v>
      </c>
      <c r="P164" s="5">
        <f>Weather_Site!E170</f>
        <v>96</v>
      </c>
      <c r="Q164" s="245">
        <f t="shared" si="20"/>
        <v>2.0833333333333315E-2</v>
      </c>
      <c r="R164" s="5">
        <f t="shared" si="23"/>
        <v>0</v>
      </c>
      <c r="S164" s="5">
        <f t="shared" si="21"/>
        <v>4</v>
      </c>
      <c r="T164" s="247">
        <f t="shared" si="22"/>
        <v>0</v>
      </c>
      <c r="U164" s="5">
        <f t="shared" si="24"/>
        <v>0</v>
      </c>
      <c r="V164" s="247">
        <f t="shared" si="25"/>
        <v>0</v>
      </c>
      <c r="W164" s="276">
        <f t="shared" si="26"/>
        <v>0</v>
      </c>
      <c r="X164" s="277">
        <f t="shared" ref="X164:X227" si="27">IF(AND(O163&lt;0.333,O164&gt;=0.333),W164,X163)</f>
        <v>0</v>
      </c>
    </row>
    <row r="165" spans="14:24" x14ac:dyDescent="0.25">
      <c r="N165" s="244">
        <f>Weather_Site!B171</f>
        <v>43779</v>
      </c>
      <c r="O165" s="245">
        <f>Weather_Site!C171</f>
        <v>0.1875</v>
      </c>
      <c r="P165" s="5">
        <f>Weather_Site!E171</f>
        <v>96</v>
      </c>
      <c r="Q165" s="245">
        <f t="shared" ref="Q165:Q228" si="28">IF((O165-O164)&lt;0,(1-MAX(O164,0.625))+MIN(O165,0.334),(IF(O164&lt;0.333,(MIN(O165,0.334)-O164),IF(O165&gt;0.625,MAX(O165,0.625)-O164,0))))</f>
        <v>2.0833333333333343E-2</v>
      </c>
      <c r="R165" s="5">
        <f t="shared" si="23"/>
        <v>0</v>
      </c>
      <c r="S165" s="5">
        <f t="shared" ref="S165:S228" si="29">HOUR(O165)</f>
        <v>4</v>
      </c>
      <c r="T165" s="247">
        <f t="shared" ref="T165:T228" si="30">(P165+P164)/2*R165</f>
        <v>0</v>
      </c>
      <c r="U165" s="5">
        <f t="shared" si="24"/>
        <v>0</v>
      </c>
      <c r="V165" s="247">
        <f t="shared" si="25"/>
        <v>0</v>
      </c>
      <c r="W165" s="276">
        <f t="shared" si="26"/>
        <v>0</v>
      </c>
      <c r="X165" s="277">
        <f t="shared" si="27"/>
        <v>0</v>
      </c>
    </row>
    <row r="166" spans="14:24" x14ac:dyDescent="0.25">
      <c r="N166" s="244">
        <f>Weather_Site!B172</f>
        <v>43779</v>
      </c>
      <c r="O166" s="245">
        <f>Weather_Site!C172</f>
        <v>0.20833333333333334</v>
      </c>
      <c r="P166" s="5">
        <f>Weather_Site!E172</f>
        <v>98</v>
      </c>
      <c r="Q166" s="245">
        <f t="shared" si="28"/>
        <v>2.0833333333333343E-2</v>
      </c>
      <c r="R166" s="5">
        <f t="shared" si="23"/>
        <v>0</v>
      </c>
      <c r="S166" s="5">
        <f t="shared" si="29"/>
        <v>5</v>
      </c>
      <c r="T166" s="247">
        <f t="shared" si="30"/>
        <v>0</v>
      </c>
      <c r="U166" s="5">
        <f t="shared" si="24"/>
        <v>0</v>
      </c>
      <c r="V166" s="247">
        <f t="shared" si="25"/>
        <v>0</v>
      </c>
      <c r="W166" s="276">
        <f t="shared" si="26"/>
        <v>0</v>
      </c>
      <c r="X166" s="277">
        <f t="shared" si="27"/>
        <v>0</v>
      </c>
    </row>
    <row r="167" spans="14:24" x14ac:dyDescent="0.25">
      <c r="N167" s="244">
        <f>Weather_Site!B173</f>
        <v>43779</v>
      </c>
      <c r="O167" s="245">
        <f>Weather_Site!C173</f>
        <v>0.22916666666666666</v>
      </c>
      <c r="P167" s="5">
        <f>Weather_Site!E173</f>
        <v>97</v>
      </c>
      <c r="Q167" s="245">
        <f t="shared" si="28"/>
        <v>2.0833333333333315E-2</v>
      </c>
      <c r="R167" s="5">
        <f t="shared" si="23"/>
        <v>0</v>
      </c>
      <c r="S167" s="5">
        <f t="shared" si="29"/>
        <v>5</v>
      </c>
      <c r="T167" s="247">
        <f t="shared" si="30"/>
        <v>0</v>
      </c>
      <c r="U167" s="5">
        <f t="shared" si="24"/>
        <v>0</v>
      </c>
      <c r="V167" s="247">
        <f t="shared" si="25"/>
        <v>0</v>
      </c>
      <c r="W167" s="276">
        <f t="shared" si="26"/>
        <v>0</v>
      </c>
      <c r="X167" s="277">
        <f t="shared" si="27"/>
        <v>0</v>
      </c>
    </row>
    <row r="168" spans="14:24" x14ac:dyDescent="0.25">
      <c r="N168" s="244">
        <f>Weather_Site!B174</f>
        <v>43779</v>
      </c>
      <c r="O168" s="245">
        <f>Weather_Site!C174</f>
        <v>0.25</v>
      </c>
      <c r="P168" s="5">
        <f>Weather_Site!E174</f>
        <v>97</v>
      </c>
      <c r="Q168" s="245">
        <f t="shared" si="28"/>
        <v>2.0833333333333343E-2</v>
      </c>
      <c r="R168" s="5">
        <f t="shared" si="23"/>
        <v>0</v>
      </c>
      <c r="S168" s="5">
        <f t="shared" si="29"/>
        <v>6</v>
      </c>
      <c r="T168" s="247">
        <f t="shared" si="30"/>
        <v>0</v>
      </c>
      <c r="U168" s="5">
        <f t="shared" si="24"/>
        <v>0</v>
      </c>
      <c r="V168" s="247">
        <f t="shared" si="25"/>
        <v>0</v>
      </c>
      <c r="W168" s="276">
        <f t="shared" si="26"/>
        <v>0</v>
      </c>
      <c r="X168" s="277">
        <f t="shared" si="27"/>
        <v>0</v>
      </c>
    </row>
    <row r="169" spans="14:24" x14ac:dyDescent="0.25">
      <c r="N169" s="244">
        <f>Weather_Site!B175</f>
        <v>43779</v>
      </c>
      <c r="O169" s="245">
        <f>Weather_Site!C175</f>
        <v>0.27083333333333331</v>
      </c>
      <c r="P169" s="5">
        <f>Weather_Site!E175</f>
        <v>98</v>
      </c>
      <c r="Q169" s="245">
        <f t="shared" si="28"/>
        <v>2.0833333333333315E-2</v>
      </c>
      <c r="R169" s="5">
        <f t="shared" si="23"/>
        <v>0</v>
      </c>
      <c r="S169" s="5">
        <f t="shared" si="29"/>
        <v>6</v>
      </c>
      <c r="T169" s="247">
        <f t="shared" si="30"/>
        <v>0</v>
      </c>
      <c r="U169" s="5">
        <f t="shared" si="24"/>
        <v>0</v>
      </c>
      <c r="V169" s="247">
        <f t="shared" si="25"/>
        <v>0</v>
      </c>
      <c r="W169" s="276">
        <f t="shared" si="26"/>
        <v>0</v>
      </c>
      <c r="X169" s="277">
        <f t="shared" si="27"/>
        <v>0</v>
      </c>
    </row>
    <row r="170" spans="14:24" x14ac:dyDescent="0.25">
      <c r="N170" s="244">
        <f>Weather_Site!B176</f>
        <v>43779</v>
      </c>
      <c r="O170" s="245">
        <f>Weather_Site!C176</f>
        <v>0.29166666666666669</v>
      </c>
      <c r="P170" s="5">
        <f>Weather_Site!E176</f>
        <v>97</v>
      </c>
      <c r="Q170" s="245">
        <f t="shared" si="28"/>
        <v>2.083333333333337E-2</v>
      </c>
      <c r="R170" s="5">
        <f t="shared" si="23"/>
        <v>0</v>
      </c>
      <c r="S170" s="5">
        <f t="shared" si="29"/>
        <v>7</v>
      </c>
      <c r="T170" s="247">
        <f t="shared" si="30"/>
        <v>0</v>
      </c>
      <c r="U170" s="5">
        <f t="shared" si="24"/>
        <v>0</v>
      </c>
      <c r="V170" s="247">
        <f t="shared" si="25"/>
        <v>0</v>
      </c>
      <c r="W170" s="276">
        <f t="shared" si="26"/>
        <v>0</v>
      </c>
      <c r="X170" s="277">
        <f t="shared" si="27"/>
        <v>0</v>
      </c>
    </row>
    <row r="171" spans="14:24" x14ac:dyDescent="0.25">
      <c r="N171" s="244">
        <f>Weather_Site!B177</f>
        <v>43779</v>
      </c>
      <c r="O171" s="245">
        <f>Weather_Site!C177</f>
        <v>0.3125</v>
      </c>
      <c r="P171" s="5">
        <f>Weather_Site!E177</f>
        <v>91</v>
      </c>
      <c r="Q171" s="245">
        <f t="shared" si="28"/>
        <v>2.0833333333333315E-2</v>
      </c>
      <c r="R171" s="5">
        <f t="shared" si="23"/>
        <v>0</v>
      </c>
      <c r="S171" s="5">
        <f t="shared" si="29"/>
        <v>7</v>
      </c>
      <c r="T171" s="247">
        <f t="shared" si="30"/>
        <v>0</v>
      </c>
      <c r="U171" s="5">
        <f t="shared" si="24"/>
        <v>0</v>
      </c>
      <c r="V171" s="247">
        <f t="shared" si="25"/>
        <v>0</v>
      </c>
      <c r="W171" s="276">
        <f t="shared" si="26"/>
        <v>0</v>
      </c>
      <c r="X171" s="277">
        <f t="shared" si="27"/>
        <v>0</v>
      </c>
    </row>
    <row r="172" spans="14:24" x14ac:dyDescent="0.25">
      <c r="N172" s="244">
        <f>Weather_Site!B178</f>
        <v>43779</v>
      </c>
      <c r="O172" s="245">
        <f>Weather_Site!C178</f>
        <v>0.33333333333333331</v>
      </c>
      <c r="P172" s="5">
        <f>Weather_Site!E178</f>
        <v>79</v>
      </c>
      <c r="Q172" s="245">
        <f t="shared" si="28"/>
        <v>2.0833333333333315E-2</v>
      </c>
      <c r="R172" s="5">
        <f t="shared" si="23"/>
        <v>0</v>
      </c>
      <c r="S172" s="5">
        <f t="shared" si="29"/>
        <v>8</v>
      </c>
      <c r="T172" s="247">
        <f t="shared" si="30"/>
        <v>0</v>
      </c>
      <c r="U172" s="5">
        <f t="shared" si="24"/>
        <v>0</v>
      </c>
      <c r="V172" s="247">
        <f t="shared" si="25"/>
        <v>0</v>
      </c>
      <c r="W172" s="276">
        <f t="shared" si="26"/>
        <v>0</v>
      </c>
      <c r="X172" s="277">
        <f t="shared" si="27"/>
        <v>0</v>
      </c>
    </row>
    <row r="173" spans="14:24" x14ac:dyDescent="0.25">
      <c r="N173" s="244">
        <f>Weather_Site!B179</f>
        <v>43779</v>
      </c>
      <c r="O173" s="245">
        <f>Weather_Site!C179</f>
        <v>0.35416666666666669</v>
      </c>
      <c r="P173" s="5">
        <f>Weather_Site!E179</f>
        <v>68</v>
      </c>
      <c r="Q173" s="245">
        <f t="shared" si="28"/>
        <v>0</v>
      </c>
      <c r="R173" s="5">
        <f t="shared" si="23"/>
        <v>0</v>
      </c>
      <c r="S173" s="5">
        <f t="shared" si="29"/>
        <v>8</v>
      </c>
      <c r="T173" s="247">
        <f t="shared" si="30"/>
        <v>0</v>
      </c>
      <c r="U173" s="5">
        <f t="shared" si="24"/>
        <v>0</v>
      </c>
      <c r="V173" s="247">
        <f t="shared" si="25"/>
        <v>0</v>
      </c>
      <c r="W173" s="276">
        <f t="shared" si="26"/>
        <v>0</v>
      </c>
      <c r="X173" s="277">
        <f t="shared" si="27"/>
        <v>0</v>
      </c>
    </row>
    <row r="174" spans="14:24" x14ac:dyDescent="0.25">
      <c r="N174" s="244">
        <f>Weather_Site!B180</f>
        <v>43779</v>
      </c>
      <c r="O174" s="245">
        <f>Weather_Site!C180</f>
        <v>0.375</v>
      </c>
      <c r="P174" s="5">
        <f>Weather_Site!E180</f>
        <v>53</v>
      </c>
      <c r="Q174" s="245">
        <f t="shared" si="28"/>
        <v>0</v>
      </c>
      <c r="R174" s="5">
        <f t="shared" si="23"/>
        <v>0</v>
      </c>
      <c r="S174" s="5">
        <f t="shared" si="29"/>
        <v>9</v>
      </c>
      <c r="T174" s="247">
        <f t="shared" si="30"/>
        <v>0</v>
      </c>
      <c r="U174" s="5">
        <f t="shared" si="24"/>
        <v>0</v>
      </c>
      <c r="V174" s="247">
        <f t="shared" si="25"/>
        <v>0</v>
      </c>
      <c r="W174" s="276">
        <f t="shared" si="26"/>
        <v>0</v>
      </c>
      <c r="X174" s="277">
        <f t="shared" si="27"/>
        <v>0</v>
      </c>
    </row>
    <row r="175" spans="14:24" x14ac:dyDescent="0.25">
      <c r="N175" s="244">
        <f>Weather_Site!B181</f>
        <v>43779</v>
      </c>
      <c r="O175" s="245">
        <f>Weather_Site!C181</f>
        <v>0.39583333333333331</v>
      </c>
      <c r="P175" s="5">
        <f>Weather_Site!E181</f>
        <v>32</v>
      </c>
      <c r="Q175" s="245">
        <f t="shared" si="28"/>
        <v>0</v>
      </c>
      <c r="R175" s="5">
        <f t="shared" si="23"/>
        <v>0</v>
      </c>
      <c r="S175" s="5">
        <f t="shared" si="29"/>
        <v>9</v>
      </c>
      <c r="T175" s="247">
        <f t="shared" si="30"/>
        <v>0</v>
      </c>
      <c r="U175" s="5">
        <f t="shared" si="24"/>
        <v>0</v>
      </c>
      <c r="V175" s="247">
        <f t="shared" si="25"/>
        <v>0</v>
      </c>
      <c r="W175" s="276">
        <f t="shared" si="26"/>
        <v>0</v>
      </c>
      <c r="X175" s="277">
        <f t="shared" si="27"/>
        <v>0</v>
      </c>
    </row>
    <row r="176" spans="14:24" x14ac:dyDescent="0.25">
      <c r="N176" s="244">
        <f>Weather_Site!B182</f>
        <v>43779</v>
      </c>
      <c r="O176" s="245">
        <f>Weather_Site!C182</f>
        <v>0.41666666666666669</v>
      </c>
      <c r="P176" s="5">
        <f>Weather_Site!E182</f>
        <v>27</v>
      </c>
      <c r="Q176" s="245">
        <f t="shared" si="28"/>
        <v>0</v>
      </c>
      <c r="R176" s="5">
        <f t="shared" si="23"/>
        <v>0</v>
      </c>
      <c r="S176" s="5">
        <f t="shared" si="29"/>
        <v>10</v>
      </c>
      <c r="T176" s="247">
        <f t="shared" si="30"/>
        <v>0</v>
      </c>
      <c r="U176" s="5">
        <f t="shared" si="24"/>
        <v>0</v>
      </c>
      <c r="V176" s="247">
        <f t="shared" si="25"/>
        <v>0</v>
      </c>
      <c r="W176" s="276">
        <f t="shared" si="26"/>
        <v>0</v>
      </c>
      <c r="X176" s="277">
        <f t="shared" si="27"/>
        <v>0</v>
      </c>
    </row>
    <row r="177" spans="14:24" x14ac:dyDescent="0.25">
      <c r="N177" s="244">
        <f>Weather_Site!B183</f>
        <v>43779</v>
      </c>
      <c r="O177" s="245">
        <f>Weather_Site!C183</f>
        <v>0.4375</v>
      </c>
      <c r="P177" s="5">
        <f>Weather_Site!E183</f>
        <v>25</v>
      </c>
      <c r="Q177" s="245">
        <f t="shared" si="28"/>
        <v>0</v>
      </c>
      <c r="R177" s="5">
        <f t="shared" si="23"/>
        <v>0</v>
      </c>
      <c r="S177" s="5">
        <f t="shared" si="29"/>
        <v>10</v>
      </c>
      <c r="T177" s="247">
        <f t="shared" si="30"/>
        <v>0</v>
      </c>
      <c r="U177" s="5">
        <f t="shared" si="24"/>
        <v>0</v>
      </c>
      <c r="V177" s="247">
        <f t="shared" si="25"/>
        <v>0</v>
      </c>
      <c r="W177" s="276">
        <f t="shared" si="26"/>
        <v>0</v>
      </c>
      <c r="X177" s="277">
        <f t="shared" si="27"/>
        <v>0</v>
      </c>
    </row>
    <row r="178" spans="14:24" x14ac:dyDescent="0.25">
      <c r="N178" s="244">
        <f>Weather_Site!B184</f>
        <v>43779</v>
      </c>
      <c r="O178" s="245">
        <f>Weather_Site!C184</f>
        <v>0.45833333333333331</v>
      </c>
      <c r="P178" s="5">
        <f>Weather_Site!E184</f>
        <v>24</v>
      </c>
      <c r="Q178" s="245">
        <f t="shared" si="28"/>
        <v>0</v>
      </c>
      <c r="R178" s="5">
        <f t="shared" si="23"/>
        <v>0</v>
      </c>
      <c r="S178" s="5">
        <f t="shared" si="29"/>
        <v>11</v>
      </c>
      <c r="T178" s="247">
        <f t="shared" si="30"/>
        <v>0</v>
      </c>
      <c r="U178" s="5">
        <f t="shared" si="24"/>
        <v>0</v>
      </c>
      <c r="V178" s="247">
        <f t="shared" si="25"/>
        <v>0</v>
      </c>
      <c r="W178" s="276">
        <f t="shared" si="26"/>
        <v>0</v>
      </c>
      <c r="X178" s="277">
        <f t="shared" si="27"/>
        <v>0</v>
      </c>
    </row>
    <row r="179" spans="14:24" x14ac:dyDescent="0.25">
      <c r="N179" s="244">
        <f>Weather_Site!B185</f>
        <v>43779</v>
      </c>
      <c r="O179" s="245">
        <f>Weather_Site!C185</f>
        <v>0.47916666666666669</v>
      </c>
      <c r="P179" s="5">
        <f>Weather_Site!E185</f>
        <v>23</v>
      </c>
      <c r="Q179" s="245">
        <f t="shared" si="28"/>
        <v>0</v>
      </c>
      <c r="R179" s="5">
        <f t="shared" si="23"/>
        <v>0</v>
      </c>
      <c r="S179" s="5">
        <f t="shared" si="29"/>
        <v>11</v>
      </c>
      <c r="T179" s="247">
        <f t="shared" si="30"/>
        <v>0</v>
      </c>
      <c r="U179" s="5">
        <f t="shared" si="24"/>
        <v>0</v>
      </c>
      <c r="V179" s="247">
        <f t="shared" si="25"/>
        <v>0</v>
      </c>
      <c r="W179" s="276">
        <f t="shared" si="26"/>
        <v>0</v>
      </c>
      <c r="X179" s="277">
        <f t="shared" si="27"/>
        <v>0</v>
      </c>
    </row>
    <row r="180" spans="14:24" x14ac:dyDescent="0.25">
      <c r="N180" s="244">
        <f>Weather_Site!B186</f>
        <v>43779</v>
      </c>
      <c r="O180" s="245">
        <f>Weather_Site!C186</f>
        <v>0.5</v>
      </c>
      <c r="P180" s="5">
        <f>Weather_Site!E186</f>
        <v>23</v>
      </c>
      <c r="Q180" s="245">
        <f t="shared" si="28"/>
        <v>0</v>
      </c>
      <c r="R180" s="5">
        <f t="shared" si="23"/>
        <v>0</v>
      </c>
      <c r="S180" s="5">
        <f t="shared" si="29"/>
        <v>12</v>
      </c>
      <c r="T180" s="247">
        <f t="shared" si="30"/>
        <v>0</v>
      </c>
      <c r="U180" s="5">
        <f t="shared" si="24"/>
        <v>0</v>
      </c>
      <c r="V180" s="247">
        <f t="shared" si="25"/>
        <v>0</v>
      </c>
      <c r="W180" s="276">
        <f t="shared" si="26"/>
        <v>0</v>
      </c>
      <c r="X180" s="277">
        <f t="shared" si="27"/>
        <v>0</v>
      </c>
    </row>
    <row r="181" spans="14:24" x14ac:dyDescent="0.25">
      <c r="N181" s="244">
        <f>Weather_Site!B187</f>
        <v>43779</v>
      </c>
      <c r="O181" s="245">
        <f>Weather_Site!C187</f>
        <v>0.52083333333333337</v>
      </c>
      <c r="P181" s="5">
        <f>Weather_Site!E187</f>
        <v>23</v>
      </c>
      <c r="Q181" s="245">
        <f t="shared" si="28"/>
        <v>0</v>
      </c>
      <c r="R181" s="5">
        <f t="shared" si="23"/>
        <v>0</v>
      </c>
      <c r="S181" s="5">
        <f t="shared" si="29"/>
        <v>12</v>
      </c>
      <c r="T181" s="247">
        <f t="shared" si="30"/>
        <v>0</v>
      </c>
      <c r="U181" s="5">
        <f t="shared" si="24"/>
        <v>0</v>
      </c>
      <c r="V181" s="247">
        <f t="shared" si="25"/>
        <v>0</v>
      </c>
      <c r="W181" s="276">
        <f t="shared" si="26"/>
        <v>0</v>
      </c>
      <c r="X181" s="277">
        <f t="shared" si="27"/>
        <v>0</v>
      </c>
    </row>
    <row r="182" spans="14:24" x14ac:dyDescent="0.25">
      <c r="N182" s="244">
        <f>Weather_Site!B188</f>
        <v>43779</v>
      </c>
      <c r="O182" s="245">
        <f>Weather_Site!C188</f>
        <v>0.53611111111111109</v>
      </c>
      <c r="P182" s="5">
        <f>Weather_Site!E188</f>
        <v>28</v>
      </c>
      <c r="Q182" s="245">
        <f t="shared" si="28"/>
        <v>0</v>
      </c>
      <c r="R182" s="5">
        <f t="shared" si="23"/>
        <v>0</v>
      </c>
      <c r="S182" s="5">
        <f t="shared" si="29"/>
        <v>12</v>
      </c>
      <c r="T182" s="247">
        <f t="shared" si="30"/>
        <v>0</v>
      </c>
      <c r="U182" s="5">
        <f t="shared" si="24"/>
        <v>0</v>
      </c>
      <c r="V182" s="247">
        <f t="shared" si="25"/>
        <v>0</v>
      </c>
      <c r="W182" s="276">
        <f t="shared" si="26"/>
        <v>0</v>
      </c>
      <c r="X182" s="277">
        <f t="shared" si="27"/>
        <v>0</v>
      </c>
    </row>
    <row r="183" spans="14:24" x14ac:dyDescent="0.25">
      <c r="N183" s="244">
        <f>Weather_Site!B189</f>
        <v>43779</v>
      </c>
      <c r="O183" s="245">
        <f>Weather_Site!C189</f>
        <v>0.54166666666666663</v>
      </c>
      <c r="P183" s="5">
        <f>Weather_Site!E189</f>
        <v>28</v>
      </c>
      <c r="Q183" s="245">
        <f t="shared" si="28"/>
        <v>0</v>
      </c>
      <c r="R183" s="5">
        <f t="shared" si="23"/>
        <v>0</v>
      </c>
      <c r="S183" s="5">
        <f t="shared" si="29"/>
        <v>13</v>
      </c>
      <c r="T183" s="247">
        <f t="shared" si="30"/>
        <v>0</v>
      </c>
      <c r="U183" s="5">
        <f t="shared" si="24"/>
        <v>0</v>
      </c>
      <c r="V183" s="247">
        <f t="shared" si="25"/>
        <v>0</v>
      </c>
      <c r="W183" s="276">
        <f t="shared" si="26"/>
        <v>0</v>
      </c>
      <c r="X183" s="277">
        <f t="shared" si="27"/>
        <v>0</v>
      </c>
    </row>
    <row r="184" spans="14:24" x14ac:dyDescent="0.25">
      <c r="N184" s="244">
        <f>Weather_Site!B190</f>
        <v>43779</v>
      </c>
      <c r="O184" s="245">
        <f>Weather_Site!C190</f>
        <v>0.5625</v>
      </c>
      <c r="P184" s="5">
        <f>Weather_Site!E190</f>
        <v>30</v>
      </c>
      <c r="Q184" s="245">
        <f t="shared" si="28"/>
        <v>0</v>
      </c>
      <c r="R184" s="5">
        <f t="shared" si="23"/>
        <v>0</v>
      </c>
      <c r="S184" s="5">
        <f t="shared" si="29"/>
        <v>13</v>
      </c>
      <c r="T184" s="247">
        <f t="shared" si="30"/>
        <v>0</v>
      </c>
      <c r="U184" s="5">
        <f t="shared" si="24"/>
        <v>0</v>
      </c>
      <c r="V184" s="247">
        <f t="shared" si="25"/>
        <v>0</v>
      </c>
      <c r="W184" s="276">
        <f t="shared" si="26"/>
        <v>0</v>
      </c>
      <c r="X184" s="277">
        <f t="shared" si="27"/>
        <v>0</v>
      </c>
    </row>
    <row r="185" spans="14:24" x14ac:dyDescent="0.25">
      <c r="N185" s="244">
        <f>Weather_Site!B191</f>
        <v>43779</v>
      </c>
      <c r="O185" s="245">
        <f>Weather_Site!C191</f>
        <v>0.58333333333333337</v>
      </c>
      <c r="P185" s="5">
        <f>Weather_Site!E191</f>
        <v>30</v>
      </c>
      <c r="Q185" s="245">
        <f t="shared" si="28"/>
        <v>0</v>
      </c>
      <c r="R185" s="5">
        <f t="shared" si="23"/>
        <v>0</v>
      </c>
      <c r="S185" s="5">
        <f t="shared" si="29"/>
        <v>14</v>
      </c>
      <c r="T185" s="247">
        <f t="shared" si="30"/>
        <v>0</v>
      </c>
      <c r="U185" s="5">
        <f t="shared" si="24"/>
        <v>0</v>
      </c>
      <c r="V185" s="247">
        <f t="shared" si="25"/>
        <v>0</v>
      </c>
      <c r="W185" s="276">
        <f t="shared" si="26"/>
        <v>0</v>
      </c>
      <c r="X185" s="277">
        <f t="shared" si="27"/>
        <v>0</v>
      </c>
    </row>
    <row r="186" spans="14:24" x14ac:dyDescent="0.25">
      <c r="N186" s="244">
        <f>Weather_Site!B192</f>
        <v>43779</v>
      </c>
      <c r="O186" s="245">
        <f>Weather_Site!C192</f>
        <v>0.60416666666666663</v>
      </c>
      <c r="P186" s="5">
        <f>Weather_Site!E192</f>
        <v>31</v>
      </c>
      <c r="Q186" s="245">
        <f t="shared" si="28"/>
        <v>0</v>
      </c>
      <c r="R186" s="5">
        <f t="shared" si="23"/>
        <v>0</v>
      </c>
      <c r="S186" s="5">
        <f t="shared" si="29"/>
        <v>14</v>
      </c>
      <c r="T186" s="247">
        <f t="shared" si="30"/>
        <v>0</v>
      </c>
      <c r="U186" s="5">
        <f t="shared" si="24"/>
        <v>0</v>
      </c>
      <c r="V186" s="247">
        <f t="shared" si="25"/>
        <v>0</v>
      </c>
      <c r="W186" s="276">
        <f t="shared" si="26"/>
        <v>0</v>
      </c>
      <c r="X186" s="277">
        <f t="shared" si="27"/>
        <v>0</v>
      </c>
    </row>
    <row r="187" spans="14:24" x14ac:dyDescent="0.25">
      <c r="N187" s="244">
        <f>Weather_Site!B193</f>
        <v>43779</v>
      </c>
      <c r="O187" s="245">
        <f>Weather_Site!C193</f>
        <v>0.625</v>
      </c>
      <c r="P187" s="5">
        <f>Weather_Site!E193</f>
        <v>36</v>
      </c>
      <c r="Q187" s="245">
        <f t="shared" si="28"/>
        <v>0</v>
      </c>
      <c r="R187" s="5">
        <f t="shared" si="23"/>
        <v>0</v>
      </c>
      <c r="S187" s="5">
        <f t="shared" si="29"/>
        <v>15</v>
      </c>
      <c r="T187" s="247">
        <f t="shared" si="30"/>
        <v>0</v>
      </c>
      <c r="U187" s="5">
        <f t="shared" si="24"/>
        <v>0</v>
      </c>
      <c r="V187" s="247">
        <f t="shared" si="25"/>
        <v>0</v>
      </c>
      <c r="W187" s="276">
        <f t="shared" si="26"/>
        <v>0</v>
      </c>
      <c r="X187" s="277">
        <f t="shared" si="27"/>
        <v>0</v>
      </c>
    </row>
    <row r="188" spans="14:24" x14ac:dyDescent="0.25">
      <c r="N188" s="244">
        <f>Weather_Site!B194</f>
        <v>43779</v>
      </c>
      <c r="O188" s="245">
        <f>Weather_Site!C194</f>
        <v>0.64583333333333337</v>
      </c>
      <c r="P188" s="5">
        <f>Weather_Site!E194</f>
        <v>37</v>
      </c>
      <c r="Q188" s="245">
        <f t="shared" si="28"/>
        <v>2.083333333333337E-2</v>
      </c>
      <c r="R188" s="5">
        <f t="shared" si="23"/>
        <v>0</v>
      </c>
      <c r="S188" s="5">
        <f t="shared" si="29"/>
        <v>15</v>
      </c>
      <c r="T188" s="247">
        <f t="shared" si="30"/>
        <v>0</v>
      </c>
      <c r="U188" s="5">
        <f t="shared" si="24"/>
        <v>0</v>
      </c>
      <c r="V188" s="247">
        <f t="shared" si="25"/>
        <v>0</v>
      </c>
      <c r="W188" s="276">
        <f t="shared" si="26"/>
        <v>0</v>
      </c>
      <c r="X188" s="277">
        <f t="shared" si="27"/>
        <v>0</v>
      </c>
    </row>
    <row r="189" spans="14:24" x14ac:dyDescent="0.25">
      <c r="N189" s="244">
        <f>Weather_Site!B195</f>
        <v>43779</v>
      </c>
      <c r="O189" s="245">
        <f>Weather_Site!C195</f>
        <v>0.66666666666666663</v>
      </c>
      <c r="P189" s="5">
        <f>Weather_Site!E195</f>
        <v>38</v>
      </c>
      <c r="Q189" s="245">
        <f t="shared" si="28"/>
        <v>2.0833333333333259E-2</v>
      </c>
      <c r="R189" s="5">
        <f t="shared" si="23"/>
        <v>0</v>
      </c>
      <c r="S189" s="5">
        <f t="shared" si="29"/>
        <v>16</v>
      </c>
      <c r="T189" s="247">
        <f t="shared" si="30"/>
        <v>0</v>
      </c>
      <c r="U189" s="5">
        <f t="shared" si="24"/>
        <v>0</v>
      </c>
      <c r="V189" s="247">
        <f t="shared" si="25"/>
        <v>0</v>
      </c>
      <c r="W189" s="276">
        <f t="shared" si="26"/>
        <v>0</v>
      </c>
      <c r="X189" s="277">
        <f t="shared" si="27"/>
        <v>0</v>
      </c>
    </row>
    <row r="190" spans="14:24" x14ac:dyDescent="0.25">
      <c r="N190" s="244">
        <f>Weather_Site!B196</f>
        <v>43779</v>
      </c>
      <c r="O190" s="245">
        <f>Weather_Site!C196</f>
        <v>0.6875</v>
      </c>
      <c r="P190" s="5">
        <f>Weather_Site!E196</f>
        <v>42</v>
      </c>
      <c r="Q190" s="245">
        <f t="shared" si="28"/>
        <v>2.083333333333337E-2</v>
      </c>
      <c r="R190" s="5">
        <f t="shared" si="23"/>
        <v>0</v>
      </c>
      <c r="S190" s="5">
        <f t="shared" si="29"/>
        <v>16</v>
      </c>
      <c r="T190" s="247">
        <f t="shared" si="30"/>
        <v>0</v>
      </c>
      <c r="U190" s="5">
        <f t="shared" si="24"/>
        <v>0</v>
      </c>
      <c r="V190" s="247">
        <f t="shared" si="25"/>
        <v>0</v>
      </c>
      <c r="W190" s="276">
        <f t="shared" si="26"/>
        <v>0</v>
      </c>
      <c r="X190" s="277">
        <f t="shared" si="27"/>
        <v>0</v>
      </c>
    </row>
    <row r="191" spans="14:24" x14ac:dyDescent="0.25">
      <c r="N191" s="244">
        <f>Weather_Site!B197</f>
        <v>43779</v>
      </c>
      <c r="O191" s="245">
        <f>Weather_Site!C197</f>
        <v>0.70833333333333337</v>
      </c>
      <c r="P191" s="5">
        <f>Weather_Site!E197</f>
        <v>44</v>
      </c>
      <c r="Q191" s="245">
        <f t="shared" si="28"/>
        <v>2.083333333333337E-2</v>
      </c>
      <c r="R191" s="5">
        <f t="shared" si="23"/>
        <v>0</v>
      </c>
      <c r="S191" s="5">
        <f t="shared" si="29"/>
        <v>17</v>
      </c>
      <c r="T191" s="247">
        <f t="shared" si="30"/>
        <v>0</v>
      </c>
      <c r="U191" s="5">
        <f t="shared" si="24"/>
        <v>0</v>
      </c>
      <c r="V191" s="247">
        <f t="shared" si="25"/>
        <v>0</v>
      </c>
      <c r="W191" s="276">
        <f t="shared" si="26"/>
        <v>0</v>
      </c>
      <c r="X191" s="277">
        <f t="shared" si="27"/>
        <v>0</v>
      </c>
    </row>
    <row r="192" spans="14:24" x14ac:dyDescent="0.25">
      <c r="N192" s="244">
        <f>Weather_Site!B198</f>
        <v>43779</v>
      </c>
      <c r="O192" s="245">
        <f>Weather_Site!C198</f>
        <v>0.72916666666666663</v>
      </c>
      <c r="P192" s="5">
        <f>Weather_Site!E198</f>
        <v>47</v>
      </c>
      <c r="Q192" s="245">
        <f t="shared" si="28"/>
        <v>2.0833333333333259E-2</v>
      </c>
      <c r="R192" s="5">
        <f t="shared" si="23"/>
        <v>0</v>
      </c>
      <c r="S192" s="5">
        <f t="shared" si="29"/>
        <v>17</v>
      </c>
      <c r="T192" s="247">
        <f t="shared" si="30"/>
        <v>0</v>
      </c>
      <c r="U192" s="5">
        <f t="shared" si="24"/>
        <v>0</v>
      </c>
      <c r="V192" s="247">
        <f t="shared" si="25"/>
        <v>0</v>
      </c>
      <c r="W192" s="276">
        <f t="shared" si="26"/>
        <v>0</v>
      </c>
      <c r="X192" s="277">
        <f t="shared" si="27"/>
        <v>0</v>
      </c>
    </row>
    <row r="193" spans="14:24" x14ac:dyDescent="0.25">
      <c r="N193" s="244">
        <f>Weather_Site!B199</f>
        <v>43779</v>
      </c>
      <c r="O193" s="245">
        <f>Weather_Site!C199</f>
        <v>0.75</v>
      </c>
      <c r="P193" s="5">
        <f>Weather_Site!E199</f>
        <v>50</v>
      </c>
      <c r="Q193" s="245">
        <f t="shared" si="28"/>
        <v>2.083333333333337E-2</v>
      </c>
      <c r="R193" s="5">
        <f t="shared" si="23"/>
        <v>0</v>
      </c>
      <c r="S193" s="5">
        <f t="shared" si="29"/>
        <v>18</v>
      </c>
      <c r="T193" s="247">
        <f t="shared" si="30"/>
        <v>0</v>
      </c>
      <c r="U193" s="5">
        <f t="shared" si="24"/>
        <v>0</v>
      </c>
      <c r="V193" s="247">
        <f t="shared" si="25"/>
        <v>0</v>
      </c>
      <c r="W193" s="276">
        <f t="shared" si="26"/>
        <v>0</v>
      </c>
      <c r="X193" s="277">
        <f t="shared" si="27"/>
        <v>0</v>
      </c>
    </row>
    <row r="194" spans="14:24" x14ac:dyDescent="0.25">
      <c r="N194" s="244">
        <f>Weather_Site!B200</f>
        <v>43779</v>
      </c>
      <c r="O194" s="245">
        <f>Weather_Site!C200</f>
        <v>0.77083333333333337</v>
      </c>
      <c r="P194" s="5">
        <f>Weather_Site!E200</f>
        <v>51</v>
      </c>
      <c r="Q194" s="245">
        <f t="shared" si="28"/>
        <v>2.083333333333337E-2</v>
      </c>
      <c r="R194" s="5">
        <f t="shared" si="23"/>
        <v>0</v>
      </c>
      <c r="S194" s="5">
        <f t="shared" si="29"/>
        <v>18</v>
      </c>
      <c r="T194" s="247">
        <f t="shared" si="30"/>
        <v>0</v>
      </c>
      <c r="U194" s="5">
        <f t="shared" si="24"/>
        <v>0</v>
      </c>
      <c r="V194" s="247">
        <f t="shared" si="25"/>
        <v>0</v>
      </c>
      <c r="W194" s="276">
        <f t="shared" si="26"/>
        <v>0</v>
      </c>
      <c r="X194" s="277">
        <f t="shared" si="27"/>
        <v>0</v>
      </c>
    </row>
    <row r="195" spans="14:24" x14ac:dyDescent="0.25">
      <c r="N195" s="244">
        <f>Weather_Site!B201</f>
        <v>43779</v>
      </c>
      <c r="O195" s="245">
        <f>Weather_Site!C201</f>
        <v>0.79166666666666663</v>
      </c>
      <c r="P195" s="5">
        <f>Weather_Site!E201</f>
        <v>55</v>
      </c>
      <c r="Q195" s="245">
        <f t="shared" si="28"/>
        <v>2.0833333333333259E-2</v>
      </c>
      <c r="R195" s="5">
        <f t="shared" si="23"/>
        <v>0</v>
      </c>
      <c r="S195" s="5">
        <f t="shared" si="29"/>
        <v>19</v>
      </c>
      <c r="T195" s="247">
        <f t="shared" si="30"/>
        <v>0</v>
      </c>
      <c r="U195" s="5">
        <f t="shared" si="24"/>
        <v>0</v>
      </c>
      <c r="V195" s="247">
        <f t="shared" si="25"/>
        <v>0</v>
      </c>
      <c r="W195" s="276">
        <f t="shared" si="26"/>
        <v>0</v>
      </c>
      <c r="X195" s="277">
        <f t="shared" si="27"/>
        <v>0</v>
      </c>
    </row>
    <row r="196" spans="14:24" x14ac:dyDescent="0.25">
      <c r="N196" s="244">
        <f>Weather_Site!B202</f>
        <v>43779</v>
      </c>
      <c r="O196" s="245">
        <f>Weather_Site!C202</f>
        <v>0.8125</v>
      </c>
      <c r="P196" s="5">
        <f>Weather_Site!E202</f>
        <v>57</v>
      </c>
      <c r="Q196" s="245">
        <f t="shared" si="28"/>
        <v>2.083333333333337E-2</v>
      </c>
      <c r="R196" s="5">
        <f t="shared" si="23"/>
        <v>0</v>
      </c>
      <c r="S196" s="5">
        <f t="shared" si="29"/>
        <v>19</v>
      </c>
      <c r="T196" s="247">
        <f t="shared" si="30"/>
        <v>0</v>
      </c>
      <c r="U196" s="5">
        <f t="shared" si="24"/>
        <v>0</v>
      </c>
      <c r="V196" s="247">
        <f t="shared" si="25"/>
        <v>0</v>
      </c>
      <c r="W196" s="276">
        <f t="shared" si="26"/>
        <v>0</v>
      </c>
      <c r="X196" s="277">
        <f t="shared" si="27"/>
        <v>0</v>
      </c>
    </row>
    <row r="197" spans="14:24" x14ac:dyDescent="0.25">
      <c r="N197" s="244">
        <f>Weather_Site!B203</f>
        <v>43779</v>
      </c>
      <c r="O197" s="245">
        <f>Weather_Site!C203</f>
        <v>0.83333333333333337</v>
      </c>
      <c r="P197" s="5">
        <f>Weather_Site!E203</f>
        <v>64</v>
      </c>
      <c r="Q197" s="245">
        <f t="shared" si="28"/>
        <v>2.083333333333337E-2</v>
      </c>
      <c r="R197" s="5">
        <f t="shared" si="23"/>
        <v>0</v>
      </c>
      <c r="S197" s="5">
        <f t="shared" si="29"/>
        <v>20</v>
      </c>
      <c r="T197" s="247">
        <f t="shared" si="30"/>
        <v>0</v>
      </c>
      <c r="U197" s="5">
        <f t="shared" si="24"/>
        <v>0</v>
      </c>
      <c r="V197" s="247">
        <f t="shared" si="25"/>
        <v>0</v>
      </c>
      <c r="W197" s="276">
        <f t="shared" si="26"/>
        <v>0</v>
      </c>
      <c r="X197" s="277">
        <f t="shared" si="27"/>
        <v>0</v>
      </c>
    </row>
    <row r="198" spans="14:24" x14ac:dyDescent="0.25">
      <c r="N198" s="244">
        <f>Weather_Site!B204</f>
        <v>43779</v>
      </c>
      <c r="O198" s="245">
        <f>Weather_Site!C204</f>
        <v>0.85416666666666663</v>
      </c>
      <c r="P198" s="5">
        <f>Weather_Site!E204</f>
        <v>70</v>
      </c>
      <c r="Q198" s="245">
        <f t="shared" si="28"/>
        <v>2.0833333333333259E-2</v>
      </c>
      <c r="R198" s="5">
        <f t="shared" si="23"/>
        <v>0</v>
      </c>
      <c r="S198" s="5">
        <f t="shared" si="29"/>
        <v>20</v>
      </c>
      <c r="T198" s="247">
        <f t="shared" si="30"/>
        <v>0</v>
      </c>
      <c r="U198" s="5">
        <f t="shared" si="24"/>
        <v>0</v>
      </c>
      <c r="V198" s="247">
        <f t="shared" si="25"/>
        <v>0</v>
      </c>
      <c r="W198" s="276">
        <f t="shared" si="26"/>
        <v>0</v>
      </c>
      <c r="X198" s="277">
        <f t="shared" si="27"/>
        <v>0</v>
      </c>
    </row>
    <row r="199" spans="14:24" x14ac:dyDescent="0.25">
      <c r="N199" s="244">
        <f>Weather_Site!B205</f>
        <v>43779</v>
      </c>
      <c r="O199" s="245">
        <f>Weather_Site!C205</f>
        <v>0.875</v>
      </c>
      <c r="P199" s="5">
        <f>Weather_Site!E205</f>
        <v>77</v>
      </c>
      <c r="Q199" s="245">
        <f t="shared" si="28"/>
        <v>2.083333333333337E-2</v>
      </c>
      <c r="R199" s="5">
        <f t="shared" si="23"/>
        <v>0</v>
      </c>
      <c r="S199" s="5">
        <f t="shared" si="29"/>
        <v>21</v>
      </c>
      <c r="T199" s="247">
        <f t="shared" si="30"/>
        <v>0</v>
      </c>
      <c r="U199" s="5">
        <f t="shared" si="24"/>
        <v>0</v>
      </c>
      <c r="V199" s="247">
        <f t="shared" si="25"/>
        <v>0</v>
      </c>
      <c r="W199" s="276">
        <f t="shared" si="26"/>
        <v>0</v>
      </c>
      <c r="X199" s="277">
        <f t="shared" si="27"/>
        <v>0</v>
      </c>
    </row>
    <row r="200" spans="14:24" x14ac:dyDescent="0.25">
      <c r="N200" s="244">
        <f>Weather_Site!B206</f>
        <v>43779</v>
      </c>
      <c r="O200" s="245">
        <f>Weather_Site!C206</f>
        <v>0.89583333333333337</v>
      </c>
      <c r="P200" s="5">
        <f>Weather_Site!E206</f>
        <v>80</v>
      </c>
      <c r="Q200" s="245">
        <f t="shared" si="28"/>
        <v>2.083333333333337E-2</v>
      </c>
      <c r="R200" s="5">
        <f t="shared" ref="R200:R263" si="31">HOUR(Q200)</f>
        <v>0</v>
      </c>
      <c r="S200" s="5">
        <f t="shared" si="29"/>
        <v>21</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43779</v>
      </c>
      <c r="O201" s="245">
        <f>Weather_Site!C207</f>
        <v>0.91666666666666663</v>
      </c>
      <c r="P201" s="5">
        <f>Weather_Site!E207</f>
        <v>82</v>
      </c>
      <c r="Q201" s="245">
        <f t="shared" si="28"/>
        <v>2.0833333333333259E-2</v>
      </c>
      <c r="R201" s="5">
        <f t="shared" si="31"/>
        <v>0</v>
      </c>
      <c r="S201" s="5">
        <f t="shared" si="29"/>
        <v>22</v>
      </c>
      <c r="T201" s="247">
        <f t="shared" si="30"/>
        <v>0</v>
      </c>
      <c r="U201" s="5">
        <f t="shared" si="32"/>
        <v>0</v>
      </c>
      <c r="V201" s="247">
        <f t="shared" si="33"/>
        <v>0</v>
      </c>
      <c r="W201" s="276">
        <f t="shared" si="34"/>
        <v>0</v>
      </c>
      <c r="X201" s="277">
        <f t="shared" si="27"/>
        <v>0</v>
      </c>
    </row>
    <row r="202" spans="14:24" x14ac:dyDescent="0.25">
      <c r="N202" s="244">
        <f>Weather_Site!B208</f>
        <v>43779</v>
      </c>
      <c r="O202" s="245">
        <f>Weather_Site!C208</f>
        <v>0.9375</v>
      </c>
      <c r="P202" s="5">
        <f>Weather_Site!E208</f>
        <v>83</v>
      </c>
      <c r="Q202" s="245">
        <f t="shared" si="28"/>
        <v>2.083333333333337E-2</v>
      </c>
      <c r="R202" s="5">
        <f t="shared" si="31"/>
        <v>0</v>
      </c>
      <c r="S202" s="5">
        <f t="shared" si="29"/>
        <v>22</v>
      </c>
      <c r="T202" s="247">
        <f t="shared" si="30"/>
        <v>0</v>
      </c>
      <c r="U202" s="5">
        <f t="shared" si="32"/>
        <v>0</v>
      </c>
      <c r="V202" s="247">
        <f t="shared" si="33"/>
        <v>0</v>
      </c>
      <c r="W202" s="276">
        <f t="shared" si="34"/>
        <v>0</v>
      </c>
      <c r="X202" s="277">
        <f t="shared" si="27"/>
        <v>0</v>
      </c>
    </row>
    <row r="203" spans="14:24" x14ac:dyDescent="0.25">
      <c r="N203" s="244">
        <f>Weather_Site!B209</f>
        <v>43779</v>
      </c>
      <c r="O203" s="245">
        <f>Weather_Site!C209</f>
        <v>0.95833333333333337</v>
      </c>
      <c r="P203" s="5">
        <f>Weather_Site!E209</f>
        <v>86</v>
      </c>
      <c r="Q203" s="245">
        <f t="shared" si="28"/>
        <v>2.083333333333337E-2</v>
      </c>
      <c r="R203" s="5">
        <f t="shared" si="31"/>
        <v>0</v>
      </c>
      <c r="S203" s="5">
        <f t="shared" si="29"/>
        <v>23</v>
      </c>
      <c r="T203" s="247">
        <f t="shared" si="30"/>
        <v>0</v>
      </c>
      <c r="U203" s="5">
        <f t="shared" si="32"/>
        <v>0</v>
      </c>
      <c r="V203" s="247">
        <f t="shared" si="33"/>
        <v>0</v>
      </c>
      <c r="W203" s="276">
        <f t="shared" si="34"/>
        <v>0</v>
      </c>
      <c r="X203" s="277">
        <f t="shared" si="27"/>
        <v>0</v>
      </c>
    </row>
    <row r="204" spans="14:24" x14ac:dyDescent="0.25">
      <c r="N204" s="244">
        <f>Weather_Site!B210</f>
        <v>43779</v>
      </c>
      <c r="O204" s="245">
        <f>Weather_Site!C210</f>
        <v>0.97916666666666663</v>
      </c>
      <c r="P204" s="5">
        <f>Weather_Site!E210</f>
        <v>86</v>
      </c>
      <c r="Q204" s="245">
        <f t="shared" si="28"/>
        <v>2.0833333333333259E-2</v>
      </c>
      <c r="R204" s="5">
        <f t="shared" si="31"/>
        <v>0</v>
      </c>
      <c r="S204" s="5">
        <f t="shared" si="29"/>
        <v>23</v>
      </c>
      <c r="T204" s="247">
        <f t="shared" si="30"/>
        <v>0</v>
      </c>
      <c r="U204" s="5">
        <f t="shared" si="32"/>
        <v>0</v>
      </c>
      <c r="V204" s="247">
        <f t="shared" si="33"/>
        <v>0</v>
      </c>
      <c r="W204" s="276">
        <f t="shared" si="34"/>
        <v>0</v>
      </c>
      <c r="X204" s="277">
        <f t="shared" si="27"/>
        <v>0</v>
      </c>
    </row>
    <row r="205" spans="14:24" x14ac:dyDescent="0.25">
      <c r="N205" s="244">
        <f>Weather_Site!B211</f>
        <v>43780</v>
      </c>
      <c r="O205" s="245">
        <f>Weather_Site!C211</f>
        <v>0</v>
      </c>
      <c r="P205" s="5">
        <f>Weather_Site!E211</f>
        <v>86</v>
      </c>
      <c r="Q205" s="245">
        <f t="shared" si="28"/>
        <v>2.083333333333337E-2</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43780</v>
      </c>
      <c r="O206" s="245">
        <f>Weather_Site!C212</f>
        <v>2.0833333333333332E-2</v>
      </c>
      <c r="P206" s="5">
        <f>Weather_Site!E212</f>
        <v>92</v>
      </c>
      <c r="Q206" s="245">
        <f t="shared" si="28"/>
        <v>2.0833333333333332E-2</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43780</v>
      </c>
      <c r="O207" s="245">
        <f>Weather_Site!C213</f>
        <v>4.1666666666666664E-2</v>
      </c>
      <c r="P207" s="5">
        <f>Weather_Site!E213</f>
        <v>92</v>
      </c>
      <c r="Q207" s="245">
        <f t="shared" si="28"/>
        <v>2.0833333333333332E-2</v>
      </c>
      <c r="R207" s="5">
        <f t="shared" si="31"/>
        <v>0</v>
      </c>
      <c r="S207" s="5">
        <f t="shared" si="29"/>
        <v>1</v>
      </c>
      <c r="T207" s="247">
        <f t="shared" si="30"/>
        <v>0</v>
      </c>
      <c r="U207" s="5">
        <f t="shared" si="32"/>
        <v>0</v>
      </c>
      <c r="V207" s="247">
        <f t="shared" si="33"/>
        <v>0</v>
      </c>
      <c r="W207" s="276">
        <f t="shared" si="34"/>
        <v>0</v>
      </c>
      <c r="X207" s="277">
        <f t="shared" si="27"/>
        <v>0</v>
      </c>
    </row>
    <row r="208" spans="14:24" x14ac:dyDescent="0.25">
      <c r="N208" s="244">
        <f>Weather_Site!B214</f>
        <v>43780</v>
      </c>
      <c r="O208" s="245">
        <f>Weather_Site!C214</f>
        <v>6.25E-2</v>
      </c>
      <c r="P208" s="5">
        <f>Weather_Site!E214</f>
        <v>94</v>
      </c>
      <c r="Q208" s="245">
        <f t="shared" si="28"/>
        <v>2.0833333333333336E-2</v>
      </c>
      <c r="R208" s="5">
        <f t="shared" si="31"/>
        <v>0</v>
      </c>
      <c r="S208" s="5">
        <f t="shared" si="29"/>
        <v>1</v>
      </c>
      <c r="T208" s="247">
        <f t="shared" si="30"/>
        <v>0</v>
      </c>
      <c r="U208" s="5">
        <f t="shared" si="32"/>
        <v>0</v>
      </c>
      <c r="V208" s="247">
        <f t="shared" si="33"/>
        <v>0</v>
      </c>
      <c r="W208" s="276">
        <f t="shared" si="34"/>
        <v>0</v>
      </c>
      <c r="X208" s="277">
        <f t="shared" si="27"/>
        <v>0</v>
      </c>
    </row>
    <row r="209" spans="14:24" x14ac:dyDescent="0.25">
      <c r="N209" s="244">
        <f>Weather_Site!B215</f>
        <v>43780</v>
      </c>
      <c r="O209" s="245">
        <f>Weather_Site!C215</f>
        <v>8.3333333333333329E-2</v>
      </c>
      <c r="P209" s="5">
        <f>Weather_Site!E215</f>
        <v>92</v>
      </c>
      <c r="Q209" s="245">
        <f t="shared" si="28"/>
        <v>2.0833333333333329E-2</v>
      </c>
      <c r="R209" s="5">
        <f t="shared" si="31"/>
        <v>0</v>
      </c>
      <c r="S209" s="5">
        <f t="shared" si="29"/>
        <v>2</v>
      </c>
      <c r="T209" s="247">
        <f t="shared" si="30"/>
        <v>0</v>
      </c>
      <c r="U209" s="5">
        <f t="shared" si="32"/>
        <v>0</v>
      </c>
      <c r="V209" s="247">
        <f t="shared" si="33"/>
        <v>0</v>
      </c>
      <c r="W209" s="276">
        <f t="shared" si="34"/>
        <v>0</v>
      </c>
      <c r="X209" s="277">
        <f t="shared" si="27"/>
        <v>0</v>
      </c>
    </row>
    <row r="210" spans="14:24" x14ac:dyDescent="0.25">
      <c r="N210" s="244">
        <f>Weather_Site!B216</f>
        <v>43780</v>
      </c>
      <c r="O210" s="245">
        <f>Weather_Site!C216</f>
        <v>0.10416666666666667</v>
      </c>
      <c r="P210" s="5">
        <f>Weather_Site!E216</f>
        <v>91</v>
      </c>
      <c r="Q210" s="245">
        <f t="shared" si="28"/>
        <v>2.0833333333333343E-2</v>
      </c>
      <c r="R210" s="5">
        <f t="shared" si="31"/>
        <v>0</v>
      </c>
      <c r="S210" s="5">
        <f t="shared" si="29"/>
        <v>2</v>
      </c>
      <c r="T210" s="247">
        <f t="shared" si="30"/>
        <v>0</v>
      </c>
      <c r="U210" s="5">
        <f t="shared" si="32"/>
        <v>0</v>
      </c>
      <c r="V210" s="247">
        <f t="shared" si="33"/>
        <v>0</v>
      </c>
      <c r="W210" s="276">
        <f t="shared" si="34"/>
        <v>0</v>
      </c>
      <c r="X210" s="277">
        <f t="shared" si="27"/>
        <v>0</v>
      </c>
    </row>
    <row r="211" spans="14:24" x14ac:dyDescent="0.25">
      <c r="N211" s="244">
        <f>Weather_Site!B217</f>
        <v>43780</v>
      </c>
      <c r="O211" s="245">
        <f>Weather_Site!C217</f>
        <v>0.125</v>
      </c>
      <c r="P211" s="5">
        <f>Weather_Site!E217</f>
        <v>96</v>
      </c>
      <c r="Q211" s="245">
        <f t="shared" si="28"/>
        <v>2.0833333333333329E-2</v>
      </c>
      <c r="R211" s="5">
        <f t="shared" si="31"/>
        <v>0</v>
      </c>
      <c r="S211" s="5">
        <f t="shared" si="29"/>
        <v>3</v>
      </c>
      <c r="T211" s="247">
        <f t="shared" si="30"/>
        <v>0</v>
      </c>
      <c r="U211" s="5">
        <f t="shared" si="32"/>
        <v>0</v>
      </c>
      <c r="V211" s="247">
        <f t="shared" si="33"/>
        <v>0</v>
      </c>
      <c r="W211" s="276">
        <f t="shared" si="34"/>
        <v>0</v>
      </c>
      <c r="X211" s="277">
        <f t="shared" si="27"/>
        <v>0</v>
      </c>
    </row>
    <row r="212" spans="14:24" x14ac:dyDescent="0.25">
      <c r="N212" s="244">
        <f>Weather_Site!B218</f>
        <v>43780</v>
      </c>
      <c r="O212" s="245">
        <f>Weather_Site!C218</f>
        <v>0.14583333333333334</v>
      </c>
      <c r="P212" s="5">
        <f>Weather_Site!E218</f>
        <v>94</v>
      </c>
      <c r="Q212" s="245">
        <f t="shared" si="28"/>
        <v>2.0833333333333343E-2</v>
      </c>
      <c r="R212" s="5">
        <f t="shared" si="31"/>
        <v>0</v>
      </c>
      <c r="S212" s="5">
        <f t="shared" si="29"/>
        <v>3</v>
      </c>
      <c r="T212" s="247">
        <f t="shared" si="30"/>
        <v>0</v>
      </c>
      <c r="U212" s="5">
        <f t="shared" si="32"/>
        <v>0</v>
      </c>
      <c r="V212" s="247">
        <f t="shared" si="33"/>
        <v>0</v>
      </c>
      <c r="W212" s="276">
        <f t="shared" si="34"/>
        <v>0</v>
      </c>
      <c r="X212" s="277">
        <f t="shared" si="27"/>
        <v>0</v>
      </c>
    </row>
    <row r="213" spans="14:24" x14ac:dyDescent="0.25">
      <c r="N213" s="244">
        <f>Weather_Site!B219</f>
        <v>43780</v>
      </c>
      <c r="O213" s="245">
        <f>Weather_Site!C219</f>
        <v>0.16666666666666666</v>
      </c>
      <c r="P213" s="5">
        <f>Weather_Site!E219</f>
        <v>97</v>
      </c>
      <c r="Q213" s="245">
        <f t="shared" si="28"/>
        <v>2.0833333333333315E-2</v>
      </c>
      <c r="R213" s="5">
        <f t="shared" si="31"/>
        <v>0</v>
      </c>
      <c r="S213" s="5">
        <f t="shared" si="29"/>
        <v>4</v>
      </c>
      <c r="T213" s="247">
        <f t="shared" si="30"/>
        <v>0</v>
      </c>
      <c r="U213" s="5">
        <f t="shared" si="32"/>
        <v>0</v>
      </c>
      <c r="V213" s="247">
        <f t="shared" si="33"/>
        <v>0</v>
      </c>
      <c r="W213" s="276">
        <f t="shared" si="34"/>
        <v>0</v>
      </c>
      <c r="X213" s="277">
        <f t="shared" si="27"/>
        <v>0</v>
      </c>
    </row>
    <row r="214" spans="14:24" x14ac:dyDescent="0.25">
      <c r="N214" s="244">
        <f>Weather_Site!B220</f>
        <v>43780</v>
      </c>
      <c r="O214" s="245">
        <f>Weather_Site!C220</f>
        <v>0.1875</v>
      </c>
      <c r="P214" s="5">
        <f>Weather_Site!E220</f>
        <v>97</v>
      </c>
      <c r="Q214" s="245">
        <f t="shared" si="28"/>
        <v>2.0833333333333343E-2</v>
      </c>
      <c r="R214" s="5">
        <f t="shared" si="31"/>
        <v>0</v>
      </c>
      <c r="S214" s="5">
        <f t="shared" si="29"/>
        <v>4</v>
      </c>
      <c r="T214" s="247">
        <f t="shared" si="30"/>
        <v>0</v>
      </c>
      <c r="U214" s="5">
        <f t="shared" si="32"/>
        <v>0</v>
      </c>
      <c r="V214" s="247">
        <f t="shared" si="33"/>
        <v>0</v>
      </c>
      <c r="W214" s="276">
        <f t="shared" si="34"/>
        <v>0</v>
      </c>
      <c r="X214" s="277">
        <f t="shared" si="27"/>
        <v>0</v>
      </c>
    </row>
    <row r="215" spans="14:24" x14ac:dyDescent="0.25">
      <c r="N215" s="244">
        <f>Weather_Site!B221</f>
        <v>43780</v>
      </c>
      <c r="O215" s="245">
        <f>Weather_Site!C221</f>
        <v>0.20833333333333334</v>
      </c>
      <c r="P215" s="5">
        <f>Weather_Site!E221</f>
        <v>93</v>
      </c>
      <c r="Q215" s="245">
        <f t="shared" si="28"/>
        <v>2.0833333333333343E-2</v>
      </c>
      <c r="R215" s="5">
        <f t="shared" si="31"/>
        <v>0</v>
      </c>
      <c r="S215" s="5">
        <f t="shared" si="29"/>
        <v>5</v>
      </c>
      <c r="T215" s="247">
        <f t="shared" si="30"/>
        <v>0</v>
      </c>
      <c r="U215" s="5">
        <f t="shared" si="32"/>
        <v>0</v>
      </c>
      <c r="V215" s="247">
        <f t="shared" si="33"/>
        <v>0</v>
      </c>
      <c r="W215" s="276">
        <f t="shared" si="34"/>
        <v>0</v>
      </c>
      <c r="X215" s="277">
        <f t="shared" si="27"/>
        <v>0</v>
      </c>
    </row>
    <row r="216" spans="14:24" x14ac:dyDescent="0.25">
      <c r="N216" s="244">
        <f>Weather_Site!B222</f>
        <v>43780</v>
      </c>
      <c r="O216" s="245">
        <f>Weather_Site!C222</f>
        <v>0.22916666666666666</v>
      </c>
      <c r="P216" s="5">
        <f>Weather_Site!E222</f>
        <v>95</v>
      </c>
      <c r="Q216" s="245">
        <f t="shared" si="28"/>
        <v>2.0833333333333315E-2</v>
      </c>
      <c r="R216" s="5">
        <f t="shared" si="31"/>
        <v>0</v>
      </c>
      <c r="S216" s="5">
        <f t="shared" si="29"/>
        <v>5</v>
      </c>
      <c r="T216" s="247">
        <f t="shared" si="30"/>
        <v>0</v>
      </c>
      <c r="U216" s="5">
        <f t="shared" si="32"/>
        <v>0</v>
      </c>
      <c r="V216" s="247">
        <f t="shared" si="33"/>
        <v>0</v>
      </c>
      <c r="W216" s="276">
        <f t="shared" si="34"/>
        <v>0</v>
      </c>
      <c r="X216" s="277">
        <f t="shared" si="27"/>
        <v>0</v>
      </c>
    </row>
    <row r="217" spans="14:24" x14ac:dyDescent="0.25">
      <c r="N217" s="244">
        <f>Weather_Site!B223</f>
        <v>43780</v>
      </c>
      <c r="O217" s="245">
        <f>Weather_Site!C223</f>
        <v>0.25</v>
      </c>
      <c r="P217" s="5">
        <f>Weather_Site!E223</f>
        <v>96</v>
      </c>
      <c r="Q217" s="245">
        <f t="shared" si="28"/>
        <v>2.0833333333333343E-2</v>
      </c>
      <c r="R217" s="5">
        <f t="shared" si="31"/>
        <v>0</v>
      </c>
      <c r="S217" s="5">
        <f t="shared" si="29"/>
        <v>6</v>
      </c>
      <c r="T217" s="247">
        <f t="shared" si="30"/>
        <v>0</v>
      </c>
      <c r="U217" s="5">
        <f t="shared" si="32"/>
        <v>0</v>
      </c>
      <c r="V217" s="247">
        <f t="shared" si="33"/>
        <v>0</v>
      </c>
      <c r="W217" s="276">
        <f t="shared" si="34"/>
        <v>0</v>
      </c>
      <c r="X217" s="277">
        <f t="shared" si="27"/>
        <v>0</v>
      </c>
    </row>
    <row r="218" spans="14:24" x14ac:dyDescent="0.25">
      <c r="N218" s="244">
        <f>Weather_Site!B224</f>
        <v>43780</v>
      </c>
      <c r="O218" s="245">
        <f>Weather_Site!C224</f>
        <v>0.27083333333333331</v>
      </c>
      <c r="P218" s="5">
        <f>Weather_Site!E224</f>
        <v>95</v>
      </c>
      <c r="Q218" s="245">
        <f t="shared" si="28"/>
        <v>2.0833333333333315E-2</v>
      </c>
      <c r="R218" s="5">
        <f t="shared" si="31"/>
        <v>0</v>
      </c>
      <c r="S218" s="5">
        <f t="shared" si="29"/>
        <v>6</v>
      </c>
      <c r="T218" s="247">
        <f t="shared" si="30"/>
        <v>0</v>
      </c>
      <c r="U218" s="5">
        <f t="shared" si="32"/>
        <v>0</v>
      </c>
      <c r="V218" s="247">
        <f t="shared" si="33"/>
        <v>0</v>
      </c>
      <c r="W218" s="276">
        <f t="shared" si="34"/>
        <v>0</v>
      </c>
      <c r="X218" s="277">
        <f t="shared" si="27"/>
        <v>0</v>
      </c>
    </row>
    <row r="219" spans="14:24" x14ac:dyDescent="0.25">
      <c r="N219" s="244">
        <f>Weather_Site!B225</f>
        <v>43780</v>
      </c>
      <c r="O219" s="245">
        <f>Weather_Site!C225</f>
        <v>0.29166666666666669</v>
      </c>
      <c r="P219" s="5">
        <f>Weather_Site!E225</f>
        <v>90</v>
      </c>
      <c r="Q219" s="245">
        <f t="shared" si="28"/>
        <v>2.083333333333337E-2</v>
      </c>
      <c r="R219" s="5">
        <f t="shared" si="31"/>
        <v>0</v>
      </c>
      <c r="S219" s="5">
        <f t="shared" si="29"/>
        <v>7</v>
      </c>
      <c r="T219" s="247">
        <f t="shared" si="30"/>
        <v>0</v>
      </c>
      <c r="U219" s="5">
        <f t="shared" si="32"/>
        <v>0</v>
      </c>
      <c r="V219" s="247">
        <f t="shared" si="33"/>
        <v>0</v>
      </c>
      <c r="W219" s="276">
        <f t="shared" si="34"/>
        <v>0</v>
      </c>
      <c r="X219" s="277">
        <f t="shared" si="27"/>
        <v>0</v>
      </c>
    </row>
    <row r="220" spans="14:24" x14ac:dyDescent="0.25">
      <c r="N220" s="244">
        <f>Weather_Site!B226</f>
        <v>43780</v>
      </c>
      <c r="O220" s="245">
        <f>Weather_Site!C226</f>
        <v>0.3125</v>
      </c>
      <c r="P220" s="5">
        <f>Weather_Site!E226</f>
        <v>84</v>
      </c>
      <c r="Q220" s="245">
        <f t="shared" si="28"/>
        <v>2.0833333333333315E-2</v>
      </c>
      <c r="R220" s="5">
        <f t="shared" si="31"/>
        <v>0</v>
      </c>
      <c r="S220" s="5">
        <f t="shared" si="29"/>
        <v>7</v>
      </c>
      <c r="T220" s="247">
        <f t="shared" si="30"/>
        <v>0</v>
      </c>
      <c r="U220" s="5">
        <f t="shared" si="32"/>
        <v>0</v>
      </c>
      <c r="V220" s="247">
        <f t="shared" si="33"/>
        <v>0</v>
      </c>
      <c r="W220" s="276">
        <f t="shared" si="34"/>
        <v>0</v>
      </c>
      <c r="X220" s="277">
        <f t="shared" si="27"/>
        <v>0</v>
      </c>
    </row>
    <row r="221" spans="14:24" x14ac:dyDescent="0.25">
      <c r="N221" s="244">
        <f>Weather_Site!B227</f>
        <v>43780</v>
      </c>
      <c r="O221" s="245">
        <f>Weather_Site!C227</f>
        <v>0.33333333333333331</v>
      </c>
      <c r="P221" s="5">
        <f>Weather_Site!E227</f>
        <v>76</v>
      </c>
      <c r="Q221" s="245">
        <f t="shared" si="28"/>
        <v>2.0833333333333315E-2</v>
      </c>
      <c r="R221" s="5">
        <f t="shared" si="31"/>
        <v>0</v>
      </c>
      <c r="S221" s="5">
        <f t="shared" si="29"/>
        <v>8</v>
      </c>
      <c r="T221" s="247">
        <f t="shared" si="30"/>
        <v>0</v>
      </c>
      <c r="U221" s="5">
        <f t="shared" si="32"/>
        <v>0</v>
      </c>
      <c r="V221" s="247">
        <f t="shared" si="33"/>
        <v>0</v>
      </c>
      <c r="W221" s="276">
        <f t="shared" si="34"/>
        <v>0</v>
      </c>
      <c r="X221" s="277">
        <f t="shared" si="27"/>
        <v>0</v>
      </c>
    </row>
    <row r="222" spans="14:24" x14ac:dyDescent="0.25">
      <c r="N222" s="244">
        <f>Weather_Site!B228</f>
        <v>43780</v>
      </c>
      <c r="O222" s="245">
        <f>Weather_Site!C228</f>
        <v>0.35416666666666669</v>
      </c>
      <c r="P222" s="5">
        <f>Weather_Site!E228</f>
        <v>69</v>
      </c>
      <c r="Q222" s="245">
        <f t="shared" si="28"/>
        <v>0</v>
      </c>
      <c r="R222" s="5">
        <f t="shared" si="31"/>
        <v>0</v>
      </c>
      <c r="S222" s="5">
        <f t="shared" si="29"/>
        <v>8</v>
      </c>
      <c r="T222" s="247">
        <f t="shared" si="30"/>
        <v>0</v>
      </c>
      <c r="U222" s="5">
        <f t="shared" si="32"/>
        <v>0</v>
      </c>
      <c r="V222" s="247">
        <f t="shared" si="33"/>
        <v>0</v>
      </c>
      <c r="W222" s="276">
        <f t="shared" si="34"/>
        <v>0</v>
      </c>
      <c r="X222" s="277">
        <f t="shared" si="27"/>
        <v>0</v>
      </c>
    </row>
    <row r="223" spans="14:24" x14ac:dyDescent="0.25">
      <c r="N223" s="244">
        <f>Weather_Site!B229</f>
        <v>43780</v>
      </c>
      <c r="O223" s="245">
        <f>Weather_Site!C229</f>
        <v>0.375</v>
      </c>
      <c r="P223" s="5">
        <f>Weather_Site!E229</f>
        <v>62</v>
      </c>
      <c r="Q223" s="245">
        <f t="shared" si="28"/>
        <v>0</v>
      </c>
      <c r="R223" s="5">
        <f t="shared" si="31"/>
        <v>0</v>
      </c>
      <c r="S223" s="5">
        <f t="shared" si="29"/>
        <v>9</v>
      </c>
      <c r="T223" s="247">
        <f t="shared" si="30"/>
        <v>0</v>
      </c>
      <c r="U223" s="5">
        <f t="shared" si="32"/>
        <v>0</v>
      </c>
      <c r="V223" s="247">
        <f t="shared" si="33"/>
        <v>0</v>
      </c>
      <c r="W223" s="276">
        <f t="shared" si="34"/>
        <v>0</v>
      </c>
      <c r="X223" s="277">
        <f t="shared" si="27"/>
        <v>0</v>
      </c>
    </row>
    <row r="224" spans="14:24" x14ac:dyDescent="0.25">
      <c r="N224" s="244">
        <f>Weather_Site!B230</f>
        <v>43780</v>
      </c>
      <c r="O224" s="245">
        <f>Weather_Site!C230</f>
        <v>0.39583333333333331</v>
      </c>
      <c r="P224" s="5">
        <f>Weather_Site!E230</f>
        <v>57</v>
      </c>
      <c r="Q224" s="245">
        <f t="shared" si="28"/>
        <v>0</v>
      </c>
      <c r="R224" s="5">
        <f t="shared" si="31"/>
        <v>0</v>
      </c>
      <c r="S224" s="5">
        <f t="shared" si="29"/>
        <v>9</v>
      </c>
      <c r="T224" s="247">
        <f t="shared" si="30"/>
        <v>0</v>
      </c>
      <c r="U224" s="5">
        <f t="shared" si="32"/>
        <v>0</v>
      </c>
      <c r="V224" s="247">
        <f t="shared" si="33"/>
        <v>0</v>
      </c>
      <c r="W224" s="276">
        <f t="shared" si="34"/>
        <v>0</v>
      </c>
      <c r="X224" s="277">
        <f t="shared" si="27"/>
        <v>0</v>
      </c>
    </row>
    <row r="225" spans="14:24" x14ac:dyDescent="0.25">
      <c r="N225" s="244">
        <f>Weather_Site!B231</f>
        <v>43780</v>
      </c>
      <c r="O225" s="245">
        <f>Weather_Site!C231</f>
        <v>0.41666666666666669</v>
      </c>
      <c r="P225" s="5">
        <f>Weather_Site!E231</f>
        <v>57</v>
      </c>
      <c r="Q225" s="245">
        <f t="shared" si="28"/>
        <v>0</v>
      </c>
      <c r="R225" s="5">
        <f t="shared" si="31"/>
        <v>0</v>
      </c>
      <c r="S225" s="5">
        <f t="shared" si="29"/>
        <v>10</v>
      </c>
      <c r="T225" s="247">
        <f t="shared" si="30"/>
        <v>0</v>
      </c>
      <c r="U225" s="5">
        <f t="shared" si="32"/>
        <v>0</v>
      </c>
      <c r="V225" s="247">
        <f t="shared" si="33"/>
        <v>0</v>
      </c>
      <c r="W225" s="276">
        <f t="shared" si="34"/>
        <v>0</v>
      </c>
      <c r="X225" s="277">
        <f t="shared" si="27"/>
        <v>0</v>
      </c>
    </row>
    <row r="226" spans="14:24" x14ac:dyDescent="0.25">
      <c r="N226" s="244">
        <f>Weather_Site!B232</f>
        <v>43780</v>
      </c>
      <c r="O226" s="245">
        <f>Weather_Site!C232</f>
        <v>0.4375</v>
      </c>
      <c r="P226" s="5">
        <f>Weather_Site!E232</f>
        <v>53</v>
      </c>
      <c r="Q226" s="245">
        <f t="shared" si="28"/>
        <v>0</v>
      </c>
      <c r="R226" s="5">
        <f t="shared" si="31"/>
        <v>0</v>
      </c>
      <c r="S226" s="5">
        <f t="shared" si="29"/>
        <v>10</v>
      </c>
      <c r="T226" s="247">
        <f t="shared" si="30"/>
        <v>0</v>
      </c>
      <c r="U226" s="5">
        <f t="shared" si="32"/>
        <v>0</v>
      </c>
      <c r="V226" s="247">
        <f t="shared" si="33"/>
        <v>0</v>
      </c>
      <c r="W226" s="276">
        <f t="shared" si="34"/>
        <v>0</v>
      </c>
      <c r="X226" s="277">
        <f t="shared" si="27"/>
        <v>0</v>
      </c>
    </row>
    <row r="227" spans="14:24" x14ac:dyDescent="0.25">
      <c r="N227" s="244">
        <f>Weather_Site!B233</f>
        <v>43780</v>
      </c>
      <c r="O227" s="245">
        <f>Weather_Site!C233</f>
        <v>0.45833333333333331</v>
      </c>
      <c r="P227" s="5">
        <f>Weather_Site!E233</f>
        <v>49</v>
      </c>
      <c r="Q227" s="245">
        <f t="shared" si="28"/>
        <v>0</v>
      </c>
      <c r="R227" s="5">
        <f t="shared" si="31"/>
        <v>0</v>
      </c>
      <c r="S227" s="5">
        <f t="shared" si="29"/>
        <v>11</v>
      </c>
      <c r="T227" s="247">
        <f t="shared" si="30"/>
        <v>0</v>
      </c>
      <c r="U227" s="5">
        <f t="shared" si="32"/>
        <v>0</v>
      </c>
      <c r="V227" s="247">
        <f t="shared" si="33"/>
        <v>0</v>
      </c>
      <c r="W227" s="276">
        <f t="shared" si="34"/>
        <v>0</v>
      </c>
      <c r="X227" s="277">
        <f t="shared" si="27"/>
        <v>0</v>
      </c>
    </row>
    <row r="228" spans="14:24" x14ac:dyDescent="0.25">
      <c r="N228" s="244">
        <f>Weather_Site!B234</f>
        <v>43780</v>
      </c>
      <c r="O228" s="245">
        <f>Weather_Site!C234</f>
        <v>0.47916666666666669</v>
      </c>
      <c r="P228" s="5">
        <f>Weather_Site!E234</f>
        <v>48</v>
      </c>
      <c r="Q228" s="245">
        <f t="shared" si="28"/>
        <v>0</v>
      </c>
      <c r="R228" s="5">
        <f t="shared" si="31"/>
        <v>0</v>
      </c>
      <c r="S228" s="5">
        <f t="shared" si="29"/>
        <v>11</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43780</v>
      </c>
      <c r="O229" s="245">
        <f>Weather_Site!C235</f>
        <v>0.5</v>
      </c>
      <c r="P229" s="5">
        <f>Weather_Site!E235</f>
        <v>46</v>
      </c>
      <c r="Q229" s="245">
        <f t="shared" ref="Q229:Q292" si="36">IF((O229-O228)&lt;0,(1-MAX(O228,0.625))+MIN(O229,0.334),(IF(O228&lt;0.333,(MIN(O229,0.334)-O228),IF(O229&gt;0.625,MAX(O229,0.625)-O228,0))))</f>
        <v>0</v>
      </c>
      <c r="R229" s="5">
        <f t="shared" si="31"/>
        <v>0</v>
      </c>
      <c r="S229" s="5">
        <f t="shared" ref="S229:S292" si="37">HOUR(O229)</f>
        <v>12</v>
      </c>
      <c r="T229" s="247">
        <f t="shared" ref="T229:T292" si="38">(P229+P228)/2*R229</f>
        <v>0</v>
      </c>
      <c r="U229" s="5">
        <f t="shared" si="32"/>
        <v>0</v>
      </c>
      <c r="V229" s="247">
        <f t="shared" si="33"/>
        <v>0</v>
      </c>
      <c r="W229" s="276">
        <f t="shared" si="34"/>
        <v>0</v>
      </c>
      <c r="X229" s="277">
        <f t="shared" si="35"/>
        <v>0</v>
      </c>
    </row>
    <row r="230" spans="14:24" x14ac:dyDescent="0.25">
      <c r="N230" s="244">
        <f>Weather_Site!B236</f>
        <v>43780</v>
      </c>
      <c r="O230" s="245">
        <f>Weather_Site!C236</f>
        <v>0.52083333333333337</v>
      </c>
      <c r="P230" s="5">
        <f>Weather_Site!E236</f>
        <v>44</v>
      </c>
      <c r="Q230" s="245">
        <f t="shared" si="36"/>
        <v>0</v>
      </c>
      <c r="R230" s="5">
        <f t="shared" si="31"/>
        <v>0</v>
      </c>
      <c r="S230" s="5">
        <f t="shared" si="37"/>
        <v>12</v>
      </c>
      <c r="T230" s="247">
        <f t="shared" si="38"/>
        <v>0</v>
      </c>
      <c r="U230" s="5">
        <f t="shared" si="32"/>
        <v>0</v>
      </c>
      <c r="V230" s="247">
        <f t="shared" si="33"/>
        <v>0</v>
      </c>
      <c r="W230" s="276">
        <f t="shared" si="34"/>
        <v>0</v>
      </c>
      <c r="X230" s="277">
        <f t="shared" si="35"/>
        <v>0</v>
      </c>
    </row>
    <row r="231" spans="14:24" x14ac:dyDescent="0.25">
      <c r="N231" s="244">
        <f>Weather_Site!B237</f>
        <v>43780</v>
      </c>
      <c r="O231" s="245">
        <f>Weather_Site!C237</f>
        <v>0.54166666666666663</v>
      </c>
      <c r="P231" s="5">
        <f>Weather_Site!E237</f>
        <v>47</v>
      </c>
      <c r="Q231" s="245">
        <f t="shared" si="36"/>
        <v>0</v>
      </c>
      <c r="R231" s="5">
        <f t="shared" si="31"/>
        <v>0</v>
      </c>
      <c r="S231" s="5">
        <f t="shared" si="37"/>
        <v>13</v>
      </c>
      <c r="T231" s="247">
        <f t="shared" si="38"/>
        <v>0</v>
      </c>
      <c r="U231" s="5">
        <f t="shared" si="32"/>
        <v>0</v>
      </c>
      <c r="V231" s="247">
        <f t="shared" si="33"/>
        <v>0</v>
      </c>
      <c r="W231" s="276">
        <f t="shared" si="34"/>
        <v>0</v>
      </c>
      <c r="X231" s="277">
        <f t="shared" si="35"/>
        <v>0</v>
      </c>
    </row>
    <row r="232" spans="14:24" x14ac:dyDescent="0.25">
      <c r="N232" s="244">
        <f>Weather_Site!B238</f>
        <v>43780</v>
      </c>
      <c r="O232" s="245">
        <f>Weather_Site!C238</f>
        <v>0.5625</v>
      </c>
      <c r="P232" s="5">
        <f>Weather_Site!E238</f>
        <v>47</v>
      </c>
      <c r="Q232" s="245">
        <f t="shared" si="36"/>
        <v>0</v>
      </c>
      <c r="R232" s="5">
        <f t="shared" si="31"/>
        <v>0</v>
      </c>
      <c r="S232" s="5">
        <f t="shared" si="37"/>
        <v>13</v>
      </c>
      <c r="T232" s="247">
        <f t="shared" si="38"/>
        <v>0</v>
      </c>
      <c r="U232" s="5">
        <f t="shared" si="32"/>
        <v>0</v>
      </c>
      <c r="V232" s="247">
        <f t="shared" si="33"/>
        <v>0</v>
      </c>
      <c r="W232" s="276">
        <f t="shared" si="34"/>
        <v>0</v>
      </c>
      <c r="X232" s="277">
        <f t="shared" si="35"/>
        <v>0</v>
      </c>
    </row>
    <row r="233" spans="14:24" x14ac:dyDescent="0.25">
      <c r="N233" s="244">
        <f>Weather_Site!B239</f>
        <v>43780</v>
      </c>
      <c r="O233" s="245">
        <f>Weather_Site!C239</f>
        <v>0.58333333333333337</v>
      </c>
      <c r="P233" s="5">
        <f>Weather_Site!E239</f>
        <v>49</v>
      </c>
      <c r="Q233" s="245">
        <f t="shared" si="36"/>
        <v>0</v>
      </c>
      <c r="R233" s="5">
        <f t="shared" si="31"/>
        <v>0</v>
      </c>
      <c r="S233" s="5">
        <f t="shared" si="37"/>
        <v>14</v>
      </c>
      <c r="T233" s="247">
        <f t="shared" si="38"/>
        <v>0</v>
      </c>
      <c r="U233" s="5">
        <f t="shared" si="32"/>
        <v>0</v>
      </c>
      <c r="V233" s="247">
        <f t="shared" si="33"/>
        <v>0</v>
      </c>
      <c r="W233" s="276">
        <f t="shared" si="34"/>
        <v>0</v>
      </c>
      <c r="X233" s="277">
        <f t="shared" si="35"/>
        <v>0</v>
      </c>
    </row>
    <row r="234" spans="14:24" x14ac:dyDescent="0.25">
      <c r="N234" s="244">
        <f>Weather_Site!B240</f>
        <v>43780</v>
      </c>
      <c r="O234" s="245">
        <f>Weather_Site!C240</f>
        <v>0.60416666666666663</v>
      </c>
      <c r="P234" s="5">
        <f>Weather_Site!E240</f>
        <v>49</v>
      </c>
      <c r="Q234" s="245">
        <f t="shared" si="36"/>
        <v>0</v>
      </c>
      <c r="R234" s="5">
        <f t="shared" si="31"/>
        <v>0</v>
      </c>
      <c r="S234" s="5">
        <f t="shared" si="37"/>
        <v>14</v>
      </c>
      <c r="T234" s="247">
        <f t="shared" si="38"/>
        <v>0</v>
      </c>
      <c r="U234" s="5">
        <f t="shared" si="32"/>
        <v>0</v>
      </c>
      <c r="V234" s="247">
        <f t="shared" si="33"/>
        <v>0</v>
      </c>
      <c r="W234" s="276">
        <f t="shared" si="34"/>
        <v>0</v>
      </c>
      <c r="X234" s="277">
        <f t="shared" si="35"/>
        <v>0</v>
      </c>
    </row>
    <row r="235" spans="14:24" x14ac:dyDescent="0.25">
      <c r="N235" s="244">
        <f>Weather_Site!B241</f>
        <v>43780</v>
      </c>
      <c r="O235" s="245">
        <f>Weather_Site!C241</f>
        <v>0.625</v>
      </c>
      <c r="P235" s="5">
        <f>Weather_Site!E241</f>
        <v>52</v>
      </c>
      <c r="Q235" s="245">
        <f t="shared" si="36"/>
        <v>0</v>
      </c>
      <c r="R235" s="5">
        <f t="shared" si="31"/>
        <v>0</v>
      </c>
      <c r="S235" s="5">
        <f t="shared" si="37"/>
        <v>15</v>
      </c>
      <c r="T235" s="247">
        <f t="shared" si="38"/>
        <v>0</v>
      </c>
      <c r="U235" s="5">
        <f t="shared" si="32"/>
        <v>0</v>
      </c>
      <c r="V235" s="247">
        <f t="shared" si="33"/>
        <v>0</v>
      </c>
      <c r="W235" s="276">
        <f t="shared" si="34"/>
        <v>0</v>
      </c>
      <c r="X235" s="277">
        <f t="shared" si="35"/>
        <v>0</v>
      </c>
    </row>
    <row r="236" spans="14:24" x14ac:dyDescent="0.25">
      <c r="N236" s="244">
        <f>Weather_Site!B242</f>
        <v>43780</v>
      </c>
      <c r="O236" s="245">
        <f>Weather_Site!C242</f>
        <v>0.64583333333333337</v>
      </c>
      <c r="P236" s="5">
        <f>Weather_Site!E242</f>
        <v>53</v>
      </c>
      <c r="Q236" s="245">
        <f t="shared" si="36"/>
        <v>2.083333333333337E-2</v>
      </c>
      <c r="R236" s="5">
        <f t="shared" si="31"/>
        <v>0</v>
      </c>
      <c r="S236" s="5">
        <f t="shared" si="37"/>
        <v>15</v>
      </c>
      <c r="T236" s="247">
        <f t="shared" si="38"/>
        <v>0</v>
      </c>
      <c r="U236" s="5">
        <f t="shared" si="32"/>
        <v>0</v>
      </c>
      <c r="V236" s="247">
        <f t="shared" si="33"/>
        <v>0</v>
      </c>
      <c r="W236" s="276">
        <f t="shared" si="34"/>
        <v>0</v>
      </c>
      <c r="X236" s="277">
        <f t="shared" si="35"/>
        <v>0</v>
      </c>
    </row>
    <row r="237" spans="14:24" x14ac:dyDescent="0.25">
      <c r="N237" s="244">
        <f>Weather_Site!B243</f>
        <v>43780</v>
      </c>
      <c r="O237" s="245">
        <f>Weather_Site!C243</f>
        <v>0.66666666666666663</v>
      </c>
      <c r="P237" s="5">
        <f>Weather_Site!E243</f>
        <v>56</v>
      </c>
      <c r="Q237" s="245">
        <f t="shared" si="36"/>
        <v>2.0833333333333259E-2</v>
      </c>
      <c r="R237" s="5">
        <f t="shared" si="31"/>
        <v>0</v>
      </c>
      <c r="S237" s="5">
        <f t="shared" si="37"/>
        <v>16</v>
      </c>
      <c r="T237" s="247">
        <f t="shared" si="38"/>
        <v>0</v>
      </c>
      <c r="U237" s="5">
        <f t="shared" si="32"/>
        <v>0</v>
      </c>
      <c r="V237" s="247">
        <f t="shared" si="33"/>
        <v>0</v>
      </c>
      <c r="W237" s="276">
        <f t="shared" si="34"/>
        <v>0</v>
      </c>
      <c r="X237" s="277">
        <f t="shared" si="35"/>
        <v>0</v>
      </c>
    </row>
    <row r="238" spans="14:24" x14ac:dyDescent="0.25">
      <c r="N238" s="244">
        <f>Weather_Site!B244</f>
        <v>43780</v>
      </c>
      <c r="O238" s="245">
        <f>Weather_Site!C244</f>
        <v>0.6875</v>
      </c>
      <c r="P238" s="5">
        <f>Weather_Site!E244</f>
        <v>57</v>
      </c>
      <c r="Q238" s="245">
        <f t="shared" si="36"/>
        <v>2.083333333333337E-2</v>
      </c>
      <c r="R238" s="5">
        <f t="shared" si="31"/>
        <v>0</v>
      </c>
      <c r="S238" s="5">
        <f t="shared" si="37"/>
        <v>16</v>
      </c>
      <c r="T238" s="247">
        <f t="shared" si="38"/>
        <v>0</v>
      </c>
      <c r="U238" s="5">
        <f t="shared" si="32"/>
        <v>0</v>
      </c>
      <c r="V238" s="247">
        <f t="shared" si="33"/>
        <v>0</v>
      </c>
      <c r="W238" s="276">
        <f t="shared" si="34"/>
        <v>0</v>
      </c>
      <c r="X238" s="277">
        <f t="shared" si="35"/>
        <v>0</v>
      </c>
    </row>
    <row r="239" spans="14:24" x14ac:dyDescent="0.25">
      <c r="N239" s="244">
        <f>Weather_Site!B245</f>
        <v>43780</v>
      </c>
      <c r="O239" s="245">
        <f>Weather_Site!C245</f>
        <v>0.70833333333333337</v>
      </c>
      <c r="P239" s="5">
        <f>Weather_Site!E245</f>
        <v>60</v>
      </c>
      <c r="Q239" s="245">
        <f t="shared" si="36"/>
        <v>2.083333333333337E-2</v>
      </c>
      <c r="R239" s="5">
        <f t="shared" si="31"/>
        <v>0</v>
      </c>
      <c r="S239" s="5">
        <f t="shared" si="37"/>
        <v>17</v>
      </c>
      <c r="T239" s="247">
        <f t="shared" si="38"/>
        <v>0</v>
      </c>
      <c r="U239" s="5">
        <f t="shared" si="32"/>
        <v>0</v>
      </c>
      <c r="V239" s="247">
        <f t="shared" si="33"/>
        <v>0</v>
      </c>
      <c r="W239" s="276">
        <f t="shared" si="34"/>
        <v>0</v>
      </c>
      <c r="X239" s="277">
        <f t="shared" si="35"/>
        <v>0</v>
      </c>
    </row>
    <row r="240" spans="14:24" x14ac:dyDescent="0.25">
      <c r="N240" s="244">
        <f>Weather_Site!B246</f>
        <v>43780</v>
      </c>
      <c r="O240" s="245">
        <f>Weather_Site!C246</f>
        <v>0.72916666666666663</v>
      </c>
      <c r="P240" s="5">
        <f>Weather_Site!E246</f>
        <v>63</v>
      </c>
      <c r="Q240" s="245">
        <f t="shared" si="36"/>
        <v>2.0833333333333259E-2</v>
      </c>
      <c r="R240" s="5">
        <f t="shared" si="31"/>
        <v>0</v>
      </c>
      <c r="S240" s="5">
        <f t="shared" si="37"/>
        <v>17</v>
      </c>
      <c r="T240" s="247">
        <f t="shared" si="38"/>
        <v>0</v>
      </c>
      <c r="U240" s="5">
        <f t="shared" si="32"/>
        <v>0</v>
      </c>
      <c r="V240" s="247">
        <f t="shared" si="33"/>
        <v>0</v>
      </c>
      <c r="W240" s="276">
        <f t="shared" si="34"/>
        <v>0</v>
      </c>
      <c r="X240" s="277">
        <f t="shared" si="35"/>
        <v>0</v>
      </c>
    </row>
    <row r="241" spans="14:24" x14ac:dyDescent="0.25">
      <c r="N241" s="244">
        <f>Weather_Site!B247</f>
        <v>43780</v>
      </c>
      <c r="O241" s="245">
        <f>Weather_Site!C247</f>
        <v>0.75</v>
      </c>
      <c r="P241" s="5">
        <f>Weather_Site!E247</f>
        <v>65</v>
      </c>
      <c r="Q241" s="245">
        <f t="shared" si="36"/>
        <v>2.083333333333337E-2</v>
      </c>
      <c r="R241" s="5">
        <f t="shared" si="31"/>
        <v>0</v>
      </c>
      <c r="S241" s="5">
        <f t="shared" si="37"/>
        <v>18</v>
      </c>
      <c r="T241" s="247">
        <f t="shared" si="38"/>
        <v>0</v>
      </c>
      <c r="U241" s="5">
        <f t="shared" si="32"/>
        <v>0</v>
      </c>
      <c r="V241" s="247">
        <f t="shared" si="33"/>
        <v>0</v>
      </c>
      <c r="W241" s="276">
        <f t="shared" si="34"/>
        <v>0</v>
      </c>
      <c r="X241" s="277">
        <f t="shared" si="35"/>
        <v>0</v>
      </c>
    </row>
    <row r="242" spans="14:24" x14ac:dyDescent="0.25">
      <c r="N242" s="244">
        <f>Weather_Site!B248</f>
        <v>43780</v>
      </c>
      <c r="O242" s="245">
        <f>Weather_Site!C248</f>
        <v>0.77083333333333337</v>
      </c>
      <c r="P242" s="5">
        <f>Weather_Site!E248</f>
        <v>67</v>
      </c>
      <c r="Q242" s="245">
        <f t="shared" si="36"/>
        <v>2.083333333333337E-2</v>
      </c>
      <c r="R242" s="5">
        <f t="shared" si="31"/>
        <v>0</v>
      </c>
      <c r="S242" s="5">
        <f t="shared" si="37"/>
        <v>18</v>
      </c>
      <c r="T242" s="247">
        <f t="shared" si="38"/>
        <v>0</v>
      </c>
      <c r="U242" s="5">
        <f t="shared" si="32"/>
        <v>0</v>
      </c>
      <c r="V242" s="247">
        <f t="shared" si="33"/>
        <v>0</v>
      </c>
      <c r="W242" s="276">
        <f t="shared" si="34"/>
        <v>0</v>
      </c>
      <c r="X242" s="277">
        <f t="shared" si="35"/>
        <v>0</v>
      </c>
    </row>
    <row r="243" spans="14:24" x14ac:dyDescent="0.25">
      <c r="N243" s="244">
        <f>Weather_Site!B249</f>
        <v>43780</v>
      </c>
      <c r="O243" s="245">
        <f>Weather_Site!C249</f>
        <v>0.79166666666666663</v>
      </c>
      <c r="P243" s="5">
        <f>Weather_Site!E249</f>
        <v>71</v>
      </c>
      <c r="Q243" s="245">
        <f t="shared" si="36"/>
        <v>2.0833333333333259E-2</v>
      </c>
      <c r="R243" s="5">
        <f t="shared" si="31"/>
        <v>0</v>
      </c>
      <c r="S243" s="5">
        <f t="shared" si="37"/>
        <v>19</v>
      </c>
      <c r="T243" s="247">
        <f t="shared" si="38"/>
        <v>0</v>
      </c>
      <c r="U243" s="5">
        <f t="shared" si="32"/>
        <v>0</v>
      </c>
      <c r="V243" s="247">
        <f t="shared" si="33"/>
        <v>0</v>
      </c>
      <c r="W243" s="276">
        <f t="shared" si="34"/>
        <v>0</v>
      </c>
      <c r="X243" s="277">
        <f t="shared" si="35"/>
        <v>0</v>
      </c>
    </row>
    <row r="244" spans="14:24" x14ac:dyDescent="0.25">
      <c r="N244" s="244">
        <f>Weather_Site!B250</f>
        <v>43780</v>
      </c>
      <c r="O244" s="245">
        <f>Weather_Site!C250</f>
        <v>0.8125</v>
      </c>
      <c r="P244" s="5">
        <f>Weather_Site!E250</f>
        <v>74</v>
      </c>
      <c r="Q244" s="245">
        <f t="shared" si="36"/>
        <v>2.083333333333337E-2</v>
      </c>
      <c r="R244" s="5">
        <f t="shared" si="31"/>
        <v>0</v>
      </c>
      <c r="S244" s="5">
        <f t="shared" si="37"/>
        <v>19</v>
      </c>
      <c r="T244" s="247">
        <f t="shared" si="38"/>
        <v>0</v>
      </c>
      <c r="U244" s="5">
        <f t="shared" si="32"/>
        <v>0</v>
      </c>
      <c r="V244" s="247">
        <f t="shared" si="33"/>
        <v>0</v>
      </c>
      <c r="W244" s="276">
        <f t="shared" si="34"/>
        <v>0</v>
      </c>
      <c r="X244" s="277">
        <f t="shared" si="35"/>
        <v>0</v>
      </c>
    </row>
    <row r="245" spans="14:24" x14ac:dyDescent="0.25">
      <c r="N245" s="244">
        <f>Weather_Site!B251</f>
        <v>43780</v>
      </c>
      <c r="O245" s="245">
        <f>Weather_Site!C251</f>
        <v>0.83333333333333337</v>
      </c>
      <c r="P245" s="5">
        <f>Weather_Site!E251</f>
        <v>77</v>
      </c>
      <c r="Q245" s="245">
        <f t="shared" si="36"/>
        <v>2.083333333333337E-2</v>
      </c>
      <c r="R245" s="5">
        <f t="shared" si="31"/>
        <v>0</v>
      </c>
      <c r="S245" s="5">
        <f t="shared" si="37"/>
        <v>20</v>
      </c>
      <c r="T245" s="247">
        <f t="shared" si="38"/>
        <v>0</v>
      </c>
      <c r="U245" s="5">
        <f t="shared" si="32"/>
        <v>0</v>
      </c>
      <c r="V245" s="247">
        <f t="shared" si="33"/>
        <v>0</v>
      </c>
      <c r="W245" s="276">
        <f t="shared" si="34"/>
        <v>0</v>
      </c>
      <c r="X245" s="277">
        <f t="shared" si="35"/>
        <v>0</v>
      </c>
    </row>
    <row r="246" spans="14:24" x14ac:dyDescent="0.25">
      <c r="N246" s="244">
        <f>Weather_Site!B252</f>
        <v>43780</v>
      </c>
      <c r="O246" s="245">
        <f>Weather_Site!C252</f>
        <v>0.85416666666666663</v>
      </c>
      <c r="P246" s="5">
        <f>Weather_Site!E252</f>
        <v>83</v>
      </c>
      <c r="Q246" s="245">
        <f t="shared" si="36"/>
        <v>2.0833333333333259E-2</v>
      </c>
      <c r="R246" s="5">
        <f t="shared" si="31"/>
        <v>0</v>
      </c>
      <c r="S246" s="5">
        <f t="shared" si="37"/>
        <v>20</v>
      </c>
      <c r="T246" s="247">
        <f t="shared" si="38"/>
        <v>0</v>
      </c>
      <c r="U246" s="5">
        <f t="shared" si="32"/>
        <v>0</v>
      </c>
      <c r="V246" s="247">
        <f t="shared" si="33"/>
        <v>0</v>
      </c>
      <c r="W246" s="276">
        <f t="shared" si="34"/>
        <v>0</v>
      </c>
      <c r="X246" s="277">
        <f t="shared" si="35"/>
        <v>0</v>
      </c>
    </row>
    <row r="247" spans="14:24" x14ac:dyDescent="0.25">
      <c r="N247" s="244">
        <f>Weather_Site!B253</f>
        <v>43780</v>
      </c>
      <c r="O247" s="245">
        <f>Weather_Site!C253</f>
        <v>0.875</v>
      </c>
      <c r="P247" s="5">
        <f>Weather_Site!E253</f>
        <v>90</v>
      </c>
      <c r="Q247" s="245">
        <f t="shared" si="36"/>
        <v>2.083333333333337E-2</v>
      </c>
      <c r="R247" s="5">
        <f t="shared" si="31"/>
        <v>0</v>
      </c>
      <c r="S247" s="5">
        <f t="shared" si="37"/>
        <v>21</v>
      </c>
      <c r="T247" s="247">
        <f t="shared" si="38"/>
        <v>0</v>
      </c>
      <c r="U247" s="5">
        <f t="shared" si="32"/>
        <v>0</v>
      </c>
      <c r="V247" s="247">
        <f t="shared" si="33"/>
        <v>0</v>
      </c>
      <c r="W247" s="276">
        <f t="shared" si="34"/>
        <v>0</v>
      </c>
      <c r="X247" s="277">
        <f t="shared" si="35"/>
        <v>0</v>
      </c>
    </row>
    <row r="248" spans="14:24" x14ac:dyDescent="0.25">
      <c r="N248" s="244">
        <f>Weather_Site!B254</f>
        <v>43780</v>
      </c>
      <c r="O248" s="245">
        <f>Weather_Site!C254</f>
        <v>0.89583333333333337</v>
      </c>
      <c r="P248" s="5">
        <f>Weather_Site!E254</f>
        <v>92</v>
      </c>
      <c r="Q248" s="245">
        <f t="shared" si="36"/>
        <v>2.083333333333337E-2</v>
      </c>
      <c r="R248" s="5">
        <f t="shared" si="31"/>
        <v>0</v>
      </c>
      <c r="S248" s="5">
        <f t="shared" si="37"/>
        <v>21</v>
      </c>
      <c r="T248" s="247">
        <f t="shared" si="38"/>
        <v>0</v>
      </c>
      <c r="U248" s="5">
        <f t="shared" si="32"/>
        <v>0</v>
      </c>
      <c r="V248" s="247">
        <f t="shared" si="33"/>
        <v>0</v>
      </c>
      <c r="W248" s="276">
        <f t="shared" si="34"/>
        <v>0</v>
      </c>
      <c r="X248" s="277">
        <f t="shared" si="35"/>
        <v>0</v>
      </c>
    </row>
    <row r="249" spans="14:24" x14ac:dyDescent="0.25">
      <c r="N249" s="244">
        <f>Weather_Site!B255</f>
        <v>43780</v>
      </c>
      <c r="O249" s="245">
        <f>Weather_Site!C255</f>
        <v>0.91666666666666663</v>
      </c>
      <c r="P249" s="5">
        <f>Weather_Site!E255</f>
        <v>94</v>
      </c>
      <c r="Q249" s="245">
        <f t="shared" si="36"/>
        <v>2.0833333333333259E-2</v>
      </c>
      <c r="R249" s="5">
        <f t="shared" si="31"/>
        <v>0</v>
      </c>
      <c r="S249" s="5">
        <f t="shared" si="37"/>
        <v>22</v>
      </c>
      <c r="T249" s="247">
        <f t="shared" si="38"/>
        <v>0</v>
      </c>
      <c r="U249" s="5">
        <f t="shared" si="32"/>
        <v>0</v>
      </c>
      <c r="V249" s="247">
        <f t="shared" si="33"/>
        <v>0</v>
      </c>
      <c r="W249" s="276">
        <f t="shared" si="34"/>
        <v>0</v>
      </c>
      <c r="X249" s="277">
        <f t="shared" si="35"/>
        <v>0</v>
      </c>
    </row>
    <row r="250" spans="14:24" x14ac:dyDescent="0.25">
      <c r="N250" s="244">
        <f>Weather_Site!B256</f>
        <v>43780</v>
      </c>
      <c r="O250" s="245">
        <f>Weather_Site!C256</f>
        <v>0.9375</v>
      </c>
      <c r="P250" s="5">
        <f>Weather_Site!E256</f>
        <v>96</v>
      </c>
      <c r="Q250" s="245">
        <f t="shared" si="36"/>
        <v>2.083333333333337E-2</v>
      </c>
      <c r="R250" s="5">
        <f t="shared" si="31"/>
        <v>0</v>
      </c>
      <c r="S250" s="5">
        <f t="shared" si="37"/>
        <v>22</v>
      </c>
      <c r="T250" s="247">
        <f t="shared" si="38"/>
        <v>0</v>
      </c>
      <c r="U250" s="5">
        <f t="shared" si="32"/>
        <v>0</v>
      </c>
      <c r="V250" s="247">
        <f t="shared" si="33"/>
        <v>0</v>
      </c>
      <c r="W250" s="276">
        <f t="shared" si="34"/>
        <v>0</v>
      </c>
      <c r="X250" s="277">
        <f t="shared" si="35"/>
        <v>0</v>
      </c>
    </row>
    <row r="251" spans="14:24" x14ac:dyDescent="0.25">
      <c r="N251" s="244">
        <f>Weather_Site!B257</f>
        <v>43780</v>
      </c>
      <c r="O251" s="245">
        <f>Weather_Site!C257</f>
        <v>0.95833333333333337</v>
      </c>
      <c r="P251" s="5">
        <f>Weather_Site!E257</f>
        <v>94</v>
      </c>
      <c r="Q251" s="245">
        <f t="shared" si="36"/>
        <v>2.083333333333337E-2</v>
      </c>
      <c r="R251" s="5">
        <f t="shared" si="31"/>
        <v>0</v>
      </c>
      <c r="S251" s="5">
        <f t="shared" si="37"/>
        <v>23</v>
      </c>
      <c r="T251" s="247">
        <f t="shared" si="38"/>
        <v>0</v>
      </c>
      <c r="U251" s="5">
        <f t="shared" si="32"/>
        <v>0</v>
      </c>
      <c r="V251" s="247">
        <f t="shared" si="33"/>
        <v>0</v>
      </c>
      <c r="W251" s="276">
        <f t="shared" si="34"/>
        <v>0</v>
      </c>
      <c r="X251" s="277">
        <f t="shared" si="35"/>
        <v>0</v>
      </c>
    </row>
    <row r="252" spans="14:24" x14ac:dyDescent="0.25">
      <c r="N252" s="244">
        <f>Weather_Site!B258</f>
        <v>43780</v>
      </c>
      <c r="O252" s="245">
        <f>Weather_Site!C258</f>
        <v>0.97916666666666663</v>
      </c>
      <c r="P252" s="5">
        <f>Weather_Site!E258</f>
        <v>99</v>
      </c>
      <c r="Q252" s="245">
        <f t="shared" si="36"/>
        <v>2.0833333333333259E-2</v>
      </c>
      <c r="R252" s="5">
        <f t="shared" si="31"/>
        <v>0</v>
      </c>
      <c r="S252" s="5">
        <f t="shared" si="37"/>
        <v>23</v>
      </c>
      <c r="T252" s="247">
        <f t="shared" si="38"/>
        <v>0</v>
      </c>
      <c r="U252" s="5">
        <f t="shared" si="32"/>
        <v>0</v>
      </c>
      <c r="V252" s="247">
        <f t="shared" si="33"/>
        <v>0</v>
      </c>
      <c r="W252" s="276">
        <f t="shared" si="34"/>
        <v>0</v>
      </c>
      <c r="X252" s="277">
        <f t="shared" si="35"/>
        <v>0</v>
      </c>
    </row>
    <row r="253" spans="14:24" x14ac:dyDescent="0.25">
      <c r="N253" s="244">
        <f>Weather_Site!B259</f>
        <v>43781</v>
      </c>
      <c r="O253" s="245">
        <f>Weather_Site!C259</f>
        <v>0</v>
      </c>
      <c r="P253" s="5">
        <f>Weather_Site!E259</f>
        <v>98</v>
      </c>
      <c r="Q253" s="245">
        <f t="shared" si="36"/>
        <v>2.083333333333337E-2</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43781</v>
      </c>
      <c r="O254" s="245">
        <f>Weather_Site!C260</f>
        <v>2.0833333333333332E-2</v>
      </c>
      <c r="P254" s="5">
        <f>Weather_Site!E260</f>
        <v>99</v>
      </c>
      <c r="Q254" s="245">
        <f t="shared" si="36"/>
        <v>2.0833333333333332E-2</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43781</v>
      </c>
      <c r="O255" s="245">
        <f>Weather_Site!C261</f>
        <v>4.1666666666666664E-2</v>
      </c>
      <c r="P255" s="5">
        <f>Weather_Site!E261</f>
        <v>99</v>
      </c>
      <c r="Q255" s="245">
        <f t="shared" si="36"/>
        <v>2.0833333333333332E-2</v>
      </c>
      <c r="R255" s="5">
        <f t="shared" si="31"/>
        <v>0</v>
      </c>
      <c r="S255" s="5">
        <f t="shared" si="37"/>
        <v>1</v>
      </c>
      <c r="T255" s="247">
        <f t="shared" si="38"/>
        <v>0</v>
      </c>
      <c r="U255" s="5">
        <f t="shared" si="32"/>
        <v>0</v>
      </c>
      <c r="V255" s="247">
        <f t="shared" si="33"/>
        <v>0</v>
      </c>
      <c r="W255" s="276">
        <f t="shared" si="34"/>
        <v>0</v>
      </c>
      <c r="X255" s="277">
        <f t="shared" si="35"/>
        <v>0</v>
      </c>
    </row>
    <row r="256" spans="14:24" x14ac:dyDescent="0.25">
      <c r="N256" s="244">
        <f>Weather_Site!B262</f>
        <v>43781</v>
      </c>
      <c r="O256" s="245">
        <f>Weather_Site!C262</f>
        <v>6.25E-2</v>
      </c>
      <c r="P256" s="5">
        <f>Weather_Site!E262</f>
        <v>99</v>
      </c>
      <c r="Q256" s="245">
        <f t="shared" si="36"/>
        <v>2.0833333333333336E-2</v>
      </c>
      <c r="R256" s="5">
        <f t="shared" si="31"/>
        <v>0</v>
      </c>
      <c r="S256" s="5">
        <f t="shared" si="37"/>
        <v>1</v>
      </c>
      <c r="T256" s="247">
        <f t="shared" si="38"/>
        <v>0</v>
      </c>
      <c r="U256" s="5">
        <f t="shared" si="32"/>
        <v>0</v>
      </c>
      <c r="V256" s="247">
        <f t="shared" si="33"/>
        <v>0</v>
      </c>
      <c r="W256" s="276">
        <f t="shared" si="34"/>
        <v>0</v>
      </c>
      <c r="X256" s="277">
        <f t="shared" si="35"/>
        <v>0</v>
      </c>
    </row>
    <row r="257" spans="14:24" x14ac:dyDescent="0.25">
      <c r="N257" s="244">
        <f>Weather_Site!B263</f>
        <v>43781</v>
      </c>
      <c r="O257" s="245">
        <f>Weather_Site!C263</f>
        <v>8.3333333333333329E-2</v>
      </c>
      <c r="P257" s="5">
        <f>Weather_Site!E263</f>
        <v>99</v>
      </c>
      <c r="Q257" s="245">
        <f t="shared" si="36"/>
        <v>2.0833333333333329E-2</v>
      </c>
      <c r="R257" s="5">
        <f t="shared" si="31"/>
        <v>0</v>
      </c>
      <c r="S257" s="5">
        <f t="shared" si="37"/>
        <v>2</v>
      </c>
      <c r="T257" s="247">
        <f t="shared" si="38"/>
        <v>0</v>
      </c>
      <c r="U257" s="5">
        <f t="shared" si="32"/>
        <v>0</v>
      </c>
      <c r="V257" s="247">
        <f t="shared" si="33"/>
        <v>0</v>
      </c>
      <c r="W257" s="276">
        <f t="shared" si="34"/>
        <v>0</v>
      </c>
      <c r="X257" s="277">
        <f t="shared" si="35"/>
        <v>0</v>
      </c>
    </row>
    <row r="258" spans="14:24" x14ac:dyDescent="0.25">
      <c r="N258" s="244">
        <f>Weather_Site!B264</f>
        <v>43781</v>
      </c>
      <c r="O258" s="245">
        <f>Weather_Site!C264</f>
        <v>0.10416666666666667</v>
      </c>
      <c r="P258" s="5">
        <f>Weather_Site!E264</f>
        <v>99</v>
      </c>
      <c r="Q258" s="245">
        <f t="shared" si="36"/>
        <v>2.0833333333333343E-2</v>
      </c>
      <c r="R258" s="5">
        <f t="shared" si="31"/>
        <v>0</v>
      </c>
      <c r="S258" s="5">
        <f t="shared" si="37"/>
        <v>2</v>
      </c>
      <c r="T258" s="247">
        <f t="shared" si="38"/>
        <v>0</v>
      </c>
      <c r="U258" s="5">
        <f t="shared" si="32"/>
        <v>0</v>
      </c>
      <c r="V258" s="247">
        <f t="shared" si="33"/>
        <v>0</v>
      </c>
      <c r="W258" s="276">
        <f t="shared" si="34"/>
        <v>0</v>
      </c>
      <c r="X258" s="277">
        <f t="shared" si="35"/>
        <v>0</v>
      </c>
    </row>
    <row r="259" spans="14:24" x14ac:dyDescent="0.25">
      <c r="N259" s="244">
        <f>Weather_Site!B265</f>
        <v>43781</v>
      </c>
      <c r="O259" s="245">
        <f>Weather_Site!C265</f>
        <v>0.125</v>
      </c>
      <c r="P259" s="5">
        <f>Weather_Site!E265</f>
        <v>99</v>
      </c>
      <c r="Q259" s="245">
        <f t="shared" si="36"/>
        <v>2.0833333333333329E-2</v>
      </c>
      <c r="R259" s="5">
        <f t="shared" si="31"/>
        <v>0</v>
      </c>
      <c r="S259" s="5">
        <f t="shared" si="37"/>
        <v>3</v>
      </c>
      <c r="T259" s="247">
        <f t="shared" si="38"/>
        <v>0</v>
      </c>
      <c r="U259" s="5">
        <f t="shared" si="32"/>
        <v>0</v>
      </c>
      <c r="V259" s="247">
        <f t="shared" si="33"/>
        <v>0</v>
      </c>
      <c r="W259" s="276">
        <f t="shared" si="34"/>
        <v>0</v>
      </c>
      <c r="X259" s="277">
        <f t="shared" si="35"/>
        <v>0</v>
      </c>
    </row>
    <row r="260" spans="14:24" x14ac:dyDescent="0.25">
      <c r="N260" s="244">
        <f>Weather_Site!B266</f>
        <v>43781</v>
      </c>
      <c r="O260" s="245">
        <f>Weather_Site!C266</f>
        <v>0.14583333333333334</v>
      </c>
      <c r="P260" s="5">
        <f>Weather_Site!E266</f>
        <v>99</v>
      </c>
      <c r="Q260" s="245">
        <f t="shared" si="36"/>
        <v>2.0833333333333343E-2</v>
      </c>
      <c r="R260" s="5">
        <f t="shared" si="31"/>
        <v>0</v>
      </c>
      <c r="S260" s="5">
        <f t="shared" si="37"/>
        <v>3</v>
      </c>
      <c r="T260" s="247">
        <f t="shared" si="38"/>
        <v>0</v>
      </c>
      <c r="U260" s="5">
        <f t="shared" si="32"/>
        <v>0</v>
      </c>
      <c r="V260" s="247">
        <f t="shared" si="33"/>
        <v>0</v>
      </c>
      <c r="W260" s="276">
        <f t="shared" si="34"/>
        <v>0</v>
      </c>
      <c r="X260" s="277">
        <f t="shared" si="35"/>
        <v>0</v>
      </c>
    </row>
    <row r="261" spans="14:24" x14ac:dyDescent="0.25">
      <c r="N261" s="244">
        <f>Weather_Site!B267</f>
        <v>43781</v>
      </c>
      <c r="O261" s="245">
        <f>Weather_Site!C267</f>
        <v>0.16666666666666666</v>
      </c>
      <c r="P261" s="5">
        <f>Weather_Site!E267</f>
        <v>99</v>
      </c>
      <c r="Q261" s="245">
        <f t="shared" si="36"/>
        <v>2.0833333333333315E-2</v>
      </c>
      <c r="R261" s="5">
        <f t="shared" si="31"/>
        <v>0</v>
      </c>
      <c r="S261" s="5">
        <f t="shared" si="37"/>
        <v>4</v>
      </c>
      <c r="T261" s="247">
        <f t="shared" si="38"/>
        <v>0</v>
      </c>
      <c r="U261" s="5">
        <f t="shared" si="32"/>
        <v>0</v>
      </c>
      <c r="V261" s="247">
        <f t="shared" si="33"/>
        <v>0</v>
      </c>
      <c r="W261" s="276">
        <f t="shared" si="34"/>
        <v>0</v>
      </c>
      <c r="X261" s="277">
        <f t="shared" si="35"/>
        <v>0</v>
      </c>
    </row>
    <row r="262" spans="14:24" x14ac:dyDescent="0.25">
      <c r="N262" s="244">
        <f>Weather_Site!B268</f>
        <v>43781</v>
      </c>
      <c r="O262" s="245">
        <f>Weather_Site!C268</f>
        <v>0.1875</v>
      </c>
      <c r="P262" s="5">
        <f>Weather_Site!E268</f>
        <v>99</v>
      </c>
      <c r="Q262" s="245">
        <f t="shared" si="36"/>
        <v>2.0833333333333343E-2</v>
      </c>
      <c r="R262" s="5">
        <f t="shared" si="31"/>
        <v>0</v>
      </c>
      <c r="S262" s="5">
        <f t="shared" si="37"/>
        <v>4</v>
      </c>
      <c r="T262" s="247">
        <f t="shared" si="38"/>
        <v>0</v>
      </c>
      <c r="U262" s="5">
        <f t="shared" si="32"/>
        <v>0</v>
      </c>
      <c r="V262" s="247">
        <f t="shared" si="33"/>
        <v>0</v>
      </c>
      <c r="W262" s="276">
        <f t="shared" si="34"/>
        <v>0</v>
      </c>
      <c r="X262" s="277">
        <f t="shared" si="35"/>
        <v>0</v>
      </c>
    </row>
    <row r="263" spans="14:24" x14ac:dyDescent="0.25">
      <c r="N263" s="244">
        <f>Weather_Site!B269</f>
        <v>43781</v>
      </c>
      <c r="O263" s="245">
        <f>Weather_Site!C269</f>
        <v>0.20833333333333334</v>
      </c>
      <c r="P263" s="5">
        <f>Weather_Site!E269</f>
        <v>99</v>
      </c>
      <c r="Q263" s="245">
        <f t="shared" si="36"/>
        <v>2.0833333333333343E-2</v>
      </c>
      <c r="R263" s="5">
        <f t="shared" si="31"/>
        <v>0</v>
      </c>
      <c r="S263" s="5">
        <f t="shared" si="37"/>
        <v>5</v>
      </c>
      <c r="T263" s="247">
        <f t="shared" si="38"/>
        <v>0</v>
      </c>
      <c r="U263" s="5">
        <f t="shared" si="32"/>
        <v>0</v>
      </c>
      <c r="V263" s="247">
        <f t="shared" si="33"/>
        <v>0</v>
      </c>
      <c r="W263" s="276">
        <f t="shared" si="34"/>
        <v>0</v>
      </c>
      <c r="X263" s="277">
        <f t="shared" si="35"/>
        <v>0</v>
      </c>
    </row>
    <row r="264" spans="14:24" x14ac:dyDescent="0.25">
      <c r="N264" s="244">
        <f>Weather_Site!B270</f>
        <v>43781</v>
      </c>
      <c r="O264" s="245">
        <f>Weather_Site!C270</f>
        <v>0.22916666666666666</v>
      </c>
      <c r="P264" s="5">
        <f>Weather_Site!E270</f>
        <v>99</v>
      </c>
      <c r="Q264" s="245">
        <f t="shared" si="36"/>
        <v>2.0833333333333315E-2</v>
      </c>
      <c r="R264" s="5">
        <f t="shared" ref="R264:R327" si="39">HOUR(Q264)</f>
        <v>0</v>
      </c>
      <c r="S264" s="5">
        <f t="shared" si="37"/>
        <v>5</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43781</v>
      </c>
      <c r="O265" s="245">
        <f>Weather_Site!C271</f>
        <v>0.25</v>
      </c>
      <c r="P265" s="5">
        <f>Weather_Site!E271</f>
        <v>99</v>
      </c>
      <c r="Q265" s="245">
        <f t="shared" si="36"/>
        <v>2.0833333333333343E-2</v>
      </c>
      <c r="R265" s="5">
        <f t="shared" si="39"/>
        <v>0</v>
      </c>
      <c r="S265" s="5">
        <f t="shared" si="37"/>
        <v>6</v>
      </c>
      <c r="T265" s="247">
        <f t="shared" si="38"/>
        <v>0</v>
      </c>
      <c r="U265" s="5">
        <f t="shared" si="40"/>
        <v>0</v>
      </c>
      <c r="V265" s="247">
        <f t="shared" si="41"/>
        <v>0</v>
      </c>
      <c r="W265" s="276">
        <f t="shared" si="42"/>
        <v>0</v>
      </c>
      <c r="X265" s="277">
        <f t="shared" si="35"/>
        <v>0</v>
      </c>
    </row>
    <row r="266" spans="14:24" x14ac:dyDescent="0.25">
      <c r="N266" s="244">
        <f>Weather_Site!B272</f>
        <v>43781</v>
      </c>
      <c r="O266" s="245">
        <f>Weather_Site!C272</f>
        <v>0.27083333333333331</v>
      </c>
      <c r="P266" s="5">
        <f>Weather_Site!E272</f>
        <v>99</v>
      </c>
      <c r="Q266" s="245">
        <f t="shared" si="36"/>
        <v>2.0833333333333315E-2</v>
      </c>
      <c r="R266" s="5">
        <f t="shared" si="39"/>
        <v>0</v>
      </c>
      <c r="S266" s="5">
        <f t="shared" si="37"/>
        <v>6</v>
      </c>
      <c r="T266" s="247">
        <f t="shared" si="38"/>
        <v>0</v>
      </c>
      <c r="U266" s="5">
        <f t="shared" si="40"/>
        <v>0</v>
      </c>
      <c r="V266" s="247">
        <f t="shared" si="41"/>
        <v>0</v>
      </c>
      <c r="W266" s="276">
        <f t="shared" si="42"/>
        <v>0</v>
      </c>
      <c r="X266" s="277">
        <f t="shared" si="35"/>
        <v>0</v>
      </c>
    </row>
    <row r="267" spans="14:24" x14ac:dyDescent="0.25">
      <c r="N267" s="244">
        <f>Weather_Site!B273</f>
        <v>43781</v>
      </c>
      <c r="O267" s="245">
        <f>Weather_Site!C273</f>
        <v>0.29166666666666669</v>
      </c>
      <c r="P267" s="5">
        <f>Weather_Site!E273</f>
        <v>99</v>
      </c>
      <c r="Q267" s="245">
        <f t="shared" si="36"/>
        <v>2.083333333333337E-2</v>
      </c>
      <c r="R267" s="5">
        <f t="shared" si="39"/>
        <v>0</v>
      </c>
      <c r="S267" s="5">
        <f t="shared" si="37"/>
        <v>7</v>
      </c>
      <c r="T267" s="247">
        <f t="shared" si="38"/>
        <v>0</v>
      </c>
      <c r="U267" s="5">
        <f t="shared" si="40"/>
        <v>0</v>
      </c>
      <c r="V267" s="247">
        <f t="shared" si="41"/>
        <v>0</v>
      </c>
      <c r="W267" s="276">
        <f t="shared" si="42"/>
        <v>0</v>
      </c>
      <c r="X267" s="277">
        <f t="shared" si="35"/>
        <v>0</v>
      </c>
    </row>
    <row r="268" spans="14:24" x14ac:dyDescent="0.25">
      <c r="N268" s="244">
        <f>Weather_Site!B274</f>
        <v>43781</v>
      </c>
      <c r="O268" s="245">
        <f>Weather_Site!C274</f>
        <v>0.3125</v>
      </c>
      <c r="P268" s="5">
        <f>Weather_Site!E274</f>
        <v>99</v>
      </c>
      <c r="Q268" s="245">
        <f t="shared" si="36"/>
        <v>2.0833333333333315E-2</v>
      </c>
      <c r="R268" s="5">
        <f t="shared" si="39"/>
        <v>0</v>
      </c>
      <c r="S268" s="5">
        <f t="shared" si="37"/>
        <v>7</v>
      </c>
      <c r="T268" s="247">
        <f t="shared" si="38"/>
        <v>0</v>
      </c>
      <c r="U268" s="5">
        <f t="shared" si="40"/>
        <v>0</v>
      </c>
      <c r="V268" s="247">
        <f t="shared" si="41"/>
        <v>0</v>
      </c>
      <c r="W268" s="276">
        <f t="shared" si="42"/>
        <v>0</v>
      </c>
      <c r="X268" s="277">
        <f t="shared" si="35"/>
        <v>0</v>
      </c>
    </row>
    <row r="269" spans="14:24" x14ac:dyDescent="0.25">
      <c r="N269" s="244">
        <f>Weather_Site!B275</f>
        <v>43781</v>
      </c>
      <c r="O269" s="245">
        <f>Weather_Site!C275</f>
        <v>0.33333333333333331</v>
      </c>
      <c r="P269" s="5">
        <f>Weather_Site!E275</f>
        <v>99</v>
      </c>
      <c r="Q269" s="245">
        <f t="shared" si="36"/>
        <v>2.0833333333333315E-2</v>
      </c>
      <c r="R269" s="5">
        <f t="shared" si="39"/>
        <v>0</v>
      </c>
      <c r="S269" s="5">
        <f t="shared" si="37"/>
        <v>8</v>
      </c>
      <c r="T269" s="247">
        <f t="shared" si="38"/>
        <v>0</v>
      </c>
      <c r="U269" s="5">
        <f t="shared" si="40"/>
        <v>0</v>
      </c>
      <c r="V269" s="247">
        <f t="shared" si="41"/>
        <v>0</v>
      </c>
      <c r="W269" s="276">
        <f t="shared" si="42"/>
        <v>0</v>
      </c>
      <c r="X269" s="277">
        <f t="shared" si="35"/>
        <v>0</v>
      </c>
    </row>
    <row r="270" spans="14:24" x14ac:dyDescent="0.25">
      <c r="N270" s="244">
        <f>Weather_Site!B276</f>
        <v>43781</v>
      </c>
      <c r="O270" s="245">
        <f>Weather_Site!C276</f>
        <v>0.35416666666666669</v>
      </c>
      <c r="P270" s="5">
        <f>Weather_Site!E276</f>
        <v>78</v>
      </c>
      <c r="Q270" s="245">
        <f t="shared" si="36"/>
        <v>0</v>
      </c>
      <c r="R270" s="5">
        <f t="shared" si="39"/>
        <v>0</v>
      </c>
      <c r="S270" s="5">
        <f t="shared" si="37"/>
        <v>8</v>
      </c>
      <c r="T270" s="247">
        <f t="shared" si="38"/>
        <v>0</v>
      </c>
      <c r="U270" s="5">
        <f t="shared" si="40"/>
        <v>0</v>
      </c>
      <c r="V270" s="247">
        <f t="shared" si="41"/>
        <v>0</v>
      </c>
      <c r="W270" s="276">
        <f t="shared" si="42"/>
        <v>0</v>
      </c>
      <c r="X270" s="277">
        <f t="shared" si="35"/>
        <v>0</v>
      </c>
    </row>
    <row r="271" spans="14:24" x14ac:dyDescent="0.25">
      <c r="N271" s="244">
        <f>Weather_Site!B277</f>
        <v>43781</v>
      </c>
      <c r="O271" s="245">
        <f>Weather_Site!C277</f>
        <v>0.375</v>
      </c>
      <c r="P271" s="5">
        <f>Weather_Site!E277</f>
        <v>73</v>
      </c>
      <c r="Q271" s="245">
        <f t="shared" si="36"/>
        <v>0</v>
      </c>
      <c r="R271" s="5">
        <f t="shared" si="39"/>
        <v>0</v>
      </c>
      <c r="S271" s="5">
        <f t="shared" si="37"/>
        <v>9</v>
      </c>
      <c r="T271" s="247">
        <f t="shared" si="38"/>
        <v>0</v>
      </c>
      <c r="U271" s="5">
        <f t="shared" si="40"/>
        <v>0</v>
      </c>
      <c r="V271" s="247">
        <f t="shared" si="41"/>
        <v>0</v>
      </c>
      <c r="W271" s="276">
        <f t="shared" si="42"/>
        <v>0</v>
      </c>
      <c r="X271" s="277">
        <f t="shared" si="35"/>
        <v>0</v>
      </c>
    </row>
    <row r="272" spans="14:24" x14ac:dyDescent="0.25">
      <c r="N272" s="244">
        <f>Weather_Site!B278</f>
        <v>43781</v>
      </c>
      <c r="O272" s="245">
        <f>Weather_Site!C278</f>
        <v>0.39583333333333331</v>
      </c>
      <c r="P272" s="5">
        <f>Weather_Site!E278</f>
        <v>57</v>
      </c>
      <c r="Q272" s="245">
        <f t="shared" si="36"/>
        <v>0</v>
      </c>
      <c r="R272" s="5">
        <f t="shared" si="39"/>
        <v>0</v>
      </c>
      <c r="S272" s="5">
        <f t="shared" si="37"/>
        <v>9</v>
      </c>
      <c r="T272" s="247">
        <f t="shared" si="38"/>
        <v>0</v>
      </c>
      <c r="U272" s="5">
        <f t="shared" si="40"/>
        <v>0</v>
      </c>
      <c r="V272" s="247">
        <f t="shared" si="41"/>
        <v>0</v>
      </c>
      <c r="W272" s="276">
        <f t="shared" si="42"/>
        <v>0</v>
      </c>
      <c r="X272" s="277">
        <f t="shared" si="35"/>
        <v>0</v>
      </c>
    </row>
    <row r="273" spans="14:24" x14ac:dyDescent="0.25">
      <c r="N273" s="244">
        <f>Weather_Site!B279</f>
        <v>43781</v>
      </c>
      <c r="O273" s="245">
        <f>Weather_Site!C279</f>
        <v>0.41666666666666669</v>
      </c>
      <c r="P273" s="5">
        <f>Weather_Site!E279</f>
        <v>51</v>
      </c>
      <c r="Q273" s="245">
        <f t="shared" si="36"/>
        <v>0</v>
      </c>
      <c r="R273" s="5">
        <f t="shared" si="39"/>
        <v>0</v>
      </c>
      <c r="S273" s="5">
        <f t="shared" si="37"/>
        <v>10</v>
      </c>
      <c r="T273" s="247">
        <f t="shared" si="38"/>
        <v>0</v>
      </c>
      <c r="U273" s="5">
        <f t="shared" si="40"/>
        <v>0</v>
      </c>
      <c r="V273" s="247">
        <f t="shared" si="41"/>
        <v>0</v>
      </c>
      <c r="W273" s="276">
        <f t="shared" si="42"/>
        <v>0</v>
      </c>
      <c r="X273" s="277">
        <f t="shared" si="35"/>
        <v>0</v>
      </c>
    </row>
    <row r="274" spans="14:24" x14ac:dyDescent="0.25">
      <c r="N274" s="244">
        <f>Weather_Site!B280</f>
        <v>43781</v>
      </c>
      <c r="O274" s="245">
        <f>Weather_Site!C280</f>
        <v>0.4375</v>
      </c>
      <c r="P274" s="5">
        <f>Weather_Site!E280</f>
        <v>47</v>
      </c>
      <c r="Q274" s="245">
        <f t="shared" si="36"/>
        <v>0</v>
      </c>
      <c r="R274" s="5">
        <f t="shared" si="39"/>
        <v>0</v>
      </c>
      <c r="S274" s="5">
        <f t="shared" si="37"/>
        <v>10</v>
      </c>
      <c r="T274" s="247">
        <f t="shared" si="38"/>
        <v>0</v>
      </c>
      <c r="U274" s="5">
        <f t="shared" si="40"/>
        <v>0</v>
      </c>
      <c r="V274" s="247">
        <f t="shared" si="41"/>
        <v>0</v>
      </c>
      <c r="W274" s="276">
        <f t="shared" si="42"/>
        <v>0</v>
      </c>
      <c r="X274" s="277">
        <f t="shared" si="35"/>
        <v>0</v>
      </c>
    </row>
    <row r="275" spans="14:24" x14ac:dyDescent="0.25">
      <c r="N275" s="244">
        <f>Weather_Site!B281</f>
        <v>43781</v>
      </c>
      <c r="O275" s="245">
        <f>Weather_Site!C281</f>
        <v>0.45833333333333331</v>
      </c>
      <c r="P275" s="5">
        <f>Weather_Site!E281</f>
        <v>36</v>
      </c>
      <c r="Q275" s="245">
        <f t="shared" si="36"/>
        <v>0</v>
      </c>
      <c r="R275" s="5">
        <f t="shared" si="39"/>
        <v>0</v>
      </c>
      <c r="S275" s="5">
        <f t="shared" si="37"/>
        <v>11</v>
      </c>
      <c r="T275" s="247">
        <f t="shared" si="38"/>
        <v>0</v>
      </c>
      <c r="U275" s="5">
        <f t="shared" si="40"/>
        <v>0</v>
      </c>
      <c r="V275" s="247">
        <f t="shared" si="41"/>
        <v>0</v>
      </c>
      <c r="W275" s="276">
        <f t="shared" si="42"/>
        <v>0</v>
      </c>
      <c r="X275" s="277">
        <f t="shared" si="35"/>
        <v>0</v>
      </c>
    </row>
    <row r="276" spans="14:24" x14ac:dyDescent="0.25">
      <c r="N276" s="244">
        <f>Weather_Site!B282</f>
        <v>43781</v>
      </c>
      <c r="O276" s="245">
        <f>Weather_Site!C282</f>
        <v>0.47916666666666669</v>
      </c>
      <c r="P276" s="5">
        <f>Weather_Site!E282</f>
        <v>18</v>
      </c>
      <c r="Q276" s="245">
        <f t="shared" si="36"/>
        <v>0</v>
      </c>
      <c r="R276" s="5">
        <f t="shared" si="39"/>
        <v>0</v>
      </c>
      <c r="S276" s="5">
        <f t="shared" si="37"/>
        <v>11</v>
      </c>
      <c r="T276" s="247">
        <f t="shared" si="38"/>
        <v>0</v>
      </c>
      <c r="U276" s="5">
        <f t="shared" si="40"/>
        <v>0</v>
      </c>
      <c r="V276" s="247">
        <f t="shared" si="41"/>
        <v>0</v>
      </c>
      <c r="W276" s="276">
        <f t="shared" si="42"/>
        <v>0</v>
      </c>
      <c r="X276" s="277">
        <f t="shared" si="35"/>
        <v>0</v>
      </c>
    </row>
    <row r="277" spans="14:24" x14ac:dyDescent="0.25">
      <c r="N277" s="244">
        <f>Weather_Site!B283</f>
        <v>43781</v>
      </c>
      <c r="O277" s="245">
        <f>Weather_Site!C283</f>
        <v>0.5</v>
      </c>
      <c r="P277" s="5">
        <f>Weather_Site!E283</f>
        <v>15</v>
      </c>
      <c r="Q277" s="245">
        <f t="shared" si="36"/>
        <v>0</v>
      </c>
      <c r="R277" s="5">
        <f t="shared" si="39"/>
        <v>0</v>
      </c>
      <c r="S277" s="5">
        <f t="shared" si="37"/>
        <v>12</v>
      </c>
      <c r="T277" s="247">
        <f t="shared" si="38"/>
        <v>0</v>
      </c>
      <c r="U277" s="5">
        <f t="shared" si="40"/>
        <v>0</v>
      </c>
      <c r="V277" s="247">
        <f t="shared" si="41"/>
        <v>0</v>
      </c>
      <c r="W277" s="276">
        <f t="shared" si="42"/>
        <v>0</v>
      </c>
      <c r="X277" s="277">
        <f t="shared" si="35"/>
        <v>0</v>
      </c>
    </row>
    <row r="278" spans="14:24" x14ac:dyDescent="0.25">
      <c r="N278" s="244">
        <f>Weather_Site!B284</f>
        <v>43781</v>
      </c>
      <c r="O278" s="245">
        <f>Weather_Site!C284</f>
        <v>0.52083333333333337</v>
      </c>
      <c r="P278" s="5">
        <f>Weather_Site!E284</f>
        <v>12</v>
      </c>
      <c r="Q278" s="245">
        <f t="shared" si="36"/>
        <v>0</v>
      </c>
      <c r="R278" s="5">
        <f t="shared" si="39"/>
        <v>0</v>
      </c>
      <c r="S278" s="5">
        <f t="shared" si="37"/>
        <v>12</v>
      </c>
      <c r="T278" s="247">
        <f t="shared" si="38"/>
        <v>0</v>
      </c>
      <c r="U278" s="5">
        <f t="shared" si="40"/>
        <v>0</v>
      </c>
      <c r="V278" s="247">
        <f t="shared" si="41"/>
        <v>0</v>
      </c>
      <c r="W278" s="276">
        <f t="shared" si="42"/>
        <v>0</v>
      </c>
      <c r="X278" s="277">
        <f t="shared" si="35"/>
        <v>0</v>
      </c>
    </row>
    <row r="279" spans="14:24" x14ac:dyDescent="0.25">
      <c r="N279" s="244">
        <f>Weather_Site!B285</f>
        <v>43781</v>
      </c>
      <c r="O279" s="245">
        <f>Weather_Site!C285</f>
        <v>0.54166666666666663</v>
      </c>
      <c r="P279" s="5">
        <f>Weather_Site!E285</f>
        <v>24</v>
      </c>
      <c r="Q279" s="245">
        <f t="shared" si="36"/>
        <v>0</v>
      </c>
      <c r="R279" s="5">
        <f t="shared" si="39"/>
        <v>0</v>
      </c>
      <c r="S279" s="5">
        <f t="shared" si="37"/>
        <v>13</v>
      </c>
      <c r="T279" s="247">
        <f t="shared" si="38"/>
        <v>0</v>
      </c>
      <c r="U279" s="5">
        <f t="shared" si="40"/>
        <v>0</v>
      </c>
      <c r="V279" s="247">
        <f t="shared" si="41"/>
        <v>0</v>
      </c>
      <c r="W279" s="276">
        <f t="shared" si="42"/>
        <v>0</v>
      </c>
      <c r="X279" s="277">
        <f t="shared" si="35"/>
        <v>0</v>
      </c>
    </row>
    <row r="280" spans="14:24" x14ac:dyDescent="0.25">
      <c r="N280" s="244">
        <f>Weather_Site!B286</f>
        <v>43781</v>
      </c>
      <c r="O280" s="245">
        <f>Weather_Site!C286</f>
        <v>0.5625</v>
      </c>
      <c r="P280" s="5">
        <f>Weather_Site!E286</f>
        <v>26</v>
      </c>
      <c r="Q280" s="245">
        <f t="shared" si="36"/>
        <v>0</v>
      </c>
      <c r="R280" s="5">
        <f t="shared" si="39"/>
        <v>0</v>
      </c>
      <c r="S280" s="5">
        <f t="shared" si="37"/>
        <v>13</v>
      </c>
      <c r="T280" s="247">
        <f t="shared" si="38"/>
        <v>0</v>
      </c>
      <c r="U280" s="5">
        <f t="shared" si="40"/>
        <v>0</v>
      </c>
      <c r="V280" s="247">
        <f t="shared" si="41"/>
        <v>0</v>
      </c>
      <c r="W280" s="276">
        <f t="shared" si="42"/>
        <v>0</v>
      </c>
      <c r="X280" s="277">
        <f t="shared" si="35"/>
        <v>0</v>
      </c>
    </row>
    <row r="281" spans="14:24" x14ac:dyDescent="0.25">
      <c r="N281" s="244">
        <f>Weather_Site!B287</f>
        <v>43781</v>
      </c>
      <c r="O281" s="245">
        <f>Weather_Site!C287</f>
        <v>0.58333333333333337</v>
      </c>
      <c r="P281" s="5">
        <f>Weather_Site!E287</f>
        <v>25</v>
      </c>
      <c r="Q281" s="245">
        <f t="shared" si="36"/>
        <v>0</v>
      </c>
      <c r="R281" s="5">
        <f t="shared" si="39"/>
        <v>0</v>
      </c>
      <c r="S281" s="5">
        <f t="shared" si="37"/>
        <v>14</v>
      </c>
      <c r="T281" s="247">
        <f t="shared" si="38"/>
        <v>0</v>
      </c>
      <c r="U281" s="5">
        <f t="shared" si="40"/>
        <v>0</v>
      </c>
      <c r="V281" s="247">
        <f t="shared" si="41"/>
        <v>0</v>
      </c>
      <c r="W281" s="276">
        <f t="shared" si="42"/>
        <v>0</v>
      </c>
      <c r="X281" s="277">
        <f t="shared" si="35"/>
        <v>0</v>
      </c>
    </row>
    <row r="282" spans="14:24" x14ac:dyDescent="0.25">
      <c r="N282" s="244">
        <f>Weather_Site!B288</f>
        <v>43781</v>
      </c>
      <c r="O282" s="245">
        <f>Weather_Site!C288</f>
        <v>0.60416666666666663</v>
      </c>
      <c r="P282" s="5">
        <f>Weather_Site!E288</f>
        <v>31</v>
      </c>
      <c r="Q282" s="245">
        <f t="shared" si="36"/>
        <v>0</v>
      </c>
      <c r="R282" s="5">
        <f t="shared" si="39"/>
        <v>0</v>
      </c>
      <c r="S282" s="5">
        <f t="shared" si="37"/>
        <v>14</v>
      </c>
      <c r="T282" s="247">
        <f t="shared" si="38"/>
        <v>0</v>
      </c>
      <c r="U282" s="5">
        <f t="shared" si="40"/>
        <v>0</v>
      </c>
      <c r="V282" s="247">
        <f t="shared" si="41"/>
        <v>0</v>
      </c>
      <c r="W282" s="276">
        <f t="shared" si="42"/>
        <v>0</v>
      </c>
      <c r="X282" s="277">
        <f t="shared" si="35"/>
        <v>0</v>
      </c>
    </row>
    <row r="283" spans="14:24" x14ac:dyDescent="0.25">
      <c r="N283" s="244">
        <f>Weather_Site!B289</f>
        <v>43781</v>
      </c>
      <c r="O283" s="245">
        <f>Weather_Site!C289</f>
        <v>0.625</v>
      </c>
      <c r="P283" s="5">
        <f>Weather_Site!E289</f>
        <v>33</v>
      </c>
      <c r="Q283" s="245">
        <f t="shared" si="36"/>
        <v>0</v>
      </c>
      <c r="R283" s="5">
        <f t="shared" si="39"/>
        <v>0</v>
      </c>
      <c r="S283" s="5">
        <f t="shared" si="37"/>
        <v>15</v>
      </c>
      <c r="T283" s="247">
        <f t="shared" si="38"/>
        <v>0</v>
      </c>
      <c r="U283" s="5">
        <f t="shared" si="40"/>
        <v>0</v>
      </c>
      <c r="V283" s="247">
        <f t="shared" si="41"/>
        <v>0</v>
      </c>
      <c r="W283" s="276">
        <f t="shared" si="42"/>
        <v>0</v>
      </c>
      <c r="X283" s="277">
        <f t="shared" si="35"/>
        <v>0</v>
      </c>
    </row>
    <row r="284" spans="14:24" x14ac:dyDescent="0.25">
      <c r="N284" s="244">
        <f>Weather_Site!B290</f>
        <v>43781</v>
      </c>
      <c r="O284" s="245">
        <f>Weather_Site!C290</f>
        <v>0.64583333333333337</v>
      </c>
      <c r="P284" s="5">
        <f>Weather_Site!E290</f>
        <v>31</v>
      </c>
      <c r="Q284" s="245">
        <f t="shared" si="36"/>
        <v>2.083333333333337E-2</v>
      </c>
      <c r="R284" s="5">
        <f t="shared" si="39"/>
        <v>0</v>
      </c>
      <c r="S284" s="5">
        <f t="shared" si="37"/>
        <v>15</v>
      </c>
      <c r="T284" s="247">
        <f t="shared" si="38"/>
        <v>0</v>
      </c>
      <c r="U284" s="5">
        <f t="shared" si="40"/>
        <v>0</v>
      </c>
      <c r="V284" s="247">
        <f t="shared" si="41"/>
        <v>0</v>
      </c>
      <c r="W284" s="276">
        <f t="shared" si="42"/>
        <v>0</v>
      </c>
      <c r="X284" s="277">
        <f t="shared" si="35"/>
        <v>0</v>
      </c>
    </row>
    <row r="285" spans="14:24" x14ac:dyDescent="0.25">
      <c r="N285" s="244">
        <f>Weather_Site!B291</f>
        <v>43781</v>
      </c>
      <c r="O285" s="245">
        <f>Weather_Site!C291</f>
        <v>0.66666666666666663</v>
      </c>
      <c r="P285" s="5">
        <f>Weather_Site!E291</f>
        <v>35</v>
      </c>
      <c r="Q285" s="245">
        <f t="shared" si="36"/>
        <v>2.0833333333333259E-2</v>
      </c>
      <c r="R285" s="5">
        <f t="shared" si="39"/>
        <v>0</v>
      </c>
      <c r="S285" s="5">
        <f t="shared" si="37"/>
        <v>16</v>
      </c>
      <c r="T285" s="247">
        <f t="shared" si="38"/>
        <v>0</v>
      </c>
      <c r="U285" s="5">
        <f t="shared" si="40"/>
        <v>0</v>
      </c>
      <c r="V285" s="247">
        <f t="shared" si="41"/>
        <v>0</v>
      </c>
      <c r="W285" s="276">
        <f t="shared" si="42"/>
        <v>0</v>
      </c>
      <c r="X285" s="277">
        <f t="shared" si="35"/>
        <v>0</v>
      </c>
    </row>
    <row r="286" spans="14:24" x14ac:dyDescent="0.25">
      <c r="N286" s="244">
        <f>Weather_Site!B292</f>
        <v>43781</v>
      </c>
      <c r="O286" s="245">
        <f>Weather_Site!C292</f>
        <v>0.6875</v>
      </c>
      <c r="P286" s="5">
        <f>Weather_Site!E292</f>
        <v>38</v>
      </c>
      <c r="Q286" s="245">
        <f t="shared" si="36"/>
        <v>2.083333333333337E-2</v>
      </c>
      <c r="R286" s="5">
        <f t="shared" si="39"/>
        <v>0</v>
      </c>
      <c r="S286" s="5">
        <f t="shared" si="37"/>
        <v>16</v>
      </c>
      <c r="T286" s="247">
        <f t="shared" si="38"/>
        <v>0</v>
      </c>
      <c r="U286" s="5">
        <f t="shared" si="40"/>
        <v>0</v>
      </c>
      <c r="V286" s="247">
        <f t="shared" si="41"/>
        <v>0</v>
      </c>
      <c r="W286" s="276">
        <f t="shared" si="42"/>
        <v>0</v>
      </c>
      <c r="X286" s="277">
        <f t="shared" si="35"/>
        <v>0</v>
      </c>
    </row>
    <row r="287" spans="14:24" x14ac:dyDescent="0.25">
      <c r="N287" s="244">
        <f>Weather_Site!B293</f>
        <v>43781</v>
      </c>
      <c r="O287" s="245">
        <f>Weather_Site!C293</f>
        <v>0.70833333333333337</v>
      </c>
      <c r="P287" s="5">
        <f>Weather_Site!E293</f>
        <v>47</v>
      </c>
      <c r="Q287" s="245">
        <f t="shared" si="36"/>
        <v>2.083333333333337E-2</v>
      </c>
      <c r="R287" s="5">
        <f t="shared" si="39"/>
        <v>0</v>
      </c>
      <c r="S287" s="5">
        <f t="shared" si="37"/>
        <v>17</v>
      </c>
      <c r="T287" s="247">
        <f t="shared" si="38"/>
        <v>0</v>
      </c>
      <c r="U287" s="5">
        <f t="shared" si="40"/>
        <v>0</v>
      </c>
      <c r="V287" s="247">
        <f t="shared" si="41"/>
        <v>0</v>
      </c>
      <c r="W287" s="276">
        <f t="shared" si="42"/>
        <v>0</v>
      </c>
      <c r="X287" s="277">
        <f t="shared" si="35"/>
        <v>0</v>
      </c>
    </row>
    <row r="288" spans="14:24" x14ac:dyDescent="0.25">
      <c r="N288" s="244">
        <f>Weather_Site!B294</f>
        <v>43781</v>
      </c>
      <c r="O288" s="245">
        <f>Weather_Site!C294</f>
        <v>0.72916666666666663</v>
      </c>
      <c r="P288" s="5">
        <f>Weather_Site!E294</f>
        <v>42</v>
      </c>
      <c r="Q288" s="245">
        <f t="shared" si="36"/>
        <v>2.0833333333333259E-2</v>
      </c>
      <c r="R288" s="5">
        <f t="shared" si="39"/>
        <v>0</v>
      </c>
      <c r="S288" s="5">
        <f t="shared" si="37"/>
        <v>17</v>
      </c>
      <c r="T288" s="247">
        <f t="shared" si="38"/>
        <v>0</v>
      </c>
      <c r="U288" s="5">
        <f t="shared" si="40"/>
        <v>0</v>
      </c>
      <c r="V288" s="247">
        <f t="shared" si="41"/>
        <v>0</v>
      </c>
      <c r="W288" s="276">
        <f t="shared" si="42"/>
        <v>0</v>
      </c>
      <c r="X288" s="277">
        <f t="shared" si="35"/>
        <v>0</v>
      </c>
    </row>
    <row r="289" spans="14:24" x14ac:dyDescent="0.25">
      <c r="N289" s="244">
        <f>Weather_Site!B295</f>
        <v>43781</v>
      </c>
      <c r="O289" s="245">
        <f>Weather_Site!C295</f>
        <v>0.75</v>
      </c>
      <c r="P289" s="5">
        <f>Weather_Site!E295</f>
        <v>49</v>
      </c>
      <c r="Q289" s="245">
        <f t="shared" si="36"/>
        <v>2.083333333333337E-2</v>
      </c>
      <c r="R289" s="5">
        <f t="shared" si="39"/>
        <v>0</v>
      </c>
      <c r="S289" s="5">
        <f t="shared" si="37"/>
        <v>18</v>
      </c>
      <c r="T289" s="247">
        <f t="shared" si="38"/>
        <v>0</v>
      </c>
      <c r="U289" s="5">
        <f t="shared" si="40"/>
        <v>0</v>
      </c>
      <c r="V289" s="247">
        <f t="shared" si="41"/>
        <v>0</v>
      </c>
      <c r="W289" s="276">
        <f t="shared" si="42"/>
        <v>0</v>
      </c>
      <c r="X289" s="277">
        <f t="shared" si="35"/>
        <v>0</v>
      </c>
    </row>
    <row r="290" spans="14:24" x14ac:dyDescent="0.25">
      <c r="N290" s="244">
        <f>Weather_Site!B296</f>
        <v>43781</v>
      </c>
      <c r="O290" s="245">
        <f>Weather_Site!C296</f>
        <v>0.77083333333333337</v>
      </c>
      <c r="P290" s="5">
        <f>Weather_Site!E296</f>
        <v>58</v>
      </c>
      <c r="Q290" s="245">
        <f t="shared" si="36"/>
        <v>2.083333333333337E-2</v>
      </c>
      <c r="R290" s="5">
        <f t="shared" si="39"/>
        <v>0</v>
      </c>
      <c r="S290" s="5">
        <f t="shared" si="37"/>
        <v>18</v>
      </c>
      <c r="T290" s="247">
        <f t="shared" si="38"/>
        <v>0</v>
      </c>
      <c r="U290" s="5">
        <f t="shared" si="40"/>
        <v>0</v>
      </c>
      <c r="V290" s="247">
        <f t="shared" si="41"/>
        <v>0</v>
      </c>
      <c r="W290" s="276">
        <f t="shared" si="42"/>
        <v>0</v>
      </c>
      <c r="X290" s="277">
        <f t="shared" si="35"/>
        <v>0</v>
      </c>
    </row>
    <row r="291" spans="14:24" x14ac:dyDescent="0.25">
      <c r="N291" s="244">
        <f>Weather_Site!B297</f>
        <v>43781</v>
      </c>
      <c r="O291" s="245">
        <f>Weather_Site!C297</f>
        <v>0.79166666666666663</v>
      </c>
      <c r="P291" s="5">
        <f>Weather_Site!E297</f>
        <v>65</v>
      </c>
      <c r="Q291" s="245">
        <f t="shared" si="36"/>
        <v>2.0833333333333259E-2</v>
      </c>
      <c r="R291" s="5">
        <f t="shared" si="39"/>
        <v>0</v>
      </c>
      <c r="S291" s="5">
        <f t="shared" si="37"/>
        <v>19</v>
      </c>
      <c r="T291" s="247">
        <f t="shared" si="38"/>
        <v>0</v>
      </c>
      <c r="U291" s="5">
        <f t="shared" si="40"/>
        <v>0</v>
      </c>
      <c r="V291" s="247">
        <f t="shared" si="41"/>
        <v>0</v>
      </c>
      <c r="W291" s="276">
        <f t="shared" si="42"/>
        <v>0</v>
      </c>
      <c r="X291" s="277">
        <f t="shared" si="35"/>
        <v>0</v>
      </c>
    </row>
    <row r="292" spans="14:24" x14ac:dyDescent="0.25">
      <c r="N292" s="244">
        <f>Weather_Site!B298</f>
        <v>43781</v>
      </c>
      <c r="O292" s="245">
        <f>Weather_Site!C298</f>
        <v>0.8125</v>
      </c>
      <c r="P292" s="5">
        <f>Weather_Site!E298</f>
        <v>75</v>
      </c>
      <c r="Q292" s="245">
        <f t="shared" si="36"/>
        <v>2.083333333333337E-2</v>
      </c>
      <c r="R292" s="5">
        <f t="shared" si="39"/>
        <v>0</v>
      </c>
      <c r="S292" s="5">
        <f t="shared" si="37"/>
        <v>19</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43781</v>
      </c>
      <c r="O293" s="245">
        <f>Weather_Site!C299</f>
        <v>0.83333333333333337</v>
      </c>
      <c r="P293" s="5">
        <f>Weather_Site!E299</f>
        <v>81</v>
      </c>
      <c r="Q293" s="245">
        <f t="shared" ref="Q293:Q356" si="44">IF((O293-O292)&lt;0,(1-MAX(O292,0.625))+MIN(O293,0.334),(IF(O292&lt;0.333,(MIN(O293,0.334)-O292),IF(O293&gt;0.625,MAX(O293,0.625)-O292,0))))</f>
        <v>2.083333333333337E-2</v>
      </c>
      <c r="R293" s="5">
        <f t="shared" si="39"/>
        <v>0</v>
      </c>
      <c r="S293" s="5">
        <f t="shared" ref="S293:S356" si="45">HOUR(O293)</f>
        <v>20</v>
      </c>
      <c r="T293" s="247">
        <f t="shared" ref="T293:T356" si="46">(P293+P292)/2*R293</f>
        <v>0</v>
      </c>
      <c r="U293" s="5">
        <f t="shared" si="40"/>
        <v>0</v>
      </c>
      <c r="V293" s="247">
        <f t="shared" si="41"/>
        <v>0</v>
      </c>
      <c r="W293" s="276">
        <f t="shared" si="42"/>
        <v>0</v>
      </c>
      <c r="X293" s="277">
        <f t="shared" si="43"/>
        <v>0</v>
      </c>
    </row>
    <row r="294" spans="14:24" x14ac:dyDescent="0.25">
      <c r="N294" s="244">
        <f>Weather_Site!B300</f>
        <v>43781</v>
      </c>
      <c r="O294" s="245">
        <f>Weather_Site!C300</f>
        <v>0.85416666666666663</v>
      </c>
      <c r="P294" s="5">
        <f>Weather_Site!E300</f>
        <v>92</v>
      </c>
      <c r="Q294" s="245">
        <f t="shared" si="44"/>
        <v>2.0833333333333259E-2</v>
      </c>
      <c r="R294" s="5">
        <f t="shared" si="39"/>
        <v>0</v>
      </c>
      <c r="S294" s="5">
        <f t="shared" si="45"/>
        <v>20</v>
      </c>
      <c r="T294" s="247">
        <f t="shared" si="46"/>
        <v>0</v>
      </c>
      <c r="U294" s="5">
        <f t="shared" si="40"/>
        <v>0</v>
      </c>
      <c r="V294" s="247">
        <f t="shared" si="41"/>
        <v>0</v>
      </c>
      <c r="W294" s="276">
        <f t="shared" si="42"/>
        <v>0</v>
      </c>
      <c r="X294" s="277">
        <f t="shared" si="43"/>
        <v>0</v>
      </c>
    </row>
    <row r="295" spans="14:24" x14ac:dyDescent="0.25">
      <c r="N295" s="244">
        <f>Weather_Site!B301</f>
        <v>43781</v>
      </c>
      <c r="O295" s="245">
        <f>Weather_Site!C301</f>
        <v>0.875</v>
      </c>
      <c r="P295" s="5">
        <f>Weather_Site!E301</f>
        <v>94</v>
      </c>
      <c r="Q295" s="245">
        <f t="shared" si="44"/>
        <v>2.083333333333337E-2</v>
      </c>
      <c r="R295" s="5">
        <f t="shared" si="39"/>
        <v>0</v>
      </c>
      <c r="S295" s="5">
        <f t="shared" si="45"/>
        <v>21</v>
      </c>
      <c r="T295" s="247">
        <f t="shared" si="46"/>
        <v>0</v>
      </c>
      <c r="U295" s="5">
        <f t="shared" si="40"/>
        <v>0</v>
      </c>
      <c r="V295" s="247">
        <f t="shared" si="41"/>
        <v>0</v>
      </c>
      <c r="W295" s="276">
        <f t="shared" si="42"/>
        <v>0</v>
      </c>
      <c r="X295" s="277">
        <f t="shared" si="43"/>
        <v>0</v>
      </c>
    </row>
    <row r="296" spans="14:24" x14ac:dyDescent="0.25">
      <c r="N296" s="244">
        <f>Weather_Site!B302</f>
        <v>43781</v>
      </c>
      <c r="O296" s="245">
        <f>Weather_Site!C302</f>
        <v>0.89583333333333337</v>
      </c>
      <c r="P296" s="5">
        <f>Weather_Site!E302</f>
        <v>97</v>
      </c>
      <c r="Q296" s="245">
        <f t="shared" si="44"/>
        <v>2.083333333333337E-2</v>
      </c>
      <c r="R296" s="5">
        <f t="shared" si="39"/>
        <v>0</v>
      </c>
      <c r="S296" s="5">
        <f t="shared" si="45"/>
        <v>21</v>
      </c>
      <c r="T296" s="247">
        <f t="shared" si="46"/>
        <v>0</v>
      </c>
      <c r="U296" s="5">
        <f t="shared" si="40"/>
        <v>0</v>
      </c>
      <c r="V296" s="247">
        <f t="shared" si="41"/>
        <v>0</v>
      </c>
      <c r="W296" s="276">
        <f t="shared" si="42"/>
        <v>0</v>
      </c>
      <c r="X296" s="277">
        <f t="shared" si="43"/>
        <v>0</v>
      </c>
    </row>
    <row r="297" spans="14:24" x14ac:dyDescent="0.25">
      <c r="N297" s="244">
        <f>Weather_Site!B303</f>
        <v>43781</v>
      </c>
      <c r="O297" s="245">
        <f>Weather_Site!C303</f>
        <v>0.91666666666666663</v>
      </c>
      <c r="P297" s="5">
        <f>Weather_Site!E303</f>
        <v>97</v>
      </c>
      <c r="Q297" s="245">
        <f t="shared" si="44"/>
        <v>2.0833333333333259E-2</v>
      </c>
      <c r="R297" s="5">
        <f t="shared" si="39"/>
        <v>0</v>
      </c>
      <c r="S297" s="5">
        <f t="shared" si="45"/>
        <v>22</v>
      </c>
      <c r="T297" s="247">
        <f t="shared" si="46"/>
        <v>0</v>
      </c>
      <c r="U297" s="5">
        <f t="shared" si="40"/>
        <v>0</v>
      </c>
      <c r="V297" s="247">
        <f t="shared" si="41"/>
        <v>0</v>
      </c>
      <c r="W297" s="276">
        <f t="shared" si="42"/>
        <v>0</v>
      </c>
      <c r="X297" s="277">
        <f t="shared" si="43"/>
        <v>0</v>
      </c>
    </row>
    <row r="298" spans="14:24" x14ac:dyDescent="0.25">
      <c r="N298" s="244">
        <f>Weather_Site!B304</f>
        <v>43781</v>
      </c>
      <c r="O298" s="245">
        <f>Weather_Site!C304</f>
        <v>0.9375</v>
      </c>
      <c r="P298" s="5">
        <f>Weather_Site!E304</f>
        <v>98</v>
      </c>
      <c r="Q298" s="245">
        <f t="shared" si="44"/>
        <v>2.083333333333337E-2</v>
      </c>
      <c r="R298" s="5">
        <f t="shared" si="39"/>
        <v>0</v>
      </c>
      <c r="S298" s="5">
        <f t="shared" si="45"/>
        <v>22</v>
      </c>
      <c r="T298" s="247">
        <f t="shared" si="46"/>
        <v>0</v>
      </c>
      <c r="U298" s="5">
        <f t="shared" si="40"/>
        <v>0</v>
      </c>
      <c r="V298" s="247">
        <f t="shared" si="41"/>
        <v>0</v>
      </c>
      <c r="W298" s="276">
        <f t="shared" si="42"/>
        <v>0</v>
      </c>
      <c r="X298" s="277">
        <f t="shared" si="43"/>
        <v>0</v>
      </c>
    </row>
    <row r="299" spans="14:24" x14ac:dyDescent="0.25">
      <c r="N299" s="244">
        <f>Weather_Site!B305</f>
        <v>43781</v>
      </c>
      <c r="O299" s="245">
        <f>Weather_Site!C305</f>
        <v>0.95833333333333337</v>
      </c>
      <c r="P299" s="5">
        <f>Weather_Site!E305</f>
        <v>96</v>
      </c>
      <c r="Q299" s="245">
        <f t="shared" si="44"/>
        <v>2.083333333333337E-2</v>
      </c>
      <c r="R299" s="5">
        <f t="shared" si="39"/>
        <v>0</v>
      </c>
      <c r="S299" s="5">
        <f t="shared" si="45"/>
        <v>23</v>
      </c>
      <c r="T299" s="247">
        <f t="shared" si="46"/>
        <v>0</v>
      </c>
      <c r="U299" s="5">
        <f t="shared" si="40"/>
        <v>0</v>
      </c>
      <c r="V299" s="247">
        <f t="shared" si="41"/>
        <v>0</v>
      </c>
      <c r="W299" s="276">
        <f t="shared" si="42"/>
        <v>0</v>
      </c>
      <c r="X299" s="277">
        <f t="shared" si="43"/>
        <v>0</v>
      </c>
    </row>
    <row r="300" spans="14:24" x14ac:dyDescent="0.25">
      <c r="N300" s="244">
        <f>Weather_Site!B306</f>
        <v>43781</v>
      </c>
      <c r="O300" s="245">
        <f>Weather_Site!C306</f>
        <v>0.97916666666666663</v>
      </c>
      <c r="P300" s="5">
        <f>Weather_Site!E306</f>
        <v>98</v>
      </c>
      <c r="Q300" s="245">
        <f t="shared" si="44"/>
        <v>2.0833333333333259E-2</v>
      </c>
      <c r="R300" s="5">
        <f t="shared" si="39"/>
        <v>0</v>
      </c>
      <c r="S300" s="5">
        <f t="shared" si="45"/>
        <v>23</v>
      </c>
      <c r="T300" s="247">
        <f t="shared" si="46"/>
        <v>0</v>
      </c>
      <c r="U300" s="5">
        <f t="shared" si="40"/>
        <v>0</v>
      </c>
      <c r="V300" s="247">
        <f t="shared" si="41"/>
        <v>0</v>
      </c>
      <c r="W300" s="276">
        <f t="shared" si="42"/>
        <v>0</v>
      </c>
      <c r="X300" s="277">
        <f t="shared" si="43"/>
        <v>0</v>
      </c>
    </row>
    <row r="301" spans="14:24" x14ac:dyDescent="0.25">
      <c r="N301" s="244">
        <f>Weather_Site!B307</f>
        <v>43782</v>
      </c>
      <c r="O301" s="245">
        <f>Weather_Site!C307</f>
        <v>0</v>
      </c>
      <c r="P301" s="5">
        <f>Weather_Site!E307</f>
        <v>99</v>
      </c>
      <c r="Q301" s="245">
        <f t="shared" si="44"/>
        <v>2.083333333333337E-2</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43782</v>
      </c>
      <c r="O302" s="245">
        <f>Weather_Site!C308</f>
        <v>2.0833333333333332E-2</v>
      </c>
      <c r="P302" s="5">
        <f>Weather_Site!E308</f>
        <v>99</v>
      </c>
      <c r="Q302" s="245">
        <f t="shared" si="44"/>
        <v>2.0833333333333332E-2</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43782</v>
      </c>
      <c r="O303" s="245">
        <f>Weather_Site!C309</f>
        <v>4.1666666666666664E-2</v>
      </c>
      <c r="P303" s="5">
        <f>Weather_Site!E309</f>
        <v>99</v>
      </c>
      <c r="Q303" s="245">
        <f t="shared" si="44"/>
        <v>2.0833333333333332E-2</v>
      </c>
      <c r="R303" s="5">
        <f t="shared" si="39"/>
        <v>0</v>
      </c>
      <c r="S303" s="5">
        <f t="shared" si="45"/>
        <v>1</v>
      </c>
      <c r="T303" s="247">
        <f t="shared" si="46"/>
        <v>0</v>
      </c>
      <c r="U303" s="5">
        <f t="shared" si="40"/>
        <v>0</v>
      </c>
      <c r="V303" s="247">
        <f t="shared" si="41"/>
        <v>0</v>
      </c>
      <c r="W303" s="276">
        <f t="shared" si="42"/>
        <v>0</v>
      </c>
      <c r="X303" s="277">
        <f t="shared" si="43"/>
        <v>0</v>
      </c>
    </row>
    <row r="304" spans="14:24" x14ac:dyDescent="0.25">
      <c r="N304" s="244">
        <f>Weather_Site!B310</f>
        <v>43782</v>
      </c>
      <c r="O304" s="245">
        <f>Weather_Site!C310</f>
        <v>5.5555555555555552E-2</v>
      </c>
      <c r="P304" s="5">
        <f>Weather_Site!E310</f>
        <v>78</v>
      </c>
      <c r="Q304" s="245">
        <f t="shared" si="44"/>
        <v>1.3888888888888888E-2</v>
      </c>
      <c r="R304" s="5">
        <f t="shared" si="39"/>
        <v>0</v>
      </c>
      <c r="S304" s="5">
        <f t="shared" si="45"/>
        <v>1</v>
      </c>
      <c r="T304" s="247">
        <f t="shared" si="46"/>
        <v>0</v>
      </c>
      <c r="U304" s="5">
        <f t="shared" si="40"/>
        <v>0</v>
      </c>
      <c r="V304" s="247">
        <f t="shared" si="41"/>
        <v>0</v>
      </c>
      <c r="W304" s="276">
        <f t="shared" si="42"/>
        <v>0</v>
      </c>
      <c r="X304" s="277">
        <f t="shared" si="43"/>
        <v>0</v>
      </c>
    </row>
    <row r="305" spans="14:24" x14ac:dyDescent="0.25">
      <c r="N305" s="244">
        <f>Weather_Site!B311</f>
        <v>43782</v>
      </c>
      <c r="O305" s="245">
        <f>Weather_Site!C311</f>
        <v>6.25E-2</v>
      </c>
      <c r="P305" s="5">
        <f>Weather_Site!E311</f>
        <v>63</v>
      </c>
      <c r="Q305" s="245">
        <f t="shared" si="44"/>
        <v>6.9444444444444475E-3</v>
      </c>
      <c r="R305" s="5">
        <f t="shared" si="39"/>
        <v>0</v>
      </c>
      <c r="S305" s="5">
        <f t="shared" si="45"/>
        <v>1</v>
      </c>
      <c r="T305" s="247">
        <f t="shared" si="46"/>
        <v>0</v>
      </c>
      <c r="U305" s="5">
        <f t="shared" si="40"/>
        <v>0</v>
      </c>
      <c r="V305" s="247">
        <f t="shared" si="41"/>
        <v>0</v>
      </c>
      <c r="W305" s="276">
        <f t="shared" si="42"/>
        <v>0</v>
      </c>
      <c r="X305" s="277">
        <f t="shared" si="43"/>
        <v>0</v>
      </c>
    </row>
    <row r="306" spans="14:24" x14ac:dyDescent="0.25">
      <c r="N306" s="244">
        <f>Weather_Site!B312</f>
        <v>43782</v>
      </c>
      <c r="O306" s="245">
        <f>Weather_Site!C312</f>
        <v>8.3333333333333329E-2</v>
      </c>
      <c r="P306" s="5">
        <f>Weather_Site!E312</f>
        <v>55</v>
      </c>
      <c r="Q306" s="245">
        <f t="shared" si="44"/>
        <v>2.0833333333333329E-2</v>
      </c>
      <c r="R306" s="5">
        <f t="shared" si="39"/>
        <v>0</v>
      </c>
      <c r="S306" s="5">
        <f t="shared" si="45"/>
        <v>2</v>
      </c>
      <c r="T306" s="247">
        <f t="shared" si="46"/>
        <v>0</v>
      </c>
      <c r="U306" s="5">
        <f t="shared" si="40"/>
        <v>0</v>
      </c>
      <c r="V306" s="247">
        <f t="shared" si="41"/>
        <v>0</v>
      </c>
      <c r="W306" s="276">
        <f t="shared" si="42"/>
        <v>0</v>
      </c>
      <c r="X306" s="277">
        <f t="shared" si="43"/>
        <v>0</v>
      </c>
    </row>
    <row r="307" spans="14:24" x14ac:dyDescent="0.25">
      <c r="N307" s="244">
        <f>Weather_Site!B313</f>
        <v>43782</v>
      </c>
      <c r="O307" s="245">
        <f>Weather_Site!C313</f>
        <v>0.10416666666666667</v>
      </c>
      <c r="P307" s="5">
        <f>Weather_Site!E313</f>
        <v>55</v>
      </c>
      <c r="Q307" s="245">
        <f t="shared" si="44"/>
        <v>2.0833333333333343E-2</v>
      </c>
      <c r="R307" s="5">
        <f t="shared" si="39"/>
        <v>0</v>
      </c>
      <c r="S307" s="5">
        <f t="shared" si="45"/>
        <v>2</v>
      </c>
      <c r="T307" s="247">
        <f t="shared" si="46"/>
        <v>0</v>
      </c>
      <c r="U307" s="5">
        <f t="shared" si="40"/>
        <v>0</v>
      </c>
      <c r="V307" s="247">
        <f t="shared" si="41"/>
        <v>0</v>
      </c>
      <c r="W307" s="276">
        <f t="shared" si="42"/>
        <v>0</v>
      </c>
      <c r="X307" s="277">
        <f t="shared" si="43"/>
        <v>0</v>
      </c>
    </row>
    <row r="308" spans="14:24" x14ac:dyDescent="0.25">
      <c r="N308" s="244">
        <f>Weather_Site!B314</f>
        <v>43782</v>
      </c>
      <c r="O308" s="245">
        <f>Weather_Site!C314</f>
        <v>0.125</v>
      </c>
      <c r="P308" s="5">
        <f>Weather_Site!E314</f>
        <v>58</v>
      </c>
      <c r="Q308" s="245">
        <f t="shared" si="44"/>
        <v>2.0833333333333329E-2</v>
      </c>
      <c r="R308" s="5">
        <f t="shared" si="39"/>
        <v>0</v>
      </c>
      <c r="S308" s="5">
        <f t="shared" si="45"/>
        <v>3</v>
      </c>
      <c r="T308" s="247">
        <f t="shared" si="46"/>
        <v>0</v>
      </c>
      <c r="U308" s="5">
        <f t="shared" si="40"/>
        <v>0</v>
      </c>
      <c r="V308" s="247">
        <f t="shared" si="41"/>
        <v>0</v>
      </c>
      <c r="W308" s="276">
        <f t="shared" si="42"/>
        <v>0</v>
      </c>
      <c r="X308" s="277">
        <f t="shared" si="43"/>
        <v>0</v>
      </c>
    </row>
    <row r="309" spans="14:24" x14ac:dyDescent="0.25">
      <c r="N309" s="244">
        <f>Weather_Site!B315</f>
        <v>43782</v>
      </c>
      <c r="O309" s="245">
        <f>Weather_Site!C315</f>
        <v>0.14583333333333334</v>
      </c>
      <c r="P309" s="5">
        <f>Weather_Site!E315</f>
        <v>62</v>
      </c>
      <c r="Q309" s="245">
        <f t="shared" si="44"/>
        <v>2.0833333333333343E-2</v>
      </c>
      <c r="R309" s="5">
        <f t="shared" si="39"/>
        <v>0</v>
      </c>
      <c r="S309" s="5">
        <f t="shared" si="45"/>
        <v>3</v>
      </c>
      <c r="T309" s="247">
        <f t="shared" si="46"/>
        <v>0</v>
      </c>
      <c r="U309" s="5">
        <f t="shared" si="40"/>
        <v>0</v>
      </c>
      <c r="V309" s="247">
        <f t="shared" si="41"/>
        <v>0</v>
      </c>
      <c r="W309" s="276">
        <f t="shared" si="42"/>
        <v>0</v>
      </c>
      <c r="X309" s="277">
        <f t="shared" si="43"/>
        <v>0</v>
      </c>
    </row>
    <row r="310" spans="14:24" x14ac:dyDescent="0.25">
      <c r="N310" s="244">
        <f>Weather_Site!B316</f>
        <v>43782</v>
      </c>
      <c r="O310" s="245">
        <f>Weather_Site!C316</f>
        <v>0.16666666666666666</v>
      </c>
      <c r="P310" s="5">
        <f>Weather_Site!E316</f>
        <v>68</v>
      </c>
      <c r="Q310" s="245">
        <f t="shared" si="44"/>
        <v>2.0833333333333315E-2</v>
      </c>
      <c r="R310" s="5">
        <f t="shared" si="39"/>
        <v>0</v>
      </c>
      <c r="S310" s="5">
        <f t="shared" si="45"/>
        <v>4</v>
      </c>
      <c r="T310" s="247">
        <f t="shared" si="46"/>
        <v>0</v>
      </c>
      <c r="U310" s="5">
        <f t="shared" si="40"/>
        <v>0</v>
      </c>
      <c r="V310" s="247">
        <f t="shared" si="41"/>
        <v>0</v>
      </c>
      <c r="W310" s="276">
        <f t="shared" si="42"/>
        <v>0</v>
      </c>
      <c r="X310" s="277">
        <f t="shared" si="43"/>
        <v>0</v>
      </c>
    </row>
    <row r="311" spans="14:24" x14ac:dyDescent="0.25">
      <c r="N311" s="244">
        <f>Weather_Site!B317</f>
        <v>43782</v>
      </c>
      <c r="O311" s="245">
        <f>Weather_Site!C317</f>
        <v>0.1875</v>
      </c>
      <c r="P311" s="5">
        <f>Weather_Site!E317</f>
        <v>71</v>
      </c>
      <c r="Q311" s="245">
        <f t="shared" si="44"/>
        <v>2.0833333333333343E-2</v>
      </c>
      <c r="R311" s="5">
        <f t="shared" si="39"/>
        <v>0</v>
      </c>
      <c r="S311" s="5">
        <f t="shared" si="45"/>
        <v>4</v>
      </c>
      <c r="T311" s="247">
        <f t="shared" si="46"/>
        <v>0</v>
      </c>
      <c r="U311" s="5">
        <f t="shared" si="40"/>
        <v>0</v>
      </c>
      <c r="V311" s="247">
        <f t="shared" si="41"/>
        <v>0</v>
      </c>
      <c r="W311" s="276">
        <f t="shared" si="42"/>
        <v>0</v>
      </c>
      <c r="X311" s="277">
        <f t="shared" si="43"/>
        <v>0</v>
      </c>
    </row>
    <row r="312" spans="14:24" x14ac:dyDescent="0.25">
      <c r="N312" s="244">
        <f>Weather_Site!B318</f>
        <v>43782</v>
      </c>
      <c r="O312" s="245">
        <f>Weather_Site!C318</f>
        <v>0.20833333333333334</v>
      </c>
      <c r="P312" s="5">
        <f>Weather_Site!E318</f>
        <v>70</v>
      </c>
      <c r="Q312" s="245">
        <f t="shared" si="44"/>
        <v>2.0833333333333343E-2</v>
      </c>
      <c r="R312" s="5">
        <f t="shared" si="39"/>
        <v>0</v>
      </c>
      <c r="S312" s="5">
        <f t="shared" si="45"/>
        <v>5</v>
      </c>
      <c r="T312" s="247">
        <f t="shared" si="46"/>
        <v>0</v>
      </c>
      <c r="U312" s="5">
        <f t="shared" si="40"/>
        <v>0</v>
      </c>
      <c r="V312" s="247">
        <f t="shared" si="41"/>
        <v>0</v>
      </c>
      <c r="W312" s="276">
        <f t="shared" si="42"/>
        <v>0</v>
      </c>
      <c r="X312" s="277">
        <f t="shared" si="43"/>
        <v>0</v>
      </c>
    </row>
    <row r="313" spans="14:24" x14ac:dyDescent="0.25">
      <c r="N313" s="244">
        <f>Weather_Site!B319</f>
        <v>43782</v>
      </c>
      <c r="O313" s="245">
        <f>Weather_Site!C319</f>
        <v>0.22916666666666666</v>
      </c>
      <c r="P313" s="5">
        <f>Weather_Site!E319</f>
        <v>70</v>
      </c>
      <c r="Q313" s="245">
        <f t="shared" si="44"/>
        <v>2.0833333333333315E-2</v>
      </c>
      <c r="R313" s="5">
        <f t="shared" si="39"/>
        <v>0</v>
      </c>
      <c r="S313" s="5">
        <f t="shared" si="45"/>
        <v>5</v>
      </c>
      <c r="T313" s="247">
        <f t="shared" si="46"/>
        <v>0</v>
      </c>
      <c r="U313" s="5">
        <f t="shared" si="40"/>
        <v>0</v>
      </c>
      <c r="V313" s="247">
        <f t="shared" si="41"/>
        <v>0</v>
      </c>
      <c r="W313" s="276">
        <f t="shared" si="42"/>
        <v>0</v>
      </c>
      <c r="X313" s="277">
        <f t="shared" si="43"/>
        <v>0</v>
      </c>
    </row>
    <row r="314" spans="14:24" x14ac:dyDescent="0.25">
      <c r="N314" s="244">
        <f>Weather_Site!B320</f>
        <v>43782</v>
      </c>
      <c r="O314" s="245">
        <f>Weather_Site!C320</f>
        <v>0.25</v>
      </c>
      <c r="P314" s="5">
        <f>Weather_Site!E320</f>
        <v>71</v>
      </c>
      <c r="Q314" s="245">
        <f t="shared" si="44"/>
        <v>2.0833333333333343E-2</v>
      </c>
      <c r="R314" s="5">
        <f t="shared" si="39"/>
        <v>0</v>
      </c>
      <c r="S314" s="5">
        <f t="shared" si="45"/>
        <v>6</v>
      </c>
      <c r="T314" s="247">
        <f t="shared" si="46"/>
        <v>0</v>
      </c>
      <c r="U314" s="5">
        <f t="shared" si="40"/>
        <v>0</v>
      </c>
      <c r="V314" s="247">
        <f t="shared" si="41"/>
        <v>0</v>
      </c>
      <c r="W314" s="276">
        <f t="shared" si="42"/>
        <v>0</v>
      </c>
      <c r="X314" s="277">
        <f t="shared" si="43"/>
        <v>0</v>
      </c>
    </row>
    <row r="315" spans="14:24" x14ac:dyDescent="0.25">
      <c r="N315" s="244">
        <f>Weather_Site!B321</f>
        <v>43782</v>
      </c>
      <c r="O315" s="245">
        <f>Weather_Site!C321</f>
        <v>0.27083333333333331</v>
      </c>
      <c r="P315" s="5">
        <f>Weather_Site!E321</f>
        <v>71</v>
      </c>
      <c r="Q315" s="245">
        <f t="shared" si="44"/>
        <v>2.0833333333333315E-2</v>
      </c>
      <c r="R315" s="5">
        <f t="shared" si="39"/>
        <v>0</v>
      </c>
      <c r="S315" s="5">
        <f t="shared" si="45"/>
        <v>6</v>
      </c>
      <c r="T315" s="247">
        <f t="shared" si="46"/>
        <v>0</v>
      </c>
      <c r="U315" s="5">
        <f t="shared" si="40"/>
        <v>0</v>
      </c>
      <c r="V315" s="247">
        <f t="shared" si="41"/>
        <v>0</v>
      </c>
      <c r="W315" s="276">
        <f t="shared" si="42"/>
        <v>0</v>
      </c>
      <c r="X315" s="277">
        <f t="shared" si="43"/>
        <v>0</v>
      </c>
    </row>
    <row r="316" spans="14:24" x14ac:dyDescent="0.25">
      <c r="N316" s="244">
        <f>Weather_Site!B322</f>
        <v>43782</v>
      </c>
      <c r="O316" s="245">
        <f>Weather_Site!C322</f>
        <v>0.29166666666666669</v>
      </c>
      <c r="P316" s="5">
        <f>Weather_Site!E322</f>
        <v>69</v>
      </c>
      <c r="Q316" s="245">
        <f t="shared" si="44"/>
        <v>2.083333333333337E-2</v>
      </c>
      <c r="R316" s="5">
        <f t="shared" si="39"/>
        <v>0</v>
      </c>
      <c r="S316" s="5">
        <f t="shared" si="45"/>
        <v>7</v>
      </c>
      <c r="T316" s="247">
        <f t="shared" si="46"/>
        <v>0</v>
      </c>
      <c r="U316" s="5">
        <f t="shared" si="40"/>
        <v>0</v>
      </c>
      <c r="V316" s="247">
        <f t="shared" si="41"/>
        <v>0</v>
      </c>
      <c r="W316" s="276">
        <f t="shared" si="42"/>
        <v>0</v>
      </c>
      <c r="X316" s="277">
        <f t="shared" si="43"/>
        <v>0</v>
      </c>
    </row>
    <row r="317" spans="14:24" x14ac:dyDescent="0.25">
      <c r="N317" s="244">
        <f>Weather_Site!B323</f>
        <v>43782</v>
      </c>
      <c r="O317" s="245">
        <f>Weather_Site!C323</f>
        <v>0.3125</v>
      </c>
      <c r="P317" s="5">
        <f>Weather_Site!E323</f>
        <v>66</v>
      </c>
      <c r="Q317" s="245">
        <f t="shared" si="44"/>
        <v>2.0833333333333315E-2</v>
      </c>
      <c r="R317" s="5">
        <f t="shared" si="39"/>
        <v>0</v>
      </c>
      <c r="S317" s="5">
        <f t="shared" si="45"/>
        <v>7</v>
      </c>
      <c r="T317" s="247">
        <f t="shared" si="46"/>
        <v>0</v>
      </c>
      <c r="U317" s="5">
        <f t="shared" si="40"/>
        <v>0</v>
      </c>
      <c r="V317" s="247">
        <f t="shared" si="41"/>
        <v>0</v>
      </c>
      <c r="W317" s="276">
        <f t="shared" si="42"/>
        <v>0</v>
      </c>
      <c r="X317" s="277">
        <f t="shared" si="43"/>
        <v>0</v>
      </c>
    </row>
    <row r="318" spans="14:24" x14ac:dyDescent="0.25">
      <c r="N318" s="244">
        <f>Weather_Site!B324</f>
        <v>43782</v>
      </c>
      <c r="O318" s="245">
        <f>Weather_Site!C324</f>
        <v>0.33333333333333331</v>
      </c>
      <c r="P318" s="5">
        <f>Weather_Site!E324</f>
        <v>64</v>
      </c>
      <c r="Q318" s="245">
        <f t="shared" si="44"/>
        <v>2.0833333333333315E-2</v>
      </c>
      <c r="R318" s="5">
        <f t="shared" si="39"/>
        <v>0</v>
      </c>
      <c r="S318" s="5">
        <f t="shared" si="45"/>
        <v>8</v>
      </c>
      <c r="T318" s="247">
        <f t="shared" si="46"/>
        <v>0</v>
      </c>
      <c r="U318" s="5">
        <f t="shared" si="40"/>
        <v>0</v>
      </c>
      <c r="V318" s="247">
        <f t="shared" si="41"/>
        <v>0</v>
      </c>
      <c r="W318" s="276">
        <f t="shared" si="42"/>
        <v>0</v>
      </c>
      <c r="X318" s="277">
        <f t="shared" si="43"/>
        <v>0</v>
      </c>
    </row>
    <row r="319" spans="14:24" x14ac:dyDescent="0.25">
      <c r="N319" s="244">
        <f>Weather_Site!B325</f>
        <v>43782</v>
      </c>
      <c r="O319" s="245">
        <f>Weather_Site!C325</f>
        <v>0.35416666666666669</v>
      </c>
      <c r="P319" s="5">
        <f>Weather_Site!E325</f>
        <v>61</v>
      </c>
      <c r="Q319" s="245">
        <f t="shared" si="44"/>
        <v>0</v>
      </c>
      <c r="R319" s="5">
        <f t="shared" si="39"/>
        <v>0</v>
      </c>
      <c r="S319" s="5">
        <f t="shared" si="45"/>
        <v>8</v>
      </c>
      <c r="T319" s="247">
        <f t="shared" si="46"/>
        <v>0</v>
      </c>
      <c r="U319" s="5">
        <f t="shared" si="40"/>
        <v>0</v>
      </c>
      <c r="V319" s="247">
        <f t="shared" si="41"/>
        <v>0</v>
      </c>
      <c r="W319" s="276">
        <f t="shared" si="42"/>
        <v>0</v>
      </c>
      <c r="X319" s="277">
        <f t="shared" si="43"/>
        <v>0</v>
      </c>
    </row>
    <row r="320" spans="14:24" x14ac:dyDescent="0.25">
      <c r="N320" s="244">
        <f>Weather_Site!B326</f>
        <v>43782</v>
      </c>
      <c r="O320" s="245">
        <f>Weather_Site!C326</f>
        <v>0.375</v>
      </c>
      <c r="P320" s="5">
        <f>Weather_Site!E326</f>
        <v>58</v>
      </c>
      <c r="Q320" s="245">
        <f t="shared" si="44"/>
        <v>0</v>
      </c>
      <c r="R320" s="5">
        <f t="shared" si="39"/>
        <v>0</v>
      </c>
      <c r="S320" s="5">
        <f t="shared" si="45"/>
        <v>9</v>
      </c>
      <c r="T320" s="247">
        <f t="shared" si="46"/>
        <v>0</v>
      </c>
      <c r="U320" s="5">
        <f t="shared" si="40"/>
        <v>0</v>
      </c>
      <c r="V320" s="247">
        <f t="shared" si="41"/>
        <v>0</v>
      </c>
      <c r="W320" s="276">
        <f t="shared" si="42"/>
        <v>0</v>
      </c>
      <c r="X320" s="277">
        <f t="shared" si="43"/>
        <v>0</v>
      </c>
    </row>
    <row r="321" spans="14:24" x14ac:dyDescent="0.25">
      <c r="N321" s="244">
        <f>Weather_Site!B327</f>
        <v>43782</v>
      </c>
      <c r="O321" s="245">
        <f>Weather_Site!C327</f>
        <v>0.39583333333333331</v>
      </c>
      <c r="P321" s="5">
        <f>Weather_Site!E327</f>
        <v>54</v>
      </c>
      <c r="Q321" s="245">
        <f t="shared" si="44"/>
        <v>0</v>
      </c>
      <c r="R321" s="5">
        <f t="shared" si="39"/>
        <v>0</v>
      </c>
      <c r="S321" s="5">
        <f t="shared" si="45"/>
        <v>9</v>
      </c>
      <c r="T321" s="247">
        <f t="shared" si="46"/>
        <v>0</v>
      </c>
      <c r="U321" s="5">
        <f t="shared" si="40"/>
        <v>0</v>
      </c>
      <c r="V321" s="247">
        <f t="shared" si="41"/>
        <v>0</v>
      </c>
      <c r="W321" s="276">
        <f t="shared" si="42"/>
        <v>0</v>
      </c>
      <c r="X321" s="277">
        <f t="shared" si="43"/>
        <v>0</v>
      </c>
    </row>
    <row r="322" spans="14:24" x14ac:dyDescent="0.25">
      <c r="N322" s="244">
        <f>Weather_Site!B328</f>
        <v>43782</v>
      </c>
      <c r="O322" s="245">
        <f>Weather_Site!C328</f>
        <v>0.41666666666666669</v>
      </c>
      <c r="P322" s="5">
        <f>Weather_Site!E328</f>
        <v>50</v>
      </c>
      <c r="Q322" s="245">
        <f t="shared" si="44"/>
        <v>0</v>
      </c>
      <c r="R322" s="5">
        <f t="shared" si="39"/>
        <v>0</v>
      </c>
      <c r="S322" s="5">
        <f t="shared" si="45"/>
        <v>10</v>
      </c>
      <c r="T322" s="247">
        <f t="shared" si="46"/>
        <v>0</v>
      </c>
      <c r="U322" s="5">
        <f t="shared" si="40"/>
        <v>0</v>
      </c>
      <c r="V322" s="247">
        <f t="shared" si="41"/>
        <v>0</v>
      </c>
      <c r="W322" s="276">
        <f t="shared" si="42"/>
        <v>0</v>
      </c>
      <c r="X322" s="277">
        <f t="shared" si="43"/>
        <v>0</v>
      </c>
    </row>
    <row r="323" spans="14:24" x14ac:dyDescent="0.25">
      <c r="N323" s="244">
        <f>Weather_Site!B329</f>
        <v>43782</v>
      </c>
      <c r="O323" s="245">
        <f>Weather_Site!C329</f>
        <v>0.4375</v>
      </c>
      <c r="P323" s="5">
        <f>Weather_Site!E329</f>
        <v>47</v>
      </c>
      <c r="Q323" s="245">
        <f t="shared" si="44"/>
        <v>0</v>
      </c>
      <c r="R323" s="5">
        <f t="shared" si="39"/>
        <v>0</v>
      </c>
      <c r="S323" s="5">
        <f t="shared" si="45"/>
        <v>10</v>
      </c>
      <c r="T323" s="247">
        <f t="shared" si="46"/>
        <v>0</v>
      </c>
      <c r="U323" s="5">
        <f t="shared" si="40"/>
        <v>0</v>
      </c>
      <c r="V323" s="247">
        <f t="shared" si="41"/>
        <v>0</v>
      </c>
      <c r="W323" s="276">
        <f t="shared" si="42"/>
        <v>0</v>
      </c>
      <c r="X323" s="277">
        <f t="shared" si="43"/>
        <v>0</v>
      </c>
    </row>
    <row r="324" spans="14:24" x14ac:dyDescent="0.25">
      <c r="N324" s="244">
        <f>Weather_Site!B330</f>
        <v>43782</v>
      </c>
      <c r="O324" s="245">
        <f>Weather_Site!C330</f>
        <v>0.45833333333333331</v>
      </c>
      <c r="P324" s="5">
        <f>Weather_Site!E330</f>
        <v>45</v>
      </c>
      <c r="Q324" s="245">
        <f t="shared" si="44"/>
        <v>0</v>
      </c>
      <c r="R324" s="5">
        <f t="shared" si="39"/>
        <v>0</v>
      </c>
      <c r="S324" s="5">
        <f t="shared" si="45"/>
        <v>11</v>
      </c>
      <c r="T324" s="247">
        <f t="shared" si="46"/>
        <v>0</v>
      </c>
      <c r="U324" s="5">
        <f t="shared" si="40"/>
        <v>0</v>
      </c>
      <c r="V324" s="247">
        <f t="shared" si="41"/>
        <v>0</v>
      </c>
      <c r="W324" s="276">
        <f t="shared" si="42"/>
        <v>0</v>
      </c>
      <c r="X324" s="277">
        <f t="shared" si="43"/>
        <v>0</v>
      </c>
    </row>
    <row r="325" spans="14:24" x14ac:dyDescent="0.25">
      <c r="N325" s="244">
        <f>Weather_Site!B331</f>
        <v>43782</v>
      </c>
      <c r="O325" s="245">
        <f>Weather_Site!C331</f>
        <v>0.47916666666666669</v>
      </c>
      <c r="P325" s="5">
        <f>Weather_Site!E331</f>
        <v>43</v>
      </c>
      <c r="Q325" s="245">
        <f t="shared" si="44"/>
        <v>0</v>
      </c>
      <c r="R325" s="5">
        <f t="shared" si="39"/>
        <v>0</v>
      </c>
      <c r="S325" s="5">
        <f t="shared" si="45"/>
        <v>11</v>
      </c>
      <c r="T325" s="247">
        <f t="shared" si="46"/>
        <v>0</v>
      </c>
      <c r="U325" s="5">
        <f t="shared" si="40"/>
        <v>0</v>
      </c>
      <c r="V325" s="247">
        <f t="shared" si="41"/>
        <v>0</v>
      </c>
      <c r="W325" s="276">
        <f t="shared" si="42"/>
        <v>0</v>
      </c>
      <c r="X325" s="277">
        <f t="shared" si="43"/>
        <v>0</v>
      </c>
    </row>
    <row r="326" spans="14:24" x14ac:dyDescent="0.25">
      <c r="N326" s="244">
        <f>Weather_Site!B332</f>
        <v>43782</v>
      </c>
      <c r="O326" s="245">
        <f>Weather_Site!C332</f>
        <v>0.5</v>
      </c>
      <c r="P326" s="5">
        <f>Weather_Site!E332</f>
        <v>45</v>
      </c>
      <c r="Q326" s="245">
        <f t="shared" si="44"/>
        <v>0</v>
      </c>
      <c r="R326" s="5">
        <f t="shared" si="39"/>
        <v>0</v>
      </c>
      <c r="S326" s="5">
        <f t="shared" si="45"/>
        <v>12</v>
      </c>
      <c r="T326" s="247">
        <f t="shared" si="46"/>
        <v>0</v>
      </c>
      <c r="U326" s="5">
        <f t="shared" si="40"/>
        <v>0</v>
      </c>
      <c r="V326" s="247">
        <f t="shared" si="41"/>
        <v>0</v>
      </c>
      <c r="W326" s="276">
        <f t="shared" si="42"/>
        <v>0</v>
      </c>
      <c r="X326" s="277">
        <f t="shared" si="43"/>
        <v>0</v>
      </c>
    </row>
    <row r="327" spans="14:24" x14ac:dyDescent="0.25">
      <c r="N327" s="244">
        <f>Weather_Site!B333</f>
        <v>43782</v>
      </c>
      <c r="O327" s="245">
        <f>Weather_Site!C333</f>
        <v>0.52083333333333337</v>
      </c>
      <c r="P327" s="5">
        <f>Weather_Site!E333</f>
        <v>45</v>
      </c>
      <c r="Q327" s="245">
        <f t="shared" si="44"/>
        <v>0</v>
      </c>
      <c r="R327" s="5">
        <f t="shared" si="39"/>
        <v>0</v>
      </c>
      <c r="S327" s="5">
        <f t="shared" si="45"/>
        <v>12</v>
      </c>
      <c r="T327" s="247">
        <f t="shared" si="46"/>
        <v>0</v>
      </c>
      <c r="U327" s="5">
        <f t="shared" si="40"/>
        <v>0</v>
      </c>
      <c r="V327" s="247">
        <f t="shared" si="41"/>
        <v>0</v>
      </c>
      <c r="W327" s="276">
        <f t="shared" si="42"/>
        <v>0</v>
      </c>
      <c r="X327" s="277">
        <f t="shared" si="43"/>
        <v>0</v>
      </c>
    </row>
    <row r="328" spans="14:24" x14ac:dyDescent="0.25">
      <c r="N328" s="244">
        <f>Weather_Site!B334</f>
        <v>43782</v>
      </c>
      <c r="O328" s="245">
        <f>Weather_Site!C334</f>
        <v>0.54166666666666663</v>
      </c>
      <c r="P328" s="5">
        <f>Weather_Site!E334</f>
        <v>44</v>
      </c>
      <c r="Q328" s="245">
        <f t="shared" si="44"/>
        <v>0</v>
      </c>
      <c r="R328" s="5">
        <f t="shared" ref="R328:R391" si="47">HOUR(Q328)</f>
        <v>0</v>
      </c>
      <c r="S328" s="5">
        <f t="shared" si="45"/>
        <v>13</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43782</v>
      </c>
      <c r="O329" s="245">
        <f>Weather_Site!C335</f>
        <v>0.5625</v>
      </c>
      <c r="P329" s="5">
        <f>Weather_Site!E335</f>
        <v>44</v>
      </c>
      <c r="Q329" s="245">
        <f t="shared" si="44"/>
        <v>0</v>
      </c>
      <c r="R329" s="5">
        <f t="shared" si="47"/>
        <v>0</v>
      </c>
      <c r="S329" s="5">
        <f t="shared" si="45"/>
        <v>13</v>
      </c>
      <c r="T329" s="247">
        <f t="shared" si="46"/>
        <v>0</v>
      </c>
      <c r="U329" s="5">
        <f t="shared" si="48"/>
        <v>0</v>
      </c>
      <c r="V329" s="247">
        <f t="shared" si="49"/>
        <v>0</v>
      </c>
      <c r="W329" s="276">
        <f t="shared" si="50"/>
        <v>0</v>
      </c>
      <c r="X329" s="277">
        <f t="shared" si="43"/>
        <v>0</v>
      </c>
    </row>
    <row r="330" spans="14:24" x14ac:dyDescent="0.25">
      <c r="N330" s="244">
        <f>Weather_Site!B336</f>
        <v>43782</v>
      </c>
      <c r="O330" s="245">
        <f>Weather_Site!C336</f>
        <v>0.58333333333333337</v>
      </c>
      <c r="P330" s="5">
        <f>Weather_Site!E336</f>
        <v>44</v>
      </c>
      <c r="Q330" s="245">
        <f t="shared" si="44"/>
        <v>0</v>
      </c>
      <c r="R330" s="5">
        <f t="shared" si="47"/>
        <v>0</v>
      </c>
      <c r="S330" s="5">
        <f t="shared" si="45"/>
        <v>14</v>
      </c>
      <c r="T330" s="247">
        <f t="shared" si="46"/>
        <v>0</v>
      </c>
      <c r="U330" s="5">
        <f t="shared" si="48"/>
        <v>0</v>
      </c>
      <c r="V330" s="247">
        <f t="shared" si="49"/>
        <v>0</v>
      </c>
      <c r="W330" s="276">
        <f t="shared" si="50"/>
        <v>0</v>
      </c>
      <c r="X330" s="277">
        <f t="shared" si="43"/>
        <v>0</v>
      </c>
    </row>
    <row r="331" spans="14:24" x14ac:dyDescent="0.25">
      <c r="N331" s="244">
        <f>Weather_Site!B337</f>
        <v>43782</v>
      </c>
      <c r="O331" s="245">
        <f>Weather_Site!C337</f>
        <v>0.60416666666666663</v>
      </c>
      <c r="P331" s="5">
        <f>Weather_Site!E337</f>
        <v>40</v>
      </c>
      <c r="Q331" s="245">
        <f t="shared" si="44"/>
        <v>0</v>
      </c>
      <c r="R331" s="5">
        <f t="shared" si="47"/>
        <v>0</v>
      </c>
      <c r="S331" s="5">
        <f t="shared" si="45"/>
        <v>14</v>
      </c>
      <c r="T331" s="247">
        <f t="shared" si="46"/>
        <v>0</v>
      </c>
      <c r="U331" s="5">
        <f t="shared" si="48"/>
        <v>0</v>
      </c>
      <c r="V331" s="247">
        <f t="shared" si="49"/>
        <v>0</v>
      </c>
      <c r="W331" s="276">
        <f t="shared" si="50"/>
        <v>0</v>
      </c>
      <c r="X331" s="277">
        <f t="shared" si="43"/>
        <v>0</v>
      </c>
    </row>
    <row r="332" spans="14:24" x14ac:dyDescent="0.25">
      <c r="N332" s="244">
        <f>Weather_Site!B338</f>
        <v>43782</v>
      </c>
      <c r="O332" s="245">
        <f>Weather_Site!C338</f>
        <v>0.625</v>
      </c>
      <c r="P332" s="5">
        <f>Weather_Site!E338</f>
        <v>40</v>
      </c>
      <c r="Q332" s="245">
        <f t="shared" si="44"/>
        <v>0</v>
      </c>
      <c r="R332" s="5">
        <f t="shared" si="47"/>
        <v>0</v>
      </c>
      <c r="S332" s="5">
        <f t="shared" si="45"/>
        <v>15</v>
      </c>
      <c r="T332" s="247">
        <f t="shared" si="46"/>
        <v>0</v>
      </c>
      <c r="U332" s="5">
        <f t="shared" si="48"/>
        <v>0</v>
      </c>
      <c r="V332" s="247">
        <f t="shared" si="49"/>
        <v>0</v>
      </c>
      <c r="W332" s="276">
        <f t="shared" si="50"/>
        <v>0</v>
      </c>
      <c r="X332" s="277">
        <f t="shared" si="43"/>
        <v>0</v>
      </c>
    </row>
    <row r="333" spans="14:24" x14ac:dyDescent="0.25">
      <c r="N333" s="244">
        <f>Weather_Site!B339</f>
        <v>43782</v>
      </c>
      <c r="O333" s="245">
        <f>Weather_Site!C339</f>
        <v>0.64583333333333337</v>
      </c>
      <c r="P333" s="5">
        <f>Weather_Site!E339</f>
        <v>42</v>
      </c>
      <c r="Q333" s="245">
        <f t="shared" si="44"/>
        <v>2.083333333333337E-2</v>
      </c>
      <c r="R333" s="5">
        <f t="shared" si="47"/>
        <v>0</v>
      </c>
      <c r="S333" s="5">
        <f t="shared" si="45"/>
        <v>15</v>
      </c>
      <c r="T333" s="247">
        <f t="shared" si="46"/>
        <v>0</v>
      </c>
      <c r="U333" s="5">
        <f t="shared" si="48"/>
        <v>0</v>
      </c>
      <c r="V333" s="247">
        <f t="shared" si="49"/>
        <v>0</v>
      </c>
      <c r="W333" s="276">
        <f t="shared" si="50"/>
        <v>0</v>
      </c>
      <c r="X333" s="277">
        <f t="shared" si="43"/>
        <v>0</v>
      </c>
    </row>
    <row r="334" spans="14:24" x14ac:dyDescent="0.25">
      <c r="N334" s="244">
        <f>Weather_Site!B340</f>
        <v>43782</v>
      </c>
      <c r="O334" s="245">
        <f>Weather_Site!C340</f>
        <v>0.66666666666666663</v>
      </c>
      <c r="P334" s="5">
        <f>Weather_Site!E340</f>
        <v>43</v>
      </c>
      <c r="Q334" s="245">
        <f t="shared" si="44"/>
        <v>2.0833333333333259E-2</v>
      </c>
      <c r="R334" s="5">
        <f t="shared" si="47"/>
        <v>0</v>
      </c>
      <c r="S334" s="5">
        <f t="shared" si="45"/>
        <v>16</v>
      </c>
      <c r="T334" s="247">
        <f t="shared" si="46"/>
        <v>0</v>
      </c>
      <c r="U334" s="5">
        <f t="shared" si="48"/>
        <v>0</v>
      </c>
      <c r="V334" s="247">
        <f t="shared" si="49"/>
        <v>0</v>
      </c>
      <c r="W334" s="276">
        <f t="shared" si="50"/>
        <v>0</v>
      </c>
      <c r="X334" s="277">
        <f t="shared" si="43"/>
        <v>0</v>
      </c>
    </row>
    <row r="335" spans="14:24" x14ac:dyDescent="0.25">
      <c r="N335" s="244">
        <f>Weather_Site!B341</f>
        <v>43782</v>
      </c>
      <c r="O335" s="245">
        <f>Weather_Site!C341</f>
        <v>0.6875</v>
      </c>
      <c r="P335" s="5">
        <f>Weather_Site!E341</f>
        <v>45</v>
      </c>
      <c r="Q335" s="245">
        <f t="shared" si="44"/>
        <v>2.083333333333337E-2</v>
      </c>
      <c r="R335" s="5">
        <f t="shared" si="47"/>
        <v>0</v>
      </c>
      <c r="S335" s="5">
        <f t="shared" si="45"/>
        <v>16</v>
      </c>
      <c r="T335" s="247">
        <f t="shared" si="46"/>
        <v>0</v>
      </c>
      <c r="U335" s="5">
        <f t="shared" si="48"/>
        <v>0</v>
      </c>
      <c r="V335" s="247">
        <f t="shared" si="49"/>
        <v>0</v>
      </c>
      <c r="W335" s="276">
        <f t="shared" si="50"/>
        <v>0</v>
      </c>
      <c r="X335" s="277">
        <f t="shared" si="43"/>
        <v>0</v>
      </c>
    </row>
    <row r="336" spans="14:24" x14ac:dyDescent="0.25">
      <c r="N336" s="244">
        <f>Weather_Site!B342</f>
        <v>43782</v>
      </c>
      <c r="O336" s="245">
        <f>Weather_Site!C342</f>
        <v>0.70833333333333337</v>
      </c>
      <c r="P336" s="5">
        <f>Weather_Site!E342</f>
        <v>39</v>
      </c>
      <c r="Q336" s="245">
        <f t="shared" si="44"/>
        <v>2.083333333333337E-2</v>
      </c>
      <c r="R336" s="5">
        <f t="shared" si="47"/>
        <v>0</v>
      </c>
      <c r="S336" s="5">
        <f t="shared" si="45"/>
        <v>17</v>
      </c>
      <c r="T336" s="247">
        <f t="shared" si="46"/>
        <v>0</v>
      </c>
      <c r="U336" s="5">
        <f t="shared" si="48"/>
        <v>0</v>
      </c>
      <c r="V336" s="247">
        <f t="shared" si="49"/>
        <v>0</v>
      </c>
      <c r="W336" s="276">
        <f t="shared" si="50"/>
        <v>0</v>
      </c>
      <c r="X336" s="277">
        <f t="shared" si="43"/>
        <v>0</v>
      </c>
    </row>
    <row r="337" spans="14:24" x14ac:dyDescent="0.25">
      <c r="N337" s="244">
        <f>Weather_Site!B343</f>
        <v>43782</v>
      </c>
      <c r="O337" s="245">
        <f>Weather_Site!C343</f>
        <v>0.72916666666666663</v>
      </c>
      <c r="P337" s="5">
        <f>Weather_Site!E343</f>
        <v>38</v>
      </c>
      <c r="Q337" s="245">
        <f t="shared" si="44"/>
        <v>2.0833333333333259E-2</v>
      </c>
      <c r="R337" s="5">
        <f t="shared" si="47"/>
        <v>0</v>
      </c>
      <c r="S337" s="5">
        <f t="shared" si="45"/>
        <v>17</v>
      </c>
      <c r="T337" s="247">
        <f t="shared" si="46"/>
        <v>0</v>
      </c>
      <c r="U337" s="5">
        <f t="shared" si="48"/>
        <v>0</v>
      </c>
      <c r="V337" s="247">
        <f t="shared" si="49"/>
        <v>0</v>
      </c>
      <c r="W337" s="276">
        <f t="shared" si="50"/>
        <v>0</v>
      </c>
      <c r="X337" s="277">
        <f t="shared" si="43"/>
        <v>0</v>
      </c>
    </row>
    <row r="338" spans="14:24" x14ac:dyDescent="0.25">
      <c r="N338" s="244">
        <f>Weather_Site!B344</f>
        <v>43782</v>
      </c>
      <c r="O338" s="245">
        <f>Weather_Site!C344</f>
        <v>0.75</v>
      </c>
      <c r="P338" s="5">
        <f>Weather_Site!E344</f>
        <v>41</v>
      </c>
      <c r="Q338" s="245">
        <f t="shared" si="44"/>
        <v>2.083333333333337E-2</v>
      </c>
      <c r="R338" s="5">
        <f t="shared" si="47"/>
        <v>0</v>
      </c>
      <c r="S338" s="5">
        <f t="shared" si="45"/>
        <v>18</v>
      </c>
      <c r="T338" s="247">
        <f t="shared" si="46"/>
        <v>0</v>
      </c>
      <c r="U338" s="5">
        <f t="shared" si="48"/>
        <v>0</v>
      </c>
      <c r="V338" s="247">
        <f t="shared" si="49"/>
        <v>0</v>
      </c>
      <c r="W338" s="276">
        <f t="shared" si="50"/>
        <v>0</v>
      </c>
      <c r="X338" s="277">
        <f t="shared" si="43"/>
        <v>0</v>
      </c>
    </row>
    <row r="339" spans="14:24" x14ac:dyDescent="0.25">
      <c r="N339" s="244">
        <f>Weather_Site!B345</f>
        <v>43782</v>
      </c>
      <c r="O339" s="245">
        <f>Weather_Site!C345</f>
        <v>0.77083333333333337</v>
      </c>
      <c r="P339" s="5">
        <f>Weather_Site!E345</f>
        <v>44</v>
      </c>
      <c r="Q339" s="245">
        <f t="shared" si="44"/>
        <v>2.083333333333337E-2</v>
      </c>
      <c r="R339" s="5">
        <f t="shared" si="47"/>
        <v>0</v>
      </c>
      <c r="S339" s="5">
        <f t="shared" si="45"/>
        <v>18</v>
      </c>
      <c r="T339" s="247">
        <f t="shared" si="46"/>
        <v>0</v>
      </c>
      <c r="U339" s="5">
        <f t="shared" si="48"/>
        <v>0</v>
      </c>
      <c r="V339" s="247">
        <f t="shared" si="49"/>
        <v>0</v>
      </c>
      <c r="W339" s="276">
        <f t="shared" si="50"/>
        <v>0</v>
      </c>
      <c r="X339" s="277">
        <f t="shared" si="43"/>
        <v>0</v>
      </c>
    </row>
    <row r="340" spans="14:24" x14ac:dyDescent="0.25">
      <c r="N340" s="244">
        <f>Weather_Site!B346</f>
        <v>43782</v>
      </c>
      <c r="O340" s="245">
        <f>Weather_Site!C346</f>
        <v>0.79166666666666663</v>
      </c>
      <c r="P340" s="5">
        <f>Weather_Site!E346</f>
        <v>47</v>
      </c>
      <c r="Q340" s="245">
        <f t="shared" si="44"/>
        <v>2.0833333333333259E-2</v>
      </c>
      <c r="R340" s="5">
        <f t="shared" si="47"/>
        <v>0</v>
      </c>
      <c r="S340" s="5">
        <f t="shared" si="45"/>
        <v>19</v>
      </c>
      <c r="T340" s="247">
        <f t="shared" si="46"/>
        <v>0</v>
      </c>
      <c r="U340" s="5">
        <f t="shared" si="48"/>
        <v>0</v>
      </c>
      <c r="V340" s="247">
        <f t="shared" si="49"/>
        <v>0</v>
      </c>
      <c r="W340" s="276">
        <f t="shared" si="50"/>
        <v>0</v>
      </c>
      <c r="X340" s="277">
        <f t="shared" si="43"/>
        <v>0</v>
      </c>
    </row>
    <row r="341" spans="14:24" x14ac:dyDescent="0.25">
      <c r="N341" s="244">
        <f>Weather_Site!B347</f>
        <v>43782</v>
      </c>
      <c r="O341" s="245">
        <f>Weather_Site!C347</f>
        <v>0.8125</v>
      </c>
      <c r="P341" s="5">
        <f>Weather_Site!E347</f>
        <v>51</v>
      </c>
      <c r="Q341" s="245">
        <f t="shared" si="44"/>
        <v>2.083333333333337E-2</v>
      </c>
      <c r="R341" s="5">
        <f t="shared" si="47"/>
        <v>0</v>
      </c>
      <c r="S341" s="5">
        <f t="shared" si="45"/>
        <v>19</v>
      </c>
      <c r="T341" s="247">
        <f t="shared" si="46"/>
        <v>0</v>
      </c>
      <c r="U341" s="5">
        <f t="shared" si="48"/>
        <v>0</v>
      </c>
      <c r="V341" s="247">
        <f t="shared" si="49"/>
        <v>0</v>
      </c>
      <c r="W341" s="276">
        <f t="shared" si="50"/>
        <v>0</v>
      </c>
      <c r="X341" s="277">
        <f t="shared" si="43"/>
        <v>0</v>
      </c>
    </row>
    <row r="342" spans="14:24" x14ac:dyDescent="0.25">
      <c r="N342" s="244">
        <f>Weather_Site!B348</f>
        <v>43782</v>
      </c>
      <c r="O342" s="245">
        <f>Weather_Site!C348</f>
        <v>0.83333333333333337</v>
      </c>
      <c r="P342" s="5">
        <f>Weather_Site!E348</f>
        <v>55</v>
      </c>
      <c r="Q342" s="245">
        <f t="shared" si="44"/>
        <v>2.083333333333337E-2</v>
      </c>
      <c r="R342" s="5">
        <f t="shared" si="47"/>
        <v>0</v>
      </c>
      <c r="S342" s="5">
        <f t="shared" si="45"/>
        <v>20</v>
      </c>
      <c r="T342" s="247">
        <f t="shared" si="46"/>
        <v>0</v>
      </c>
      <c r="U342" s="5">
        <f t="shared" si="48"/>
        <v>0</v>
      </c>
      <c r="V342" s="247">
        <f t="shared" si="49"/>
        <v>0</v>
      </c>
      <c r="W342" s="276">
        <f t="shared" si="50"/>
        <v>0</v>
      </c>
      <c r="X342" s="277">
        <f t="shared" si="43"/>
        <v>0</v>
      </c>
    </row>
    <row r="343" spans="14:24" x14ac:dyDescent="0.25">
      <c r="N343" s="244">
        <f>Weather_Site!B349</f>
        <v>43782</v>
      </c>
      <c r="O343" s="245">
        <f>Weather_Site!C349</f>
        <v>0.85416666666666663</v>
      </c>
      <c r="P343" s="5">
        <f>Weather_Site!E349</f>
        <v>60</v>
      </c>
      <c r="Q343" s="245">
        <f t="shared" si="44"/>
        <v>2.0833333333333259E-2</v>
      </c>
      <c r="R343" s="5">
        <f t="shared" si="47"/>
        <v>0</v>
      </c>
      <c r="S343" s="5">
        <f t="shared" si="45"/>
        <v>20</v>
      </c>
      <c r="T343" s="247">
        <f t="shared" si="46"/>
        <v>0</v>
      </c>
      <c r="U343" s="5">
        <f t="shared" si="48"/>
        <v>0</v>
      </c>
      <c r="V343" s="247">
        <f t="shared" si="49"/>
        <v>0</v>
      </c>
      <c r="W343" s="276">
        <f t="shared" si="50"/>
        <v>0</v>
      </c>
      <c r="X343" s="277">
        <f t="shared" si="43"/>
        <v>0</v>
      </c>
    </row>
    <row r="344" spans="14:24" x14ac:dyDescent="0.25">
      <c r="N344" s="244">
        <f>Weather_Site!B350</f>
        <v>43782</v>
      </c>
      <c r="O344" s="245">
        <f>Weather_Site!C350</f>
        <v>0.875</v>
      </c>
      <c r="P344" s="5">
        <f>Weather_Site!E350</f>
        <v>67</v>
      </c>
      <c r="Q344" s="245">
        <f t="shared" si="44"/>
        <v>2.083333333333337E-2</v>
      </c>
      <c r="R344" s="5">
        <f t="shared" si="47"/>
        <v>0</v>
      </c>
      <c r="S344" s="5">
        <f t="shared" si="45"/>
        <v>21</v>
      </c>
      <c r="T344" s="247">
        <f t="shared" si="46"/>
        <v>0</v>
      </c>
      <c r="U344" s="5">
        <f t="shared" si="48"/>
        <v>0</v>
      </c>
      <c r="V344" s="247">
        <f t="shared" si="49"/>
        <v>0</v>
      </c>
      <c r="W344" s="276">
        <f t="shared" si="50"/>
        <v>0</v>
      </c>
      <c r="X344" s="277">
        <f t="shared" si="43"/>
        <v>0</v>
      </c>
    </row>
    <row r="345" spans="14:24" x14ac:dyDescent="0.25">
      <c r="N345" s="244">
        <f>Weather_Site!B351</f>
        <v>43782</v>
      </c>
      <c r="O345" s="245">
        <f>Weather_Site!C351</f>
        <v>0.89583333333333337</v>
      </c>
      <c r="P345" s="5">
        <f>Weather_Site!E351</f>
        <v>73</v>
      </c>
      <c r="Q345" s="245">
        <f t="shared" si="44"/>
        <v>2.083333333333337E-2</v>
      </c>
      <c r="R345" s="5">
        <f t="shared" si="47"/>
        <v>0</v>
      </c>
      <c r="S345" s="5">
        <f t="shared" si="45"/>
        <v>21</v>
      </c>
      <c r="T345" s="247">
        <f t="shared" si="46"/>
        <v>0</v>
      </c>
      <c r="U345" s="5">
        <f t="shared" si="48"/>
        <v>0</v>
      </c>
      <c r="V345" s="247">
        <f t="shared" si="49"/>
        <v>0</v>
      </c>
      <c r="W345" s="276">
        <f t="shared" si="50"/>
        <v>0</v>
      </c>
      <c r="X345" s="277">
        <f t="shared" si="43"/>
        <v>0</v>
      </c>
    </row>
    <row r="346" spans="14:24" x14ac:dyDescent="0.25">
      <c r="N346" s="244">
        <f>Weather_Site!B352</f>
        <v>43782</v>
      </c>
      <c r="O346" s="245">
        <f>Weather_Site!C352</f>
        <v>0.91666666666666663</v>
      </c>
      <c r="P346" s="5">
        <f>Weather_Site!E352</f>
        <v>74</v>
      </c>
      <c r="Q346" s="245">
        <f t="shared" si="44"/>
        <v>2.0833333333333259E-2</v>
      </c>
      <c r="R346" s="5">
        <f t="shared" si="47"/>
        <v>0</v>
      </c>
      <c r="S346" s="5">
        <f t="shared" si="45"/>
        <v>22</v>
      </c>
      <c r="T346" s="247">
        <f t="shared" si="46"/>
        <v>0</v>
      </c>
      <c r="U346" s="5">
        <f t="shared" si="48"/>
        <v>0</v>
      </c>
      <c r="V346" s="247">
        <f t="shared" si="49"/>
        <v>0</v>
      </c>
      <c r="W346" s="276">
        <f t="shared" si="50"/>
        <v>0</v>
      </c>
      <c r="X346" s="277">
        <f t="shared" si="43"/>
        <v>0</v>
      </c>
    </row>
    <row r="347" spans="14:24" x14ac:dyDescent="0.25">
      <c r="N347" s="244">
        <f>Weather_Site!B353</f>
        <v>43782</v>
      </c>
      <c r="O347" s="245">
        <f>Weather_Site!C353</f>
        <v>0.9375</v>
      </c>
      <c r="P347" s="5">
        <f>Weather_Site!E353</f>
        <v>77</v>
      </c>
      <c r="Q347" s="245">
        <f t="shared" si="44"/>
        <v>2.083333333333337E-2</v>
      </c>
      <c r="R347" s="5">
        <f t="shared" si="47"/>
        <v>0</v>
      </c>
      <c r="S347" s="5">
        <f t="shared" si="45"/>
        <v>22</v>
      </c>
      <c r="T347" s="247">
        <f t="shared" si="46"/>
        <v>0</v>
      </c>
      <c r="U347" s="5">
        <f t="shared" si="48"/>
        <v>0</v>
      </c>
      <c r="V347" s="247">
        <f t="shared" si="49"/>
        <v>0</v>
      </c>
      <c r="W347" s="276">
        <f t="shared" si="50"/>
        <v>0</v>
      </c>
      <c r="X347" s="277">
        <f t="shared" si="43"/>
        <v>0</v>
      </c>
    </row>
    <row r="348" spans="14:24" x14ac:dyDescent="0.25">
      <c r="N348" s="244">
        <f>Weather_Site!B354</f>
        <v>43782</v>
      </c>
      <c r="O348" s="245">
        <f>Weather_Site!C354</f>
        <v>0.95833333333333337</v>
      </c>
      <c r="P348" s="5">
        <f>Weather_Site!E354</f>
        <v>80</v>
      </c>
      <c r="Q348" s="245">
        <f t="shared" si="44"/>
        <v>2.083333333333337E-2</v>
      </c>
      <c r="R348" s="5">
        <f t="shared" si="47"/>
        <v>0</v>
      </c>
      <c r="S348" s="5">
        <f t="shared" si="45"/>
        <v>23</v>
      </c>
      <c r="T348" s="247">
        <f t="shared" si="46"/>
        <v>0</v>
      </c>
      <c r="U348" s="5">
        <f t="shared" si="48"/>
        <v>0</v>
      </c>
      <c r="V348" s="247">
        <f t="shared" si="49"/>
        <v>0</v>
      </c>
      <c r="W348" s="276">
        <f t="shared" si="50"/>
        <v>0</v>
      </c>
      <c r="X348" s="277">
        <f t="shared" si="43"/>
        <v>0</v>
      </c>
    </row>
    <row r="349" spans="14:24" x14ac:dyDescent="0.25">
      <c r="N349" s="244">
        <f>Weather_Site!B355</f>
        <v>43782</v>
      </c>
      <c r="O349" s="245">
        <f>Weather_Site!C355</f>
        <v>0.97916666666666663</v>
      </c>
      <c r="P349" s="5">
        <f>Weather_Site!E355</f>
        <v>84</v>
      </c>
      <c r="Q349" s="245">
        <f t="shared" si="44"/>
        <v>2.0833333333333259E-2</v>
      </c>
      <c r="R349" s="5">
        <f t="shared" si="47"/>
        <v>0</v>
      </c>
      <c r="S349" s="5">
        <f t="shared" si="45"/>
        <v>23</v>
      </c>
      <c r="T349" s="247">
        <f t="shared" si="46"/>
        <v>0</v>
      </c>
      <c r="U349" s="5">
        <f t="shared" si="48"/>
        <v>0</v>
      </c>
      <c r="V349" s="247">
        <f t="shared" si="49"/>
        <v>0</v>
      </c>
      <c r="W349" s="276">
        <f t="shared" si="50"/>
        <v>0</v>
      </c>
      <c r="X349" s="277">
        <f t="shared" si="43"/>
        <v>0</v>
      </c>
    </row>
    <row r="350" spans="14:24" x14ac:dyDescent="0.25">
      <c r="N350" s="244">
        <f>Weather_Site!B356</f>
        <v>43783</v>
      </c>
      <c r="O350" s="245">
        <f>Weather_Site!C356</f>
        <v>0</v>
      </c>
      <c r="P350" s="5">
        <f>Weather_Site!E356</f>
        <v>87</v>
      </c>
      <c r="Q350" s="245">
        <f t="shared" si="44"/>
        <v>2.083333333333337E-2</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T33" sqref="T33"/>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Thu</v>
      </c>
      <c r="B12" s="15">
        <v>43776</v>
      </c>
      <c r="C12" s="16">
        <v>0</v>
      </c>
      <c r="D12" s="6">
        <v>10.9</v>
      </c>
      <c r="E12" s="6">
        <v>94</v>
      </c>
      <c r="F12" s="6">
        <v>280</v>
      </c>
      <c r="G12" s="6">
        <v>4</v>
      </c>
      <c r="H12" s="6">
        <v>10</v>
      </c>
      <c r="I12" s="6"/>
      <c r="J12" s="6"/>
      <c r="K12" s="6"/>
      <c r="L12" s="405"/>
      <c r="M12" s="84">
        <f t="shared" si="0"/>
        <v>280</v>
      </c>
      <c r="N12" s="248">
        <f>RHcount!X6</f>
        <v>0</v>
      </c>
      <c r="O12" s="225">
        <f>HOUR(C12)+MINUTE(C12)/60+12</f>
        <v>12</v>
      </c>
      <c r="P12" s="225">
        <f>IF(AND(O12&gt;20,O12&lt;30),20,O12)</f>
        <v>12</v>
      </c>
      <c r="Q12" s="17">
        <f t="shared" ref="Q12:Q21" si="1">IF(AND(O12&gt;20,O12&lt;30),0,MAX(0,E12-70))</f>
        <v>24</v>
      </c>
      <c r="S12" s="17"/>
      <c r="U12" s="5" t="s">
        <v>102</v>
      </c>
      <c r="V12" s="83">
        <v>67.5</v>
      </c>
    </row>
    <row r="13" spans="1:22" x14ac:dyDescent="0.25">
      <c r="A13" s="318" t="str">
        <f>TEXT(B13,"ddd")</f>
        <v>Thu</v>
      </c>
      <c r="B13" s="15">
        <v>43776</v>
      </c>
      <c r="C13" s="16">
        <v>2.0833333333333332E-2</v>
      </c>
      <c r="D13" s="6">
        <v>10.199999999999999</v>
      </c>
      <c r="E13" s="6">
        <v>96</v>
      </c>
      <c r="F13" s="6">
        <v>0</v>
      </c>
      <c r="G13" s="6">
        <v>0</v>
      </c>
      <c r="H13" s="6">
        <v>10</v>
      </c>
      <c r="I13" s="6"/>
      <c r="J13" s="6"/>
      <c r="K13" s="6"/>
      <c r="L13" s="405"/>
      <c r="M13" s="84">
        <f t="shared" si="0"/>
        <v>0</v>
      </c>
      <c r="N13" s="248">
        <f>RHcount!X7</f>
        <v>0</v>
      </c>
      <c r="O13" s="225">
        <f t="shared" ref="O13:O21" si="2">HOUR(C13)+MINUTE(C13)/60+12</f>
        <v>12.5</v>
      </c>
      <c r="P13" s="225">
        <f>IF(AND(O13&gt;20,O13&lt;30),20,O13)</f>
        <v>12.5</v>
      </c>
      <c r="Q13" s="17">
        <f t="shared" si="1"/>
        <v>26</v>
      </c>
      <c r="R13">
        <f>IF(P13&gt;0,ABS((P13-P12)/2+(P14-P13)/2),0)</f>
        <v>0.5</v>
      </c>
      <c r="S13" s="17">
        <f t="shared" ref="S13:S21" si="3">IF(OR(O13&gt;30,O13&lt;20),Q13+S12,0)</f>
        <v>26</v>
      </c>
      <c r="T13">
        <f t="shared" ref="T13:T21" si="4">S13*R13</f>
        <v>13</v>
      </c>
      <c r="U13" s="5" t="s">
        <v>104</v>
      </c>
      <c r="V13" s="83">
        <v>112.5</v>
      </c>
    </row>
    <row r="14" spans="1:22" x14ac:dyDescent="0.25">
      <c r="A14" s="318" t="str">
        <f t="shared" ref="A14:A77" si="5">TEXT(B14,"ddd")</f>
        <v>Thu</v>
      </c>
      <c r="B14" s="15">
        <v>43776</v>
      </c>
      <c r="C14" s="16">
        <v>4.1666666666666664E-2</v>
      </c>
      <c r="D14" s="6">
        <v>11.1</v>
      </c>
      <c r="E14" s="6">
        <v>95</v>
      </c>
      <c r="F14" s="6">
        <v>290</v>
      </c>
      <c r="G14" s="6">
        <v>5</v>
      </c>
      <c r="H14" s="6">
        <v>10</v>
      </c>
      <c r="I14" s="6"/>
      <c r="J14" s="6"/>
      <c r="K14" s="6"/>
      <c r="L14" s="405"/>
      <c r="M14" s="84">
        <f t="shared" si="0"/>
        <v>290</v>
      </c>
      <c r="N14" s="248">
        <f>RHcount!X8</f>
        <v>0</v>
      </c>
      <c r="O14" s="225">
        <f t="shared" si="2"/>
        <v>13</v>
      </c>
      <c r="P14" s="225">
        <f t="shared" ref="P14:P21" si="6">IF(AND(O14&gt;20,O14&lt;30),20,O14)</f>
        <v>13</v>
      </c>
      <c r="Q14" s="17">
        <f t="shared" si="1"/>
        <v>25</v>
      </c>
      <c r="R14">
        <f t="shared" ref="R14:R21" si="7">IF(P14&gt;0,ABS((P14-P13)/2+(P15-P14)/2),0)</f>
        <v>0.5</v>
      </c>
      <c r="S14" s="17">
        <f t="shared" si="3"/>
        <v>51</v>
      </c>
      <c r="T14">
        <f t="shared" si="4"/>
        <v>25.5</v>
      </c>
      <c r="U14" s="5" t="s">
        <v>112</v>
      </c>
      <c r="V14" s="83">
        <v>360</v>
      </c>
    </row>
    <row r="15" spans="1:22" x14ac:dyDescent="0.25">
      <c r="A15" s="318" t="str">
        <f t="shared" si="5"/>
        <v>Thu</v>
      </c>
      <c r="B15" s="15">
        <v>43776</v>
      </c>
      <c r="C15" s="16">
        <v>6.25E-2</v>
      </c>
      <c r="D15" s="6">
        <v>9.6</v>
      </c>
      <c r="E15" s="6">
        <v>97</v>
      </c>
      <c r="F15" s="6">
        <v>210</v>
      </c>
      <c r="G15" s="6">
        <v>4</v>
      </c>
      <c r="H15" s="6">
        <v>10</v>
      </c>
      <c r="I15" s="6"/>
      <c r="J15" s="6"/>
      <c r="K15" s="6"/>
      <c r="L15" s="405"/>
      <c r="M15" s="84">
        <f t="shared" si="0"/>
        <v>210</v>
      </c>
      <c r="N15" s="248">
        <f>RHcount!X9</f>
        <v>0</v>
      </c>
      <c r="O15" s="225">
        <f t="shared" si="2"/>
        <v>13.5</v>
      </c>
      <c r="P15" s="225">
        <f t="shared" si="6"/>
        <v>13.5</v>
      </c>
      <c r="Q15" s="17">
        <f t="shared" si="1"/>
        <v>27</v>
      </c>
      <c r="R15">
        <f t="shared" si="7"/>
        <v>0.5</v>
      </c>
      <c r="S15" s="17">
        <f t="shared" si="3"/>
        <v>78</v>
      </c>
      <c r="T15">
        <f t="shared" si="4"/>
        <v>39</v>
      </c>
      <c r="U15" s="5" t="s">
        <v>101</v>
      </c>
      <c r="V15" s="83">
        <v>45</v>
      </c>
    </row>
    <row r="16" spans="1:22" x14ac:dyDescent="0.25">
      <c r="A16" s="318" t="str">
        <f t="shared" si="5"/>
        <v>Thu</v>
      </c>
      <c r="B16" s="15">
        <v>43776</v>
      </c>
      <c r="C16" s="16">
        <v>8.3333333333333329E-2</v>
      </c>
      <c r="D16" s="6">
        <v>8.5</v>
      </c>
      <c r="E16" s="6">
        <v>99</v>
      </c>
      <c r="F16" s="6">
        <v>250</v>
      </c>
      <c r="G16" s="6">
        <v>8</v>
      </c>
      <c r="H16" s="6">
        <v>10</v>
      </c>
      <c r="I16" s="6"/>
      <c r="J16" s="6"/>
      <c r="K16" s="6"/>
      <c r="L16" s="405"/>
      <c r="M16" s="84">
        <f t="shared" si="0"/>
        <v>250</v>
      </c>
      <c r="N16" s="248">
        <f>RHcount!X10</f>
        <v>0</v>
      </c>
      <c r="O16" s="225">
        <f t="shared" si="2"/>
        <v>14</v>
      </c>
      <c r="P16" s="225">
        <f t="shared" si="6"/>
        <v>14</v>
      </c>
      <c r="Q16" s="17">
        <f t="shared" si="1"/>
        <v>29</v>
      </c>
      <c r="R16">
        <f t="shared" si="7"/>
        <v>0.5</v>
      </c>
      <c r="S16" s="17">
        <f t="shared" si="3"/>
        <v>107</v>
      </c>
      <c r="T16">
        <f>S16*R16</f>
        <v>53.5</v>
      </c>
      <c r="U16" s="5" t="s">
        <v>100</v>
      </c>
      <c r="V16" s="83">
        <v>22.5</v>
      </c>
    </row>
    <row r="17" spans="1:22" x14ac:dyDescent="0.25">
      <c r="A17" s="318" t="str">
        <f t="shared" si="5"/>
        <v>Thu</v>
      </c>
      <c r="B17" s="15">
        <v>43776</v>
      </c>
      <c r="C17" s="16">
        <v>0.10416666666666667</v>
      </c>
      <c r="D17" s="6">
        <v>8.6999999999999993</v>
      </c>
      <c r="E17" s="6">
        <v>99</v>
      </c>
      <c r="F17" s="6">
        <v>280</v>
      </c>
      <c r="G17" s="6">
        <v>5</v>
      </c>
      <c r="H17" s="6">
        <v>10</v>
      </c>
      <c r="I17" s="6"/>
      <c r="J17" s="6"/>
      <c r="K17" s="6"/>
      <c r="L17" s="20"/>
      <c r="M17" s="84">
        <f t="shared" si="0"/>
        <v>280</v>
      </c>
      <c r="N17" s="248">
        <f>RHcount!X11</f>
        <v>0</v>
      </c>
      <c r="O17" s="225">
        <f t="shared" si="2"/>
        <v>14.5</v>
      </c>
      <c r="P17" s="225">
        <f t="shared" si="6"/>
        <v>14.5</v>
      </c>
      <c r="Q17" s="17">
        <f t="shared" si="1"/>
        <v>29</v>
      </c>
      <c r="R17">
        <f t="shared" si="7"/>
        <v>0.5</v>
      </c>
      <c r="S17" s="17">
        <f t="shared" si="3"/>
        <v>136</v>
      </c>
      <c r="T17">
        <f t="shared" si="4"/>
        <v>68</v>
      </c>
      <c r="U17" s="5" t="s">
        <v>111</v>
      </c>
      <c r="V17" s="83">
        <v>337.5</v>
      </c>
    </row>
    <row r="18" spans="1:22" x14ac:dyDescent="0.25">
      <c r="A18" s="318" t="str">
        <f t="shared" si="5"/>
        <v>Thu</v>
      </c>
      <c r="B18" s="15">
        <v>43776</v>
      </c>
      <c r="C18" s="16">
        <v>0.125</v>
      </c>
      <c r="D18" s="6">
        <v>9</v>
      </c>
      <c r="E18" s="6">
        <v>99</v>
      </c>
      <c r="F18" s="6">
        <v>300</v>
      </c>
      <c r="G18" s="6">
        <v>5</v>
      </c>
      <c r="H18" s="6">
        <v>10</v>
      </c>
      <c r="I18" s="6"/>
      <c r="J18" s="6"/>
      <c r="K18" s="6"/>
      <c r="L18" s="20"/>
      <c r="M18" s="84">
        <f t="shared" si="0"/>
        <v>300</v>
      </c>
      <c r="N18" s="248">
        <f>RHcount!X12</f>
        <v>0</v>
      </c>
      <c r="O18" s="225">
        <f t="shared" si="2"/>
        <v>15</v>
      </c>
      <c r="P18" s="225">
        <f t="shared" si="6"/>
        <v>15</v>
      </c>
      <c r="Q18" s="17">
        <f t="shared" si="1"/>
        <v>29</v>
      </c>
      <c r="R18">
        <f t="shared" si="7"/>
        <v>0.5</v>
      </c>
      <c r="S18" s="17">
        <f t="shared" si="3"/>
        <v>165</v>
      </c>
      <c r="T18">
        <f t="shared" si="4"/>
        <v>82.5</v>
      </c>
      <c r="U18" s="5" t="s">
        <v>23</v>
      </c>
      <c r="V18" s="83">
        <v>315</v>
      </c>
    </row>
    <row r="19" spans="1:22" x14ac:dyDescent="0.25">
      <c r="A19" s="318" t="str">
        <f t="shared" si="5"/>
        <v>Thu</v>
      </c>
      <c r="B19" s="15">
        <v>43776</v>
      </c>
      <c r="C19" s="16">
        <v>0.14583333333333334</v>
      </c>
      <c r="D19" s="6">
        <v>7.7</v>
      </c>
      <c r="E19" s="6">
        <v>99</v>
      </c>
      <c r="F19" s="6">
        <v>260</v>
      </c>
      <c r="G19" s="6">
        <v>9</v>
      </c>
      <c r="H19" s="6">
        <v>10</v>
      </c>
      <c r="I19" s="6"/>
      <c r="J19" s="6"/>
      <c r="K19" s="6"/>
      <c r="L19" s="20"/>
      <c r="M19" s="84">
        <f t="shared" si="0"/>
        <v>260</v>
      </c>
      <c r="N19" s="248">
        <f>RHcount!X13</f>
        <v>0</v>
      </c>
      <c r="O19" s="225">
        <f t="shared" si="2"/>
        <v>15.5</v>
      </c>
      <c r="P19" s="225">
        <f t="shared" si="6"/>
        <v>15.5</v>
      </c>
      <c r="Q19" s="17">
        <f t="shared" si="1"/>
        <v>29</v>
      </c>
      <c r="R19">
        <f t="shared" si="7"/>
        <v>0.5</v>
      </c>
      <c r="S19" s="17">
        <f t="shared" si="3"/>
        <v>194</v>
      </c>
      <c r="T19">
        <f t="shared" si="4"/>
        <v>97</v>
      </c>
      <c r="U19" s="5" t="s">
        <v>106</v>
      </c>
      <c r="V19" s="83">
        <v>180</v>
      </c>
    </row>
    <row r="20" spans="1:22" x14ac:dyDescent="0.25">
      <c r="A20" s="318" t="str">
        <f t="shared" si="5"/>
        <v>Thu</v>
      </c>
      <c r="B20" s="15">
        <v>43776</v>
      </c>
      <c r="C20" s="16">
        <v>0.16666666666666666</v>
      </c>
      <c r="D20" s="6">
        <v>8.6</v>
      </c>
      <c r="E20" s="6">
        <v>99</v>
      </c>
      <c r="F20" s="6">
        <v>240</v>
      </c>
      <c r="G20" s="6">
        <v>9</v>
      </c>
      <c r="H20" s="6">
        <v>10</v>
      </c>
      <c r="I20" s="6"/>
      <c r="J20" s="6"/>
      <c r="K20" s="6"/>
      <c r="L20" s="20"/>
      <c r="M20" s="84">
        <f t="shared" si="0"/>
        <v>240</v>
      </c>
      <c r="N20" s="248">
        <f>RHcount!X14</f>
        <v>0</v>
      </c>
      <c r="O20" s="225">
        <f t="shared" si="2"/>
        <v>16</v>
      </c>
      <c r="P20" s="225">
        <f t="shared" si="6"/>
        <v>16</v>
      </c>
      <c r="Q20" s="17">
        <f t="shared" si="1"/>
        <v>29</v>
      </c>
      <c r="R20">
        <f t="shared" si="7"/>
        <v>0.5</v>
      </c>
      <c r="S20" s="17">
        <f t="shared" si="3"/>
        <v>223</v>
      </c>
      <c r="T20">
        <f t="shared" si="4"/>
        <v>111.5</v>
      </c>
      <c r="U20" s="5" t="s">
        <v>22</v>
      </c>
      <c r="V20" s="83">
        <v>135</v>
      </c>
    </row>
    <row r="21" spans="1:22" x14ac:dyDescent="0.25">
      <c r="A21" s="318" t="str">
        <f t="shared" si="5"/>
        <v>Thu</v>
      </c>
      <c r="B21" s="15">
        <v>43776</v>
      </c>
      <c r="C21" s="16">
        <v>0.1875</v>
      </c>
      <c r="D21" s="6">
        <v>7.7</v>
      </c>
      <c r="E21" s="6">
        <v>99</v>
      </c>
      <c r="F21" s="6">
        <v>250</v>
      </c>
      <c r="G21" s="6">
        <v>9</v>
      </c>
      <c r="H21" s="6">
        <v>10</v>
      </c>
      <c r="I21" s="6"/>
      <c r="J21" s="6"/>
      <c r="K21" s="6"/>
      <c r="L21" s="20"/>
      <c r="M21" s="84">
        <f t="shared" si="0"/>
        <v>250</v>
      </c>
      <c r="N21" s="248">
        <f>RHcount!X15</f>
        <v>0</v>
      </c>
      <c r="O21" s="225">
        <f t="shared" si="2"/>
        <v>16.5</v>
      </c>
      <c r="P21" s="225">
        <f t="shared" si="6"/>
        <v>16.5</v>
      </c>
      <c r="Q21" s="17">
        <f t="shared" si="1"/>
        <v>29</v>
      </c>
      <c r="R21">
        <f t="shared" si="7"/>
        <v>8</v>
      </c>
      <c r="S21" s="17">
        <f t="shared" si="3"/>
        <v>252</v>
      </c>
      <c r="T21">
        <f t="shared" si="4"/>
        <v>2016</v>
      </c>
      <c r="U21" s="5" t="s">
        <v>105</v>
      </c>
      <c r="V21" s="83">
        <v>157.5</v>
      </c>
    </row>
    <row r="22" spans="1:22" x14ac:dyDescent="0.25">
      <c r="A22" s="318" t="str">
        <f t="shared" si="5"/>
        <v>Thu</v>
      </c>
      <c r="B22" s="15">
        <v>43776</v>
      </c>
      <c r="C22" s="16">
        <v>0.20833333333333334</v>
      </c>
      <c r="D22" s="6">
        <v>6.4</v>
      </c>
      <c r="E22" s="6">
        <v>99</v>
      </c>
      <c r="F22" s="6">
        <v>270</v>
      </c>
      <c r="G22" s="6">
        <v>9</v>
      </c>
      <c r="H22" s="6">
        <v>10</v>
      </c>
      <c r="I22" s="6"/>
      <c r="J22" s="6"/>
      <c r="K22" s="6"/>
      <c r="L22" s="20"/>
      <c r="M22" s="84">
        <f t="shared" si="0"/>
        <v>270</v>
      </c>
      <c r="N22" s="248">
        <f>RHcount!X16</f>
        <v>0</v>
      </c>
      <c r="O22" s="17"/>
      <c r="P22" s="17"/>
      <c r="Q22" s="17"/>
      <c r="R22" s="17"/>
      <c r="U22" s="5" t="s">
        <v>107</v>
      </c>
      <c r="V22" s="83">
        <v>202.5</v>
      </c>
    </row>
    <row r="23" spans="1:22" x14ac:dyDescent="0.25">
      <c r="A23" s="318" t="str">
        <f t="shared" si="5"/>
        <v>Thu</v>
      </c>
      <c r="B23" s="15">
        <v>43776</v>
      </c>
      <c r="C23" s="16">
        <v>0.22916666666666666</v>
      </c>
      <c r="D23" s="6">
        <v>6.6</v>
      </c>
      <c r="E23" s="6">
        <v>99</v>
      </c>
      <c r="F23" s="6">
        <v>0</v>
      </c>
      <c r="G23" s="6">
        <v>0</v>
      </c>
      <c r="H23" s="6">
        <v>10</v>
      </c>
      <c r="I23" s="6"/>
      <c r="J23" s="6"/>
      <c r="K23" s="6"/>
      <c r="L23" s="20"/>
      <c r="M23" s="84">
        <f t="shared" si="0"/>
        <v>0</v>
      </c>
      <c r="N23" s="248">
        <f>RHcount!X17</f>
        <v>0</v>
      </c>
      <c r="O23" s="17"/>
      <c r="P23" s="17"/>
      <c r="Q23" s="17"/>
      <c r="R23" s="17"/>
      <c r="U23" s="5" t="s">
        <v>95</v>
      </c>
      <c r="V23" s="83">
        <v>225</v>
      </c>
    </row>
    <row r="24" spans="1:22" x14ac:dyDescent="0.25">
      <c r="A24" s="318" t="str">
        <f t="shared" si="5"/>
        <v>Thu</v>
      </c>
      <c r="B24" s="15">
        <v>43776</v>
      </c>
      <c r="C24" s="16">
        <v>0.25</v>
      </c>
      <c r="D24" s="6">
        <v>6.5</v>
      </c>
      <c r="E24" s="6">
        <v>99</v>
      </c>
      <c r="F24" s="6">
        <v>0</v>
      </c>
      <c r="G24" s="6">
        <v>0</v>
      </c>
      <c r="H24" s="6">
        <v>10</v>
      </c>
      <c r="I24" s="6"/>
      <c r="J24" s="6"/>
      <c r="K24" s="6"/>
      <c r="L24" s="20"/>
      <c r="M24" s="84">
        <f t="shared" si="0"/>
        <v>0</v>
      </c>
      <c r="N24" s="248">
        <f>RHcount!X18</f>
        <v>0</v>
      </c>
      <c r="O24" s="17"/>
      <c r="P24" s="17"/>
      <c r="Q24" s="17"/>
      <c r="R24" s="17"/>
      <c r="U24" s="5" t="s">
        <v>109</v>
      </c>
      <c r="V24" s="83">
        <v>270</v>
      </c>
    </row>
    <row r="25" spans="1:22" x14ac:dyDescent="0.25">
      <c r="A25" s="318" t="str">
        <f t="shared" si="5"/>
        <v>Thu</v>
      </c>
      <c r="B25" s="15">
        <v>43776</v>
      </c>
      <c r="C25" s="16">
        <v>0.27083333333333331</v>
      </c>
      <c r="D25" s="6">
        <v>7.1</v>
      </c>
      <c r="E25" s="6">
        <v>99</v>
      </c>
      <c r="F25" s="6">
        <v>220</v>
      </c>
      <c r="G25" s="6">
        <v>4</v>
      </c>
      <c r="H25" s="6">
        <v>10</v>
      </c>
      <c r="I25" s="6"/>
      <c r="J25" s="6"/>
      <c r="K25" s="6"/>
      <c r="L25" s="20"/>
      <c r="M25" s="84">
        <f t="shared" si="0"/>
        <v>220</v>
      </c>
      <c r="N25" s="248">
        <f>RHcount!X19</f>
        <v>0</v>
      </c>
      <c r="O25" s="17"/>
      <c r="P25" s="17"/>
      <c r="Q25" s="17"/>
      <c r="R25" s="17"/>
      <c r="U25" s="5" t="s">
        <v>110</v>
      </c>
      <c r="V25" s="83">
        <v>292.5</v>
      </c>
    </row>
    <row r="26" spans="1:22" x14ac:dyDescent="0.25">
      <c r="A26" s="318" t="str">
        <f t="shared" si="5"/>
        <v>Thu</v>
      </c>
      <c r="B26" s="15">
        <v>43776</v>
      </c>
      <c r="C26" s="16">
        <v>0.29166666666666669</v>
      </c>
      <c r="D26" s="6">
        <v>9.6999999999999993</v>
      </c>
      <c r="E26" s="6">
        <v>99</v>
      </c>
      <c r="F26" s="6">
        <v>0</v>
      </c>
      <c r="G26" s="6">
        <v>0</v>
      </c>
      <c r="H26" s="6">
        <v>10</v>
      </c>
      <c r="I26" s="6"/>
      <c r="J26" s="6"/>
      <c r="K26" s="6"/>
      <c r="L26" s="20"/>
      <c r="M26" s="84">
        <f t="shared" si="0"/>
        <v>0</v>
      </c>
      <c r="N26" s="248">
        <f>RHcount!X20</f>
        <v>0</v>
      </c>
      <c r="O26" s="17"/>
      <c r="P26" s="17"/>
      <c r="Q26" s="17"/>
      <c r="R26" s="17"/>
      <c r="U26" s="5" t="s">
        <v>108</v>
      </c>
      <c r="V26" s="83">
        <v>247.5</v>
      </c>
    </row>
    <row r="27" spans="1:22" x14ac:dyDescent="0.25">
      <c r="A27" s="318" t="str">
        <f t="shared" si="5"/>
        <v>Thu</v>
      </c>
      <c r="B27" s="15">
        <v>43776</v>
      </c>
      <c r="C27" s="16">
        <v>0.3125</v>
      </c>
      <c r="D27" s="6">
        <v>12.2</v>
      </c>
      <c r="E27" s="6">
        <v>99</v>
      </c>
      <c r="F27" s="6">
        <v>250</v>
      </c>
      <c r="G27" s="6">
        <v>5</v>
      </c>
      <c r="H27" s="6">
        <v>10</v>
      </c>
      <c r="I27" s="6"/>
      <c r="J27" s="6"/>
      <c r="K27" s="6"/>
      <c r="L27" s="20"/>
      <c r="M27" s="84">
        <f t="shared" si="0"/>
        <v>250</v>
      </c>
      <c r="N27" s="248">
        <f>RHcount!X21</f>
        <v>0</v>
      </c>
      <c r="O27" s="17"/>
      <c r="P27" s="17"/>
      <c r="Q27" s="17"/>
      <c r="R27" s="17"/>
      <c r="S27" s="17"/>
      <c r="T27" s="17"/>
      <c r="U27" s="4"/>
      <c r="V27" s="4"/>
    </row>
    <row r="28" spans="1:22" x14ac:dyDescent="0.25">
      <c r="A28" s="318" t="str">
        <f t="shared" si="5"/>
        <v>Thu</v>
      </c>
      <c r="B28" s="15">
        <v>43776</v>
      </c>
      <c r="C28" s="16">
        <v>0.33333333333333331</v>
      </c>
      <c r="D28" s="6">
        <v>17.2</v>
      </c>
      <c r="E28" s="6">
        <v>72</v>
      </c>
      <c r="F28" s="6">
        <v>0</v>
      </c>
      <c r="G28" s="6">
        <v>0</v>
      </c>
      <c r="H28" s="6">
        <v>10</v>
      </c>
      <c r="I28" s="6"/>
      <c r="J28" s="6"/>
      <c r="K28" s="6"/>
      <c r="L28" s="20"/>
      <c r="M28" s="84">
        <f t="shared" si="0"/>
        <v>0</v>
      </c>
      <c r="N28" s="248">
        <f>RHcount!X22</f>
        <v>0</v>
      </c>
      <c r="O28" s="17"/>
      <c r="P28" s="17"/>
      <c r="Q28" s="17"/>
      <c r="R28" s="17"/>
      <c r="S28" s="17"/>
      <c r="T28" s="17"/>
      <c r="U28" s="4"/>
      <c r="V28" s="4"/>
    </row>
    <row r="29" spans="1:22" x14ac:dyDescent="0.25">
      <c r="A29" s="318" t="str">
        <f t="shared" si="5"/>
        <v>Thu</v>
      </c>
      <c r="B29" s="15">
        <v>43776</v>
      </c>
      <c r="C29" s="16">
        <v>0.35416666666666669</v>
      </c>
      <c r="D29" s="6">
        <v>22.1</v>
      </c>
      <c r="E29" s="6">
        <v>30</v>
      </c>
      <c r="F29" s="6">
        <v>300</v>
      </c>
      <c r="G29" s="6">
        <v>13</v>
      </c>
      <c r="H29" s="6">
        <v>10</v>
      </c>
      <c r="I29" s="6"/>
      <c r="J29" s="6"/>
      <c r="K29" s="6"/>
      <c r="L29" s="20"/>
      <c r="M29" s="84">
        <f t="shared" si="0"/>
        <v>300</v>
      </c>
      <c r="N29" s="248">
        <f>RHcount!X23</f>
        <v>0</v>
      </c>
      <c r="O29" s="17"/>
      <c r="P29" s="17"/>
      <c r="Q29" s="17"/>
      <c r="R29" s="17"/>
      <c r="S29" s="17"/>
      <c r="T29" s="17"/>
      <c r="U29" s="4"/>
      <c r="V29" s="4"/>
    </row>
    <row r="30" spans="1:22" x14ac:dyDescent="0.25">
      <c r="A30" s="318" t="str">
        <f t="shared" si="5"/>
        <v>Thu</v>
      </c>
      <c r="B30" s="15">
        <v>43776</v>
      </c>
      <c r="C30" s="16">
        <v>0.375</v>
      </c>
      <c r="D30" s="6">
        <v>23.8</v>
      </c>
      <c r="E30" s="6">
        <v>27</v>
      </c>
      <c r="F30" s="6">
        <v>320</v>
      </c>
      <c r="G30" s="6">
        <v>17</v>
      </c>
      <c r="H30" s="6">
        <v>10</v>
      </c>
      <c r="I30" s="6"/>
      <c r="J30" s="6"/>
      <c r="K30" s="6"/>
      <c r="L30" s="20"/>
      <c r="M30" s="84">
        <f t="shared" si="0"/>
        <v>320</v>
      </c>
      <c r="N30" s="248">
        <f>RHcount!X24</f>
        <v>0</v>
      </c>
      <c r="O30" s="17"/>
      <c r="P30" s="17"/>
      <c r="Q30" s="17"/>
      <c r="R30" s="17"/>
      <c r="S30" s="17"/>
      <c r="T30" s="17"/>
      <c r="U30" s="4"/>
      <c r="V30" s="4"/>
    </row>
    <row r="31" spans="1:22" x14ac:dyDescent="0.25">
      <c r="A31" s="318" t="str">
        <f t="shared" si="5"/>
        <v>Thu</v>
      </c>
      <c r="B31" s="15">
        <v>43776</v>
      </c>
      <c r="C31" s="16">
        <v>0.39583333333333331</v>
      </c>
      <c r="D31" s="6">
        <v>27.1</v>
      </c>
      <c r="E31" s="6">
        <v>18</v>
      </c>
      <c r="F31" s="6">
        <v>330</v>
      </c>
      <c r="G31" s="6">
        <v>21</v>
      </c>
      <c r="H31" s="6">
        <v>10</v>
      </c>
      <c r="I31" s="6"/>
      <c r="J31" s="6"/>
      <c r="K31" s="6"/>
      <c r="L31" s="20"/>
      <c r="M31" s="84">
        <f t="shared" si="0"/>
        <v>330</v>
      </c>
      <c r="N31" s="248">
        <f>RHcount!X25</f>
        <v>0</v>
      </c>
      <c r="O31" s="17"/>
      <c r="P31" s="17"/>
      <c r="Q31" s="17"/>
      <c r="R31" s="17"/>
      <c r="S31" s="17"/>
      <c r="T31" s="17"/>
      <c r="U31" s="4"/>
      <c r="V31" s="4"/>
    </row>
    <row r="32" spans="1:22" x14ac:dyDescent="0.25">
      <c r="A32" s="318" t="str">
        <f t="shared" si="5"/>
        <v>Thu</v>
      </c>
      <c r="B32" s="15">
        <v>43776</v>
      </c>
      <c r="C32" s="16">
        <v>0.41666666666666669</v>
      </c>
      <c r="D32" s="6">
        <v>28.3</v>
      </c>
      <c r="E32" s="6">
        <v>15</v>
      </c>
      <c r="F32" s="6">
        <v>330</v>
      </c>
      <c r="G32" s="6">
        <v>17</v>
      </c>
      <c r="H32" s="6">
        <v>10</v>
      </c>
      <c r="I32" s="6"/>
      <c r="J32" s="6"/>
      <c r="K32" s="6"/>
      <c r="L32" s="20"/>
      <c r="M32" s="84">
        <f t="shared" si="0"/>
        <v>330</v>
      </c>
      <c r="N32" s="248">
        <f>RHcount!X26</f>
        <v>0</v>
      </c>
      <c r="O32" s="17"/>
      <c r="P32" s="17"/>
      <c r="Q32" s="17"/>
      <c r="R32" s="17"/>
      <c r="S32" s="17"/>
      <c r="T32" s="17"/>
      <c r="U32" s="4"/>
      <c r="V32" s="4"/>
    </row>
    <row r="33" spans="1:22" x14ac:dyDescent="0.25">
      <c r="A33" s="318" t="str">
        <f t="shared" si="5"/>
        <v>Thu</v>
      </c>
      <c r="B33" s="15">
        <v>43776</v>
      </c>
      <c r="C33" s="16">
        <v>0.4375</v>
      </c>
      <c r="D33" s="6">
        <v>29</v>
      </c>
      <c r="E33" s="6">
        <v>14</v>
      </c>
      <c r="F33" s="6">
        <v>330</v>
      </c>
      <c r="G33" s="6">
        <v>17</v>
      </c>
      <c r="H33" s="6">
        <v>10</v>
      </c>
      <c r="I33" s="6"/>
      <c r="J33" s="6"/>
      <c r="K33" s="6"/>
      <c r="L33" s="20"/>
      <c r="M33" s="84">
        <f t="shared" si="0"/>
        <v>330</v>
      </c>
      <c r="N33" s="248">
        <f>RHcount!X27</f>
        <v>0</v>
      </c>
      <c r="O33" s="17"/>
      <c r="P33" s="17"/>
      <c r="Q33" s="17"/>
      <c r="R33" s="17"/>
      <c r="S33" s="17"/>
      <c r="T33" s="17"/>
      <c r="U33" s="4"/>
      <c r="V33" s="4"/>
    </row>
    <row r="34" spans="1:22" x14ac:dyDescent="0.25">
      <c r="A34" s="318" t="str">
        <f t="shared" si="5"/>
        <v>Thu</v>
      </c>
      <c r="B34" s="15">
        <v>43776</v>
      </c>
      <c r="C34" s="16">
        <v>0.45833333333333331</v>
      </c>
      <c r="D34" s="6">
        <v>30.4</v>
      </c>
      <c r="E34" s="6">
        <v>13</v>
      </c>
      <c r="F34" s="6">
        <v>350</v>
      </c>
      <c r="G34" s="6">
        <v>24</v>
      </c>
      <c r="H34" s="6">
        <v>10</v>
      </c>
      <c r="I34" s="6"/>
      <c r="J34" s="6"/>
      <c r="K34" s="6"/>
      <c r="L34" s="20"/>
      <c r="M34" s="84">
        <f t="shared" si="0"/>
        <v>350</v>
      </c>
      <c r="N34" s="248">
        <f>RHcount!X28</f>
        <v>0</v>
      </c>
      <c r="O34" s="17"/>
      <c r="P34" s="17"/>
      <c r="Q34" s="17"/>
      <c r="R34" s="17"/>
      <c r="S34" s="17"/>
      <c r="T34" s="17"/>
      <c r="U34" s="4"/>
      <c r="V34" s="4"/>
    </row>
    <row r="35" spans="1:22" x14ac:dyDescent="0.25">
      <c r="A35" s="318" t="str">
        <f t="shared" si="5"/>
        <v>Thu</v>
      </c>
      <c r="B35" s="15">
        <v>43776</v>
      </c>
      <c r="C35" s="16">
        <v>0.47916666666666669</v>
      </c>
      <c r="D35" s="6">
        <v>32</v>
      </c>
      <c r="E35" s="6">
        <v>12</v>
      </c>
      <c r="F35" s="6">
        <v>320</v>
      </c>
      <c r="G35" s="6">
        <v>24</v>
      </c>
      <c r="H35" s="6">
        <v>10</v>
      </c>
      <c r="I35" s="6"/>
      <c r="J35" s="6"/>
      <c r="K35" s="6"/>
      <c r="L35" s="20"/>
      <c r="M35" s="84">
        <f t="shared" si="0"/>
        <v>320</v>
      </c>
      <c r="N35" s="248">
        <f>RHcount!X29</f>
        <v>0</v>
      </c>
      <c r="O35" s="17"/>
      <c r="P35" s="17"/>
      <c r="Q35" s="17"/>
      <c r="R35" s="17"/>
      <c r="S35" s="17"/>
      <c r="T35" s="17"/>
      <c r="U35" s="4"/>
      <c r="V35" s="4"/>
    </row>
    <row r="36" spans="1:22" x14ac:dyDescent="0.25">
      <c r="A36" s="318" t="str">
        <f t="shared" si="5"/>
        <v>Thu</v>
      </c>
      <c r="B36" s="15">
        <v>43776</v>
      </c>
      <c r="C36" s="16">
        <v>0.5</v>
      </c>
      <c r="D36" s="6">
        <v>33.1</v>
      </c>
      <c r="E36" s="6">
        <v>12</v>
      </c>
      <c r="F36" s="6">
        <v>330</v>
      </c>
      <c r="G36" s="6">
        <v>21</v>
      </c>
      <c r="H36" s="6">
        <v>10</v>
      </c>
      <c r="I36" s="6"/>
      <c r="J36" s="6"/>
      <c r="K36" s="6"/>
      <c r="L36" s="20"/>
      <c r="M36" s="84">
        <f t="shared" si="0"/>
        <v>330</v>
      </c>
      <c r="N36" s="248">
        <f>RHcount!X30</f>
        <v>0</v>
      </c>
      <c r="O36" s="17"/>
      <c r="P36" s="17"/>
      <c r="Q36" s="17"/>
      <c r="R36" s="17"/>
      <c r="S36" s="17"/>
      <c r="T36" s="17"/>
      <c r="U36" s="4"/>
      <c r="V36" s="4"/>
    </row>
    <row r="37" spans="1:22" x14ac:dyDescent="0.25">
      <c r="A37" s="318" t="str">
        <f t="shared" si="5"/>
        <v>Thu</v>
      </c>
      <c r="B37" s="15">
        <v>43776</v>
      </c>
      <c r="C37" s="16">
        <v>0.52083333333333337</v>
      </c>
      <c r="D37" s="6">
        <v>33.700000000000003</v>
      </c>
      <c r="E37" s="6">
        <v>10</v>
      </c>
      <c r="F37" s="6">
        <v>320</v>
      </c>
      <c r="G37" s="6">
        <v>18</v>
      </c>
      <c r="H37" s="6">
        <v>10</v>
      </c>
      <c r="I37" s="6"/>
      <c r="J37" s="6"/>
      <c r="K37" s="6"/>
      <c r="L37" s="20"/>
      <c r="M37" s="84">
        <f t="shared" si="0"/>
        <v>320</v>
      </c>
      <c r="N37" s="248">
        <f>RHcount!X31</f>
        <v>0</v>
      </c>
      <c r="O37" s="17"/>
      <c r="P37" s="17"/>
      <c r="Q37" s="17"/>
      <c r="R37" s="17"/>
      <c r="S37" s="17"/>
      <c r="T37" s="17"/>
      <c r="U37" s="4"/>
      <c r="V37" s="4"/>
    </row>
    <row r="38" spans="1:22" x14ac:dyDescent="0.25">
      <c r="A38" s="318" t="str">
        <f t="shared" si="5"/>
        <v>Thu</v>
      </c>
      <c r="B38" s="15">
        <v>43776</v>
      </c>
      <c r="C38" s="16">
        <v>0.54166666666666663</v>
      </c>
      <c r="D38" s="6">
        <v>34.5</v>
      </c>
      <c r="E38" s="6">
        <v>9</v>
      </c>
      <c r="F38" s="6">
        <v>340</v>
      </c>
      <c r="G38" s="6">
        <v>24</v>
      </c>
      <c r="H38" s="6">
        <v>10</v>
      </c>
      <c r="I38" s="6"/>
      <c r="J38" s="6"/>
      <c r="K38" s="6"/>
      <c r="L38" s="20"/>
      <c r="M38" s="84">
        <f t="shared" si="0"/>
        <v>340</v>
      </c>
      <c r="N38" s="248">
        <f>RHcount!X32</f>
        <v>0</v>
      </c>
      <c r="O38" s="17"/>
      <c r="P38" s="17"/>
      <c r="Q38" s="17"/>
      <c r="R38" s="17"/>
      <c r="S38" s="17"/>
      <c r="T38" s="17"/>
      <c r="U38" s="4"/>
      <c r="V38" s="4"/>
    </row>
    <row r="39" spans="1:22" x14ac:dyDescent="0.25">
      <c r="A39" s="318" t="str">
        <f t="shared" si="5"/>
        <v>Thu</v>
      </c>
      <c r="B39" s="15">
        <v>43776</v>
      </c>
      <c r="C39" s="16">
        <v>0.5625</v>
      </c>
      <c r="D39" s="6">
        <v>34.5</v>
      </c>
      <c r="E39" s="6">
        <v>9</v>
      </c>
      <c r="F39" s="6">
        <v>320</v>
      </c>
      <c r="G39" s="6">
        <v>26</v>
      </c>
      <c r="H39" s="6">
        <v>10</v>
      </c>
      <c r="I39" s="6"/>
      <c r="J39" s="6"/>
      <c r="K39" s="6"/>
      <c r="L39" s="20"/>
      <c r="M39" s="84">
        <f t="shared" si="0"/>
        <v>320</v>
      </c>
      <c r="N39" s="248">
        <f>RHcount!X33</f>
        <v>0</v>
      </c>
      <c r="O39" s="17"/>
      <c r="P39" s="17"/>
      <c r="Q39" s="17"/>
      <c r="R39" s="17"/>
      <c r="S39" s="17"/>
      <c r="T39" s="17"/>
      <c r="U39" s="4"/>
      <c r="V39" s="4"/>
    </row>
    <row r="40" spans="1:22" x14ac:dyDescent="0.25">
      <c r="A40" s="318" t="str">
        <f t="shared" si="5"/>
        <v>Thu</v>
      </c>
      <c r="B40" s="15">
        <v>43776</v>
      </c>
      <c r="C40" s="16">
        <v>0.58333333333333337</v>
      </c>
      <c r="D40" s="6">
        <v>34.5</v>
      </c>
      <c r="E40" s="6">
        <v>8</v>
      </c>
      <c r="F40" s="6">
        <v>280</v>
      </c>
      <c r="G40" s="6">
        <v>22</v>
      </c>
      <c r="H40" s="6">
        <v>10</v>
      </c>
      <c r="I40" s="6"/>
      <c r="J40" s="6"/>
      <c r="K40" s="6"/>
      <c r="L40" s="20"/>
      <c r="M40" s="84">
        <f t="shared" si="0"/>
        <v>280</v>
      </c>
      <c r="N40" s="248">
        <f>RHcount!X34</f>
        <v>0</v>
      </c>
      <c r="O40" s="17"/>
      <c r="P40" s="17"/>
      <c r="Q40" s="17"/>
      <c r="R40" s="17"/>
      <c r="S40" s="17"/>
      <c r="T40" s="17"/>
      <c r="U40" s="4"/>
      <c r="V40" s="4"/>
    </row>
    <row r="41" spans="1:22" x14ac:dyDescent="0.25">
      <c r="A41" s="318" t="str">
        <f t="shared" si="5"/>
        <v>Thu</v>
      </c>
      <c r="B41" s="15">
        <v>43776</v>
      </c>
      <c r="C41" s="16">
        <v>0.60416666666666663</v>
      </c>
      <c r="D41" s="6">
        <v>34.799999999999997</v>
      </c>
      <c r="E41" s="6">
        <v>8</v>
      </c>
      <c r="F41" s="6">
        <v>310</v>
      </c>
      <c r="G41" s="6">
        <v>18</v>
      </c>
      <c r="H41" s="6">
        <v>10</v>
      </c>
      <c r="I41" s="6"/>
      <c r="J41" s="6"/>
      <c r="K41" s="6"/>
      <c r="L41" s="20"/>
      <c r="M41" s="84">
        <f t="shared" si="0"/>
        <v>310</v>
      </c>
      <c r="N41" s="248">
        <f>RHcount!X35</f>
        <v>0</v>
      </c>
      <c r="O41" s="17"/>
      <c r="P41" s="17"/>
      <c r="Q41" s="17"/>
      <c r="R41" s="17"/>
      <c r="S41" s="17"/>
      <c r="T41" s="17"/>
      <c r="U41" s="4"/>
      <c r="V41" s="4"/>
    </row>
    <row r="42" spans="1:22" x14ac:dyDescent="0.25">
      <c r="A42" s="318" t="str">
        <f t="shared" si="5"/>
        <v>Thu</v>
      </c>
      <c r="B42" s="15">
        <v>43776</v>
      </c>
      <c r="C42" s="16">
        <v>0.625</v>
      </c>
      <c r="D42" s="6">
        <v>34.9</v>
      </c>
      <c r="E42" s="6">
        <v>8</v>
      </c>
      <c r="F42" s="6">
        <v>280</v>
      </c>
      <c r="G42" s="6">
        <v>13</v>
      </c>
      <c r="H42" s="6">
        <v>10</v>
      </c>
      <c r="I42" s="6"/>
      <c r="J42" s="6"/>
      <c r="K42" s="6"/>
      <c r="L42" s="20"/>
      <c r="M42" s="84">
        <f t="shared" si="0"/>
        <v>280</v>
      </c>
      <c r="N42" s="248">
        <f>RHcount!X36</f>
        <v>0</v>
      </c>
      <c r="O42" s="17"/>
      <c r="P42" s="17"/>
      <c r="Q42" s="17"/>
      <c r="R42" s="17"/>
      <c r="S42" s="17"/>
      <c r="T42" s="17"/>
      <c r="U42" s="4"/>
      <c r="V42" s="4"/>
    </row>
    <row r="43" spans="1:22" x14ac:dyDescent="0.25">
      <c r="A43" s="318" t="str">
        <f t="shared" si="5"/>
        <v>Thu</v>
      </c>
      <c r="B43" s="15">
        <v>43776</v>
      </c>
      <c r="C43" s="16">
        <v>0.64583333333333337</v>
      </c>
      <c r="D43" s="6">
        <v>30.8</v>
      </c>
      <c r="E43" s="6">
        <v>24</v>
      </c>
      <c r="F43" s="6">
        <v>100</v>
      </c>
      <c r="G43" s="6">
        <v>21</v>
      </c>
      <c r="H43" s="6">
        <v>10</v>
      </c>
      <c r="I43" s="6"/>
      <c r="J43" s="6"/>
      <c r="K43" s="6"/>
      <c r="L43" s="20"/>
      <c r="M43" s="84">
        <f t="shared" si="0"/>
        <v>100</v>
      </c>
      <c r="N43" s="248">
        <f>RHcount!X37</f>
        <v>0</v>
      </c>
      <c r="O43" s="17"/>
      <c r="P43" s="17"/>
      <c r="Q43" s="17"/>
      <c r="R43" s="17"/>
      <c r="S43" s="17"/>
      <c r="T43" s="17"/>
      <c r="U43" s="4"/>
      <c r="V43" s="4"/>
    </row>
    <row r="44" spans="1:22" x14ac:dyDescent="0.25">
      <c r="A44" s="318" t="str">
        <f t="shared" si="5"/>
        <v>Thu</v>
      </c>
      <c r="B44" s="15">
        <v>43776</v>
      </c>
      <c r="C44" s="16">
        <v>0.66666666666666663</v>
      </c>
      <c r="D44" s="6">
        <v>30.7</v>
      </c>
      <c r="E44" s="6">
        <v>22</v>
      </c>
      <c r="F44" s="6">
        <v>110</v>
      </c>
      <c r="G44" s="6">
        <v>15</v>
      </c>
      <c r="H44" s="6">
        <v>10</v>
      </c>
      <c r="I44" s="6"/>
      <c r="J44" s="6"/>
      <c r="K44" s="6"/>
      <c r="L44" s="20"/>
      <c r="M44" s="84">
        <f t="shared" si="0"/>
        <v>110</v>
      </c>
      <c r="N44" s="248">
        <f>RHcount!X38</f>
        <v>0</v>
      </c>
      <c r="O44" s="17"/>
      <c r="P44" s="17"/>
      <c r="Q44" s="17"/>
      <c r="R44" s="17"/>
      <c r="S44" s="17"/>
      <c r="T44" s="17"/>
      <c r="U44" s="4"/>
      <c r="V44" s="4"/>
    </row>
    <row r="45" spans="1:22" x14ac:dyDescent="0.25">
      <c r="A45" s="318" t="str">
        <f t="shared" si="5"/>
        <v>Thu</v>
      </c>
      <c r="B45" s="15">
        <v>43776</v>
      </c>
      <c r="C45" s="16">
        <v>0.6875</v>
      </c>
      <c r="D45" s="6">
        <v>29.7</v>
      </c>
      <c r="E45" s="6">
        <v>26</v>
      </c>
      <c r="F45" s="6">
        <v>120</v>
      </c>
      <c r="G45" s="6">
        <v>21</v>
      </c>
      <c r="H45" s="6">
        <v>10</v>
      </c>
      <c r="I45" s="6"/>
      <c r="J45" s="6"/>
      <c r="K45" s="6"/>
      <c r="L45" s="20"/>
      <c r="M45" s="84">
        <f t="shared" si="0"/>
        <v>120</v>
      </c>
      <c r="N45" s="248">
        <f>RHcount!X39</f>
        <v>0</v>
      </c>
      <c r="O45" s="17"/>
      <c r="P45" s="17"/>
      <c r="Q45" s="17"/>
      <c r="R45" s="17"/>
      <c r="S45" s="17"/>
      <c r="T45" s="17"/>
      <c r="U45" s="4"/>
      <c r="V45" s="4"/>
    </row>
    <row r="46" spans="1:22" x14ac:dyDescent="0.25">
      <c r="A46" s="318" t="str">
        <f t="shared" si="5"/>
        <v>Thu</v>
      </c>
      <c r="B46" s="15">
        <v>43776</v>
      </c>
      <c r="C46" s="16">
        <v>0.70833333333333337</v>
      </c>
      <c r="D46" s="6">
        <v>29.9</v>
      </c>
      <c r="E46" s="6">
        <v>22</v>
      </c>
      <c r="F46" s="6">
        <v>100</v>
      </c>
      <c r="G46" s="6">
        <v>17</v>
      </c>
      <c r="H46" s="6">
        <v>10</v>
      </c>
      <c r="I46" s="6"/>
      <c r="J46" s="6"/>
      <c r="K46" s="6"/>
      <c r="L46" s="20"/>
      <c r="M46" s="84">
        <f t="shared" si="0"/>
        <v>100</v>
      </c>
      <c r="N46" s="248">
        <f>RHcount!X40</f>
        <v>0</v>
      </c>
      <c r="O46" s="17"/>
      <c r="P46" s="17"/>
      <c r="Q46" s="17"/>
      <c r="R46" s="17"/>
      <c r="S46" s="17"/>
      <c r="T46" s="17"/>
      <c r="U46" s="4"/>
      <c r="V46" s="4"/>
    </row>
    <row r="47" spans="1:22" x14ac:dyDescent="0.25">
      <c r="A47" s="318" t="str">
        <f t="shared" si="5"/>
        <v>Thu</v>
      </c>
      <c r="B47" s="15">
        <v>43776</v>
      </c>
      <c r="C47" s="16">
        <v>0.72916666666666663</v>
      </c>
      <c r="D47" s="6">
        <v>29.7</v>
      </c>
      <c r="E47" s="6">
        <v>20</v>
      </c>
      <c r="F47" s="6">
        <v>110</v>
      </c>
      <c r="G47" s="6">
        <v>17</v>
      </c>
      <c r="H47" s="6">
        <v>10</v>
      </c>
      <c r="I47" s="6"/>
      <c r="J47" s="6"/>
      <c r="K47" s="6"/>
      <c r="L47" s="20"/>
      <c r="M47" s="84">
        <f t="shared" si="0"/>
        <v>110</v>
      </c>
      <c r="N47" s="248">
        <f>RHcount!X41</f>
        <v>0</v>
      </c>
      <c r="O47" s="17"/>
      <c r="P47" s="17"/>
      <c r="Q47" s="17"/>
      <c r="R47" s="17"/>
      <c r="S47" s="17"/>
      <c r="T47" s="17"/>
      <c r="U47" s="4"/>
      <c r="V47" s="4"/>
    </row>
    <row r="48" spans="1:22" x14ac:dyDescent="0.25">
      <c r="A48" s="318" t="str">
        <f t="shared" si="5"/>
        <v>Thu</v>
      </c>
      <c r="B48" s="15">
        <v>43776</v>
      </c>
      <c r="C48" s="16">
        <v>0.75</v>
      </c>
      <c r="D48" s="6">
        <v>28.7</v>
      </c>
      <c r="E48" s="6">
        <v>21</v>
      </c>
      <c r="F48" s="6">
        <v>90</v>
      </c>
      <c r="G48" s="6">
        <v>11</v>
      </c>
      <c r="H48" s="6">
        <v>10</v>
      </c>
      <c r="I48" s="6"/>
      <c r="J48" s="6"/>
      <c r="K48" s="6"/>
      <c r="L48" s="20"/>
      <c r="M48" s="84">
        <f t="shared" si="0"/>
        <v>90</v>
      </c>
      <c r="N48" s="248">
        <f>RHcount!X42</f>
        <v>0</v>
      </c>
      <c r="O48" s="17"/>
      <c r="P48" s="17"/>
      <c r="Q48" s="17"/>
      <c r="R48" s="17"/>
      <c r="S48" s="17"/>
      <c r="T48" s="17"/>
      <c r="U48" s="4"/>
      <c r="V48" s="4"/>
    </row>
    <row r="49" spans="1:22" x14ac:dyDescent="0.25">
      <c r="A49" s="318" t="str">
        <f t="shared" si="5"/>
        <v>Thu</v>
      </c>
      <c r="B49" s="15">
        <v>43776</v>
      </c>
      <c r="C49" s="16">
        <v>0.77083333333333337</v>
      </c>
      <c r="D49" s="6">
        <v>27.3</v>
      </c>
      <c r="E49" s="6">
        <v>23</v>
      </c>
      <c r="F49" s="6">
        <v>90</v>
      </c>
      <c r="G49" s="6">
        <v>9</v>
      </c>
      <c r="H49" s="6">
        <v>10</v>
      </c>
      <c r="I49" s="6"/>
      <c r="J49" s="6"/>
      <c r="K49" s="6"/>
      <c r="L49" s="20"/>
      <c r="M49" s="84">
        <f t="shared" si="0"/>
        <v>90</v>
      </c>
      <c r="N49" s="248">
        <f>RHcount!X43</f>
        <v>0</v>
      </c>
      <c r="O49" s="17"/>
      <c r="P49" s="17"/>
      <c r="Q49" s="17"/>
      <c r="R49" s="17"/>
      <c r="S49" s="17"/>
      <c r="T49" s="17"/>
      <c r="U49" s="4"/>
      <c r="V49" s="4"/>
    </row>
    <row r="50" spans="1:22" x14ac:dyDescent="0.25">
      <c r="A50" s="318" t="str">
        <f t="shared" si="5"/>
        <v>Thu</v>
      </c>
      <c r="B50" s="15">
        <v>43776</v>
      </c>
      <c r="C50" s="16">
        <v>0.79166666666666663</v>
      </c>
      <c r="D50" s="6">
        <v>25</v>
      </c>
      <c r="E50" s="6">
        <v>26</v>
      </c>
      <c r="F50" s="6">
        <v>80</v>
      </c>
      <c r="G50" s="6">
        <v>11</v>
      </c>
      <c r="H50" s="6">
        <v>10</v>
      </c>
      <c r="I50" s="6"/>
      <c r="J50" s="6"/>
      <c r="K50" s="6"/>
      <c r="L50" s="20"/>
      <c r="M50" s="84">
        <f t="shared" si="0"/>
        <v>80</v>
      </c>
      <c r="N50" s="248">
        <f>RHcount!X44</f>
        <v>0</v>
      </c>
      <c r="O50" s="17"/>
      <c r="P50" s="17"/>
      <c r="Q50" s="17"/>
      <c r="R50" s="17"/>
      <c r="S50" s="17"/>
      <c r="T50" s="17"/>
      <c r="U50" s="4"/>
      <c r="V50" s="4"/>
    </row>
    <row r="51" spans="1:22" x14ac:dyDescent="0.25">
      <c r="A51" s="318" t="str">
        <f t="shared" si="5"/>
        <v>Thu</v>
      </c>
      <c r="B51" s="15">
        <v>43776</v>
      </c>
      <c r="C51" s="16">
        <v>0.8125</v>
      </c>
      <c r="D51" s="6">
        <v>23.1</v>
      </c>
      <c r="E51" s="6">
        <v>31</v>
      </c>
      <c r="F51" s="6">
        <v>110</v>
      </c>
      <c r="G51" s="6">
        <v>9</v>
      </c>
      <c r="H51" s="6">
        <v>10</v>
      </c>
      <c r="I51" s="6"/>
      <c r="J51" s="6"/>
      <c r="K51" s="6"/>
      <c r="L51" s="20"/>
      <c r="M51" s="84">
        <f t="shared" si="0"/>
        <v>110</v>
      </c>
      <c r="N51" s="248">
        <f>RHcount!X45</f>
        <v>0</v>
      </c>
      <c r="O51" s="17"/>
      <c r="P51" s="17"/>
      <c r="Q51" s="17"/>
      <c r="R51" s="17"/>
      <c r="S51" s="17"/>
      <c r="T51" s="17"/>
      <c r="U51" s="4"/>
      <c r="V51" s="4"/>
    </row>
    <row r="52" spans="1:22" x14ac:dyDescent="0.25">
      <c r="A52" s="318" t="str">
        <f t="shared" si="5"/>
        <v>Thu</v>
      </c>
      <c r="B52" s="15">
        <v>43776</v>
      </c>
      <c r="C52" s="16">
        <v>0.83333333333333337</v>
      </c>
      <c r="D52" s="6">
        <v>19</v>
      </c>
      <c r="E52" s="6">
        <v>48</v>
      </c>
      <c r="F52" s="6">
        <v>150</v>
      </c>
      <c r="G52" s="6">
        <v>8</v>
      </c>
      <c r="H52" s="6">
        <v>10</v>
      </c>
      <c r="I52" s="6"/>
      <c r="J52" s="6"/>
      <c r="K52" s="6"/>
      <c r="L52" s="20"/>
      <c r="M52" s="84">
        <f t="shared" si="0"/>
        <v>150</v>
      </c>
      <c r="N52" s="248">
        <f>RHcount!X46</f>
        <v>0</v>
      </c>
      <c r="O52" s="17"/>
      <c r="P52" s="17"/>
      <c r="Q52" s="17"/>
      <c r="R52" s="17"/>
      <c r="S52" s="17"/>
      <c r="T52" s="17"/>
      <c r="U52" s="4"/>
      <c r="V52" s="4"/>
    </row>
    <row r="53" spans="1:22" x14ac:dyDescent="0.25">
      <c r="A53" s="318" t="str">
        <f t="shared" si="5"/>
        <v>Thu</v>
      </c>
      <c r="B53" s="15">
        <v>43776</v>
      </c>
      <c r="C53" s="16">
        <v>0.85416666666666663</v>
      </c>
      <c r="D53" s="6">
        <v>19.100000000000001</v>
      </c>
      <c r="E53" s="6">
        <v>49</v>
      </c>
      <c r="F53" s="6">
        <v>210</v>
      </c>
      <c r="G53" s="6">
        <v>5</v>
      </c>
      <c r="H53" s="6">
        <v>10</v>
      </c>
      <c r="I53" s="6"/>
      <c r="J53" s="6"/>
      <c r="K53" s="6"/>
      <c r="L53" s="20"/>
      <c r="M53" s="84">
        <f t="shared" si="0"/>
        <v>210</v>
      </c>
      <c r="N53" s="248">
        <f>RHcount!X47</f>
        <v>0</v>
      </c>
      <c r="O53" s="17"/>
      <c r="P53" s="17"/>
      <c r="Q53" s="17"/>
      <c r="R53" s="17"/>
      <c r="S53" s="17"/>
      <c r="T53" s="17"/>
      <c r="U53" s="4"/>
      <c r="V53" s="4"/>
    </row>
    <row r="54" spans="1:22" x14ac:dyDescent="0.25">
      <c r="A54" s="318" t="str">
        <f t="shared" si="5"/>
        <v>Thu</v>
      </c>
      <c r="B54" s="15">
        <v>43776</v>
      </c>
      <c r="C54" s="16">
        <v>0.875</v>
      </c>
      <c r="D54" s="6">
        <v>17.7</v>
      </c>
      <c r="E54" s="6">
        <v>54</v>
      </c>
      <c r="F54" s="6">
        <v>0</v>
      </c>
      <c r="G54" s="6">
        <v>0</v>
      </c>
      <c r="H54" s="6">
        <v>10</v>
      </c>
      <c r="I54" s="6"/>
      <c r="J54" s="6"/>
      <c r="K54" s="6"/>
      <c r="L54" s="20"/>
      <c r="M54" s="84">
        <f t="shared" si="0"/>
        <v>0</v>
      </c>
      <c r="N54" s="248">
        <f>RHcount!X48</f>
        <v>0</v>
      </c>
      <c r="O54" s="17"/>
      <c r="P54" s="17"/>
      <c r="Q54" s="17"/>
      <c r="R54" s="17"/>
      <c r="S54" s="17"/>
      <c r="T54" s="17"/>
      <c r="U54" s="4"/>
      <c r="V54" s="4"/>
    </row>
    <row r="55" spans="1:22" x14ac:dyDescent="0.25">
      <c r="A55" s="318" t="str">
        <f t="shared" si="5"/>
        <v>Thu</v>
      </c>
      <c r="B55" s="15">
        <v>43776</v>
      </c>
      <c r="C55" s="16">
        <v>0.89583333333333337</v>
      </c>
      <c r="D55" s="6">
        <v>17.2</v>
      </c>
      <c r="E55" s="6">
        <v>58</v>
      </c>
      <c r="F55" s="6">
        <v>0</v>
      </c>
      <c r="G55" s="6">
        <v>0</v>
      </c>
      <c r="H55" s="6">
        <v>10</v>
      </c>
      <c r="I55" s="6"/>
      <c r="J55" s="6"/>
      <c r="K55" s="6"/>
      <c r="L55" s="20"/>
      <c r="M55" s="84">
        <f t="shared" si="0"/>
        <v>0</v>
      </c>
      <c r="N55" s="248">
        <f>RHcount!X49</f>
        <v>0</v>
      </c>
      <c r="O55" s="17"/>
      <c r="P55" s="17"/>
      <c r="Q55" s="17"/>
      <c r="R55" s="17"/>
      <c r="S55" s="17"/>
      <c r="T55" s="17"/>
      <c r="U55" s="4"/>
      <c r="V55" s="4"/>
    </row>
    <row r="56" spans="1:22" x14ac:dyDescent="0.25">
      <c r="A56" s="318" t="str">
        <f t="shared" si="5"/>
        <v>Thu</v>
      </c>
      <c r="B56" s="15">
        <v>43776</v>
      </c>
      <c r="C56" s="16">
        <v>0.91666666666666663</v>
      </c>
      <c r="D56" s="6">
        <v>14.6</v>
      </c>
      <c r="E56" s="6">
        <v>68</v>
      </c>
      <c r="F56" s="6">
        <v>0</v>
      </c>
      <c r="G56" s="6">
        <v>0</v>
      </c>
      <c r="H56" s="6">
        <v>10</v>
      </c>
      <c r="I56" s="6"/>
      <c r="J56" s="6"/>
      <c r="K56" s="6"/>
      <c r="L56" s="20"/>
      <c r="M56" s="84">
        <f t="shared" si="0"/>
        <v>0</v>
      </c>
      <c r="N56" s="248">
        <f>RHcount!X50</f>
        <v>0</v>
      </c>
      <c r="O56" s="17"/>
      <c r="P56" s="17"/>
      <c r="Q56" s="17"/>
      <c r="R56" s="17"/>
      <c r="S56" s="17"/>
      <c r="T56" s="17"/>
      <c r="U56" s="4"/>
      <c r="V56" s="4"/>
    </row>
    <row r="57" spans="1:22" x14ac:dyDescent="0.25">
      <c r="A57" s="318" t="str">
        <f t="shared" si="5"/>
        <v>Thu</v>
      </c>
      <c r="B57" s="15">
        <v>43776</v>
      </c>
      <c r="C57" s="16">
        <v>0.9375</v>
      </c>
      <c r="D57" s="6">
        <v>14.2</v>
      </c>
      <c r="E57" s="6">
        <v>69</v>
      </c>
      <c r="F57" s="6">
        <v>220</v>
      </c>
      <c r="G57" s="6">
        <v>5</v>
      </c>
      <c r="H57" s="6">
        <v>10</v>
      </c>
      <c r="I57" s="6"/>
      <c r="J57" s="6"/>
      <c r="K57" s="6"/>
      <c r="L57" s="20"/>
      <c r="M57" s="84">
        <f t="shared" si="0"/>
        <v>220</v>
      </c>
      <c r="N57" s="248">
        <f>RHcount!X51</f>
        <v>0</v>
      </c>
      <c r="O57" s="17"/>
      <c r="P57" s="17"/>
      <c r="Q57" s="17"/>
      <c r="R57" s="17"/>
      <c r="S57" s="17"/>
      <c r="T57" s="17"/>
      <c r="U57" s="4"/>
      <c r="V57" s="4"/>
    </row>
    <row r="58" spans="1:22" x14ac:dyDescent="0.25">
      <c r="A58" s="318" t="str">
        <f t="shared" si="5"/>
        <v>Thu</v>
      </c>
      <c r="B58" s="15">
        <v>43776</v>
      </c>
      <c r="C58" s="16">
        <v>0.95833333333333337</v>
      </c>
      <c r="D58" s="6">
        <v>14.3</v>
      </c>
      <c r="E58" s="6">
        <v>73</v>
      </c>
      <c r="F58" s="6">
        <v>310</v>
      </c>
      <c r="G58" s="6">
        <v>5</v>
      </c>
      <c r="H58" s="6">
        <v>10</v>
      </c>
      <c r="I58" s="6"/>
      <c r="J58" s="6"/>
      <c r="K58" s="6"/>
      <c r="L58" s="20"/>
      <c r="M58" s="84">
        <f t="shared" si="0"/>
        <v>310</v>
      </c>
      <c r="N58" s="248">
        <f>RHcount!X52</f>
        <v>0</v>
      </c>
      <c r="O58" s="17"/>
      <c r="P58" s="17"/>
      <c r="Q58" s="17"/>
      <c r="R58" s="17"/>
      <c r="S58" s="17"/>
      <c r="T58" s="17"/>
      <c r="U58" s="4"/>
      <c r="V58" s="4"/>
    </row>
    <row r="59" spans="1:22" x14ac:dyDescent="0.25">
      <c r="A59" s="318" t="str">
        <f t="shared" si="5"/>
        <v>Thu</v>
      </c>
      <c r="B59" s="15">
        <v>43776</v>
      </c>
      <c r="C59" s="16">
        <v>0.97916666666666663</v>
      </c>
      <c r="D59" s="6">
        <v>13.9</v>
      </c>
      <c r="E59" s="6">
        <v>74</v>
      </c>
      <c r="F59" s="6">
        <v>330</v>
      </c>
      <c r="G59" s="6">
        <v>2</v>
      </c>
      <c r="H59" s="6">
        <v>10</v>
      </c>
      <c r="I59" s="6"/>
      <c r="J59" s="6"/>
      <c r="K59" s="6"/>
      <c r="L59" s="20"/>
      <c r="M59" s="84">
        <f t="shared" si="0"/>
        <v>330</v>
      </c>
      <c r="N59" s="248">
        <f>RHcount!X53</f>
        <v>0</v>
      </c>
      <c r="O59" s="17"/>
      <c r="P59" s="17"/>
      <c r="Q59" s="17"/>
      <c r="R59" s="17"/>
      <c r="S59" s="17"/>
      <c r="T59" s="17"/>
      <c r="U59" s="4"/>
      <c r="V59" s="4"/>
    </row>
    <row r="60" spans="1:22" x14ac:dyDescent="0.25">
      <c r="A60" s="318" t="str">
        <f t="shared" si="5"/>
        <v>Fri</v>
      </c>
      <c r="B60" s="15">
        <v>43777</v>
      </c>
      <c r="C60" s="16">
        <v>0</v>
      </c>
      <c r="D60" s="6">
        <v>12.7</v>
      </c>
      <c r="E60" s="6">
        <v>73</v>
      </c>
      <c r="F60" s="6">
        <v>300</v>
      </c>
      <c r="G60" s="6">
        <v>4</v>
      </c>
      <c r="H60" s="6">
        <v>10</v>
      </c>
      <c r="I60" s="6"/>
      <c r="J60" s="6"/>
      <c r="K60" s="6"/>
      <c r="L60" s="20"/>
      <c r="M60" s="84">
        <f t="shared" si="0"/>
        <v>300</v>
      </c>
      <c r="N60" s="248">
        <f>RHcount!X54</f>
        <v>0</v>
      </c>
      <c r="O60" s="17"/>
      <c r="P60" s="17"/>
      <c r="Q60" s="17"/>
      <c r="R60" s="17"/>
      <c r="S60" s="17"/>
      <c r="T60" s="17"/>
      <c r="U60" s="4"/>
      <c r="V60" s="4"/>
    </row>
    <row r="61" spans="1:22" x14ac:dyDescent="0.25">
      <c r="A61" s="318" t="str">
        <f t="shared" si="5"/>
        <v>Fri</v>
      </c>
      <c r="B61" s="15">
        <v>43777</v>
      </c>
      <c r="C61" s="16">
        <v>2.0833333333333332E-2</v>
      </c>
      <c r="D61" s="6">
        <v>11.8</v>
      </c>
      <c r="E61" s="6">
        <v>76</v>
      </c>
      <c r="F61" s="6">
        <v>310</v>
      </c>
      <c r="G61" s="6">
        <v>2</v>
      </c>
      <c r="H61" s="6">
        <v>10</v>
      </c>
      <c r="I61" s="6"/>
      <c r="J61" s="6"/>
      <c r="K61" s="6"/>
      <c r="L61" s="20"/>
      <c r="M61" s="84">
        <f t="shared" si="0"/>
        <v>310</v>
      </c>
      <c r="N61" s="248">
        <f>RHcount!X55</f>
        <v>0</v>
      </c>
      <c r="O61" s="17"/>
      <c r="P61" s="17"/>
      <c r="Q61" s="17"/>
      <c r="R61" s="17"/>
      <c r="S61" s="17"/>
      <c r="T61" s="17"/>
      <c r="U61" s="4"/>
      <c r="V61" s="4"/>
    </row>
    <row r="62" spans="1:22" x14ac:dyDescent="0.25">
      <c r="A62" s="318" t="str">
        <f t="shared" si="5"/>
        <v>Fri</v>
      </c>
      <c r="B62" s="15">
        <v>43777</v>
      </c>
      <c r="C62" s="16">
        <v>4.1666666666666664E-2</v>
      </c>
      <c r="D62" s="6">
        <v>11.6</v>
      </c>
      <c r="E62" s="6">
        <v>80</v>
      </c>
      <c r="F62" s="6">
        <v>0</v>
      </c>
      <c r="G62" s="6">
        <v>0</v>
      </c>
      <c r="H62" s="6">
        <v>10</v>
      </c>
      <c r="I62" s="6"/>
      <c r="J62" s="6"/>
      <c r="K62" s="6"/>
      <c r="L62" s="20"/>
      <c r="M62" s="84">
        <f t="shared" si="0"/>
        <v>0</v>
      </c>
      <c r="N62" s="248">
        <f>RHcount!X56</f>
        <v>0</v>
      </c>
      <c r="O62" s="17"/>
      <c r="P62" s="17"/>
      <c r="Q62" s="17"/>
      <c r="R62" s="17"/>
      <c r="S62" s="17"/>
      <c r="T62" s="17"/>
      <c r="U62" s="4"/>
      <c r="V62" s="4"/>
    </row>
    <row r="63" spans="1:22" x14ac:dyDescent="0.25">
      <c r="A63" s="318" t="str">
        <f t="shared" si="5"/>
        <v>Fri</v>
      </c>
      <c r="B63" s="15">
        <v>43777</v>
      </c>
      <c r="C63" s="16">
        <v>6.25E-2</v>
      </c>
      <c r="D63" s="6">
        <v>11.4</v>
      </c>
      <c r="E63" s="6">
        <v>81</v>
      </c>
      <c r="F63" s="6">
        <v>270</v>
      </c>
      <c r="G63" s="6">
        <v>2</v>
      </c>
      <c r="H63" s="6">
        <v>10</v>
      </c>
      <c r="I63" s="6"/>
      <c r="J63" s="6"/>
      <c r="K63" s="6"/>
      <c r="L63" s="20"/>
      <c r="M63" s="84">
        <f t="shared" si="0"/>
        <v>270</v>
      </c>
      <c r="N63" s="248">
        <f>RHcount!X57</f>
        <v>0</v>
      </c>
      <c r="O63" s="17"/>
      <c r="P63" s="17"/>
      <c r="Q63" s="17"/>
      <c r="R63" s="17"/>
      <c r="S63" s="17"/>
      <c r="T63" s="17"/>
      <c r="U63" s="4"/>
      <c r="V63" s="4"/>
    </row>
    <row r="64" spans="1:22" x14ac:dyDescent="0.25">
      <c r="A64" s="318" t="str">
        <f t="shared" si="5"/>
        <v>Fri</v>
      </c>
      <c r="B64" s="15">
        <v>43777</v>
      </c>
      <c r="C64" s="16">
        <v>8.3333333333333329E-2</v>
      </c>
      <c r="D64" s="6">
        <v>11.3</v>
      </c>
      <c r="E64" s="6">
        <v>80</v>
      </c>
      <c r="F64" s="6">
        <v>0</v>
      </c>
      <c r="G64" s="6">
        <v>0</v>
      </c>
      <c r="H64" s="6">
        <v>10</v>
      </c>
      <c r="I64" s="6"/>
      <c r="J64" s="6"/>
      <c r="K64" s="6"/>
      <c r="L64" s="20"/>
      <c r="M64" s="84">
        <f t="shared" si="0"/>
        <v>0</v>
      </c>
      <c r="N64" s="248">
        <f>RHcount!X58</f>
        <v>0</v>
      </c>
      <c r="O64" s="17"/>
      <c r="P64" s="17"/>
      <c r="Q64" s="17"/>
      <c r="R64" s="17"/>
      <c r="S64" s="17"/>
      <c r="T64" s="17"/>
      <c r="U64" s="4"/>
      <c r="V64" s="4"/>
    </row>
    <row r="65" spans="1:22" x14ac:dyDescent="0.25">
      <c r="A65" s="318" t="str">
        <f t="shared" si="5"/>
        <v>Fri</v>
      </c>
      <c r="B65" s="15">
        <v>43777</v>
      </c>
      <c r="C65" s="16">
        <v>0.10416666666666667</v>
      </c>
      <c r="D65" s="6">
        <v>10.7</v>
      </c>
      <c r="E65" s="6">
        <v>82</v>
      </c>
      <c r="F65" s="6">
        <v>180</v>
      </c>
      <c r="G65" s="6">
        <v>2</v>
      </c>
      <c r="H65" s="6">
        <v>10</v>
      </c>
      <c r="I65" s="6"/>
      <c r="J65" s="6"/>
      <c r="K65" s="6"/>
      <c r="L65" s="20"/>
      <c r="M65" s="84">
        <f t="shared" si="0"/>
        <v>180</v>
      </c>
      <c r="N65" s="248">
        <f>RHcount!X59</f>
        <v>0</v>
      </c>
      <c r="O65" s="17"/>
      <c r="P65" s="17"/>
      <c r="Q65" s="17"/>
      <c r="R65" s="17"/>
      <c r="S65" s="17"/>
      <c r="T65" s="17"/>
      <c r="U65" s="4"/>
      <c r="V65" s="4"/>
    </row>
    <row r="66" spans="1:22" x14ac:dyDescent="0.25">
      <c r="A66" s="318" t="str">
        <f t="shared" si="5"/>
        <v>Fri</v>
      </c>
      <c r="B66" s="15">
        <v>43777</v>
      </c>
      <c r="C66" s="16">
        <v>0.125</v>
      </c>
      <c r="D66" s="6">
        <v>10.8</v>
      </c>
      <c r="E66" s="6">
        <v>83</v>
      </c>
      <c r="F66" s="6">
        <v>0</v>
      </c>
      <c r="G66" s="6">
        <v>0</v>
      </c>
      <c r="H66" s="6">
        <v>10</v>
      </c>
      <c r="I66" s="6"/>
      <c r="J66" s="6"/>
      <c r="K66" s="6"/>
      <c r="L66" s="20"/>
      <c r="M66" s="84">
        <f t="shared" si="0"/>
        <v>0</v>
      </c>
      <c r="N66" s="248">
        <f>RHcount!X60</f>
        <v>0</v>
      </c>
      <c r="O66" s="17"/>
      <c r="P66" s="17"/>
      <c r="Q66" s="17"/>
      <c r="R66" s="17"/>
      <c r="S66" s="17"/>
      <c r="T66" s="17"/>
      <c r="U66" s="4"/>
      <c r="V66" s="4"/>
    </row>
    <row r="67" spans="1:22" x14ac:dyDescent="0.25">
      <c r="A67" s="318" t="str">
        <f t="shared" si="5"/>
        <v>Fri</v>
      </c>
      <c r="B67" s="15">
        <v>43777</v>
      </c>
      <c r="C67" s="16">
        <v>0.14583333333333334</v>
      </c>
      <c r="D67" s="6">
        <v>9</v>
      </c>
      <c r="E67" s="6">
        <v>84</v>
      </c>
      <c r="F67" s="6">
        <v>0</v>
      </c>
      <c r="G67" s="6">
        <v>0</v>
      </c>
      <c r="H67" s="6">
        <v>10</v>
      </c>
      <c r="I67" s="6"/>
      <c r="J67" s="6"/>
      <c r="K67" s="6"/>
      <c r="L67" s="20"/>
      <c r="M67" s="84">
        <f t="shared" si="0"/>
        <v>0</v>
      </c>
      <c r="N67" s="248">
        <f>RHcount!X61</f>
        <v>0</v>
      </c>
      <c r="O67" s="17"/>
      <c r="P67" s="17"/>
      <c r="Q67" s="17"/>
      <c r="R67" s="17"/>
      <c r="S67" s="17"/>
      <c r="T67" s="17"/>
      <c r="U67" s="4"/>
      <c r="V67" s="4"/>
    </row>
    <row r="68" spans="1:22" x14ac:dyDescent="0.25">
      <c r="A68" s="318" t="str">
        <f t="shared" si="5"/>
        <v>Fri</v>
      </c>
      <c r="B68" s="15">
        <v>43777</v>
      </c>
      <c r="C68" s="16">
        <v>0.16666666666666666</v>
      </c>
      <c r="D68" s="6">
        <v>9</v>
      </c>
      <c r="E68" s="6">
        <v>85</v>
      </c>
      <c r="F68" s="6">
        <v>0</v>
      </c>
      <c r="G68" s="6">
        <v>0</v>
      </c>
      <c r="H68" s="6">
        <v>10</v>
      </c>
      <c r="I68" s="6"/>
      <c r="J68" s="6"/>
      <c r="K68" s="6"/>
      <c r="L68" s="20"/>
      <c r="M68" s="84">
        <f t="shared" si="0"/>
        <v>0</v>
      </c>
      <c r="N68" s="248">
        <f>RHcount!X62</f>
        <v>0</v>
      </c>
      <c r="O68" s="17"/>
      <c r="P68" s="17"/>
      <c r="Q68" s="17"/>
      <c r="R68" s="17"/>
      <c r="S68" s="17"/>
      <c r="T68" s="17"/>
      <c r="U68" s="4"/>
      <c r="V68" s="4"/>
    </row>
    <row r="69" spans="1:22" x14ac:dyDescent="0.25">
      <c r="A69" s="318" t="str">
        <f t="shared" si="5"/>
        <v>Fri</v>
      </c>
      <c r="B69" s="15">
        <v>43777</v>
      </c>
      <c r="C69" s="16">
        <v>0.1875</v>
      </c>
      <c r="D69" s="6">
        <v>8.9</v>
      </c>
      <c r="E69" s="6">
        <v>90</v>
      </c>
      <c r="F69" s="6">
        <v>270</v>
      </c>
      <c r="G69" s="6">
        <v>5</v>
      </c>
      <c r="H69" s="6">
        <v>10</v>
      </c>
      <c r="I69" s="6"/>
      <c r="J69" s="6"/>
      <c r="K69" s="6"/>
      <c r="L69" s="20"/>
      <c r="M69" s="84">
        <f t="shared" si="0"/>
        <v>270</v>
      </c>
      <c r="N69" s="248">
        <f>RHcount!X63</f>
        <v>0</v>
      </c>
      <c r="O69" s="17"/>
      <c r="P69" s="17"/>
      <c r="Q69" s="17"/>
      <c r="R69" s="17"/>
      <c r="S69" s="17"/>
      <c r="T69" s="17"/>
      <c r="U69" s="4"/>
      <c r="V69" s="4"/>
    </row>
    <row r="70" spans="1:22" x14ac:dyDescent="0.25">
      <c r="A70" s="318" t="str">
        <f t="shared" si="5"/>
        <v>Fri</v>
      </c>
      <c r="B70" s="15">
        <v>43777</v>
      </c>
      <c r="C70" s="16">
        <v>0.20833333333333334</v>
      </c>
      <c r="D70" s="6">
        <v>9.3000000000000007</v>
      </c>
      <c r="E70" s="6">
        <v>87</v>
      </c>
      <c r="F70" s="6">
        <v>310</v>
      </c>
      <c r="G70" s="6">
        <v>5</v>
      </c>
      <c r="H70" s="6">
        <v>10</v>
      </c>
      <c r="I70" s="6"/>
      <c r="J70" s="6"/>
      <c r="K70" s="6"/>
      <c r="L70" s="20"/>
      <c r="M70" s="84">
        <f t="shared" si="0"/>
        <v>310</v>
      </c>
      <c r="N70" s="248">
        <f>RHcount!X64</f>
        <v>0</v>
      </c>
      <c r="O70" s="17"/>
      <c r="P70" s="17"/>
      <c r="Q70" s="17"/>
      <c r="R70" s="17"/>
      <c r="S70" s="17"/>
      <c r="T70" s="17"/>
      <c r="U70" s="4"/>
      <c r="V70" s="4"/>
    </row>
    <row r="71" spans="1:22" x14ac:dyDescent="0.25">
      <c r="A71" s="318" t="str">
        <f t="shared" si="5"/>
        <v>Fri</v>
      </c>
      <c r="B71" s="15">
        <v>43777</v>
      </c>
      <c r="C71" s="16">
        <v>0.22916666666666666</v>
      </c>
      <c r="D71" s="6">
        <v>8.6999999999999993</v>
      </c>
      <c r="E71" s="6">
        <v>86</v>
      </c>
      <c r="F71" s="6">
        <v>250</v>
      </c>
      <c r="G71" s="6">
        <v>5</v>
      </c>
      <c r="H71" s="6">
        <v>10</v>
      </c>
      <c r="I71" s="6"/>
      <c r="J71" s="6"/>
      <c r="K71" s="6"/>
      <c r="L71" s="20"/>
      <c r="M71" s="84">
        <f t="shared" si="0"/>
        <v>250</v>
      </c>
      <c r="N71" s="248">
        <f>RHcount!X65</f>
        <v>0</v>
      </c>
      <c r="O71" s="17"/>
      <c r="P71" s="17"/>
      <c r="Q71" s="17"/>
      <c r="R71" s="17"/>
      <c r="S71" s="17"/>
      <c r="T71" s="17"/>
      <c r="U71" s="4"/>
      <c r="V71" s="4"/>
    </row>
    <row r="72" spans="1:22" x14ac:dyDescent="0.25">
      <c r="A72" s="318" t="str">
        <f t="shared" si="5"/>
        <v>Fri</v>
      </c>
      <c r="B72" s="15">
        <v>43777</v>
      </c>
      <c r="C72" s="16">
        <v>0.25</v>
      </c>
      <c r="D72" s="6">
        <v>8.1999999999999993</v>
      </c>
      <c r="E72" s="6">
        <v>89</v>
      </c>
      <c r="F72" s="6">
        <v>320</v>
      </c>
      <c r="G72" s="6">
        <v>2</v>
      </c>
      <c r="H72" s="6">
        <v>10</v>
      </c>
      <c r="I72" s="6"/>
      <c r="J72" s="6"/>
      <c r="K72" s="6"/>
      <c r="L72" s="20"/>
      <c r="M72" s="84">
        <f t="shared" si="0"/>
        <v>320</v>
      </c>
      <c r="N72" s="248">
        <f>RHcount!X66</f>
        <v>0</v>
      </c>
      <c r="O72" s="17"/>
      <c r="P72" s="17"/>
      <c r="Q72" s="17"/>
      <c r="R72" s="17"/>
      <c r="S72" s="17"/>
      <c r="T72" s="17"/>
      <c r="U72" s="4"/>
      <c r="V72" s="4"/>
    </row>
    <row r="73" spans="1:22" x14ac:dyDescent="0.25">
      <c r="A73" s="318" t="str">
        <f t="shared" si="5"/>
        <v>Fri</v>
      </c>
      <c r="B73" s="15">
        <v>43777</v>
      </c>
      <c r="C73" s="16">
        <v>0.27083333333333331</v>
      </c>
      <c r="D73" s="6">
        <v>9.6999999999999993</v>
      </c>
      <c r="E73" s="6">
        <v>92</v>
      </c>
      <c r="F73" s="6">
        <v>0</v>
      </c>
      <c r="G73" s="6">
        <v>0</v>
      </c>
      <c r="H73" s="6">
        <v>10</v>
      </c>
      <c r="I73" s="6"/>
      <c r="J73" s="6"/>
      <c r="K73" s="6"/>
      <c r="L73" s="20"/>
      <c r="M73" s="84">
        <f t="shared" si="0"/>
        <v>0</v>
      </c>
      <c r="N73" s="248">
        <f>RHcount!X67</f>
        <v>0</v>
      </c>
      <c r="O73" s="17"/>
      <c r="P73" s="17"/>
      <c r="Q73" s="17"/>
      <c r="R73" s="17"/>
      <c r="S73" s="17"/>
      <c r="T73" s="17"/>
      <c r="U73" s="4"/>
      <c r="V73" s="4"/>
    </row>
    <row r="74" spans="1:22" x14ac:dyDescent="0.25">
      <c r="A74" s="318" t="str">
        <f t="shared" si="5"/>
        <v>Fri</v>
      </c>
      <c r="B74" s="15">
        <v>43777</v>
      </c>
      <c r="C74" s="16">
        <v>0.29166666666666669</v>
      </c>
      <c r="D74" s="6">
        <v>11.1</v>
      </c>
      <c r="E74" s="6">
        <v>92</v>
      </c>
      <c r="F74" s="6">
        <v>260</v>
      </c>
      <c r="G74" s="6">
        <v>8</v>
      </c>
      <c r="H74" s="6">
        <v>10</v>
      </c>
      <c r="I74" s="6"/>
      <c r="J74" s="6"/>
      <c r="K74" s="6"/>
      <c r="L74" s="20"/>
      <c r="M74" s="84">
        <f t="shared" si="0"/>
        <v>260</v>
      </c>
      <c r="N74" s="248">
        <f>RHcount!X68</f>
        <v>0</v>
      </c>
      <c r="O74" s="17"/>
      <c r="P74" s="17"/>
      <c r="Q74" s="17"/>
      <c r="R74" s="17"/>
      <c r="S74" s="17"/>
      <c r="T74" s="17"/>
      <c r="U74" s="4"/>
      <c r="V74" s="4"/>
    </row>
    <row r="75" spans="1:22" x14ac:dyDescent="0.25">
      <c r="A75" s="318" t="str">
        <f t="shared" si="5"/>
        <v>Fri</v>
      </c>
      <c r="B75" s="15">
        <v>43777</v>
      </c>
      <c r="C75" s="16">
        <v>0.3125</v>
      </c>
      <c r="D75" s="6">
        <v>13.7</v>
      </c>
      <c r="E75" s="6">
        <v>75</v>
      </c>
      <c r="F75" s="6">
        <v>0</v>
      </c>
      <c r="G75" s="6">
        <v>0</v>
      </c>
      <c r="H75" s="6">
        <v>10</v>
      </c>
      <c r="I75" s="6"/>
      <c r="J75" s="6"/>
      <c r="K75" s="6"/>
      <c r="L75" s="20"/>
      <c r="M75" s="84">
        <f t="shared" ref="M75:M138" si="8">IF(F75&gt;"a",VLOOKUP(F75,$U$11:$V$26,2),F75)</f>
        <v>0</v>
      </c>
      <c r="N75" s="248">
        <f>RHcount!X69</f>
        <v>0</v>
      </c>
      <c r="O75" s="17"/>
      <c r="P75" s="17"/>
      <c r="Q75" s="17"/>
      <c r="R75" s="17"/>
      <c r="S75" s="17"/>
      <c r="T75" s="17"/>
      <c r="U75" s="4"/>
      <c r="V75" s="4"/>
    </row>
    <row r="76" spans="1:22" x14ac:dyDescent="0.25">
      <c r="A76" s="318" t="str">
        <f t="shared" si="5"/>
        <v>Fri</v>
      </c>
      <c r="B76" s="15">
        <v>43777</v>
      </c>
      <c r="C76" s="16">
        <v>0.33333333333333331</v>
      </c>
      <c r="D76" s="6">
        <v>17</v>
      </c>
      <c r="E76" s="6">
        <v>55</v>
      </c>
      <c r="F76" s="6">
        <v>230</v>
      </c>
      <c r="G76" s="6">
        <v>5</v>
      </c>
      <c r="H76" s="6">
        <v>10</v>
      </c>
      <c r="I76" s="6"/>
      <c r="J76" s="6"/>
      <c r="K76" s="6"/>
      <c r="L76" s="20"/>
      <c r="M76" s="84">
        <f t="shared" si="8"/>
        <v>230</v>
      </c>
      <c r="N76" s="248">
        <f>RHcount!X70</f>
        <v>0</v>
      </c>
      <c r="O76" s="17"/>
      <c r="P76" s="17"/>
      <c r="Q76" s="17"/>
      <c r="R76" s="17"/>
      <c r="S76" s="17"/>
      <c r="T76" s="17"/>
      <c r="U76" s="4"/>
      <c r="V76" s="4"/>
    </row>
    <row r="77" spans="1:22" x14ac:dyDescent="0.25">
      <c r="A77" s="318" t="str">
        <f t="shared" si="5"/>
        <v>Fri</v>
      </c>
      <c r="B77" s="15">
        <v>43777</v>
      </c>
      <c r="C77" s="16">
        <v>0.35416666666666669</v>
      </c>
      <c r="D77" s="6">
        <v>19.8</v>
      </c>
      <c r="E77" s="6">
        <v>46</v>
      </c>
      <c r="F77" s="6">
        <v>0</v>
      </c>
      <c r="G77" s="6">
        <v>0</v>
      </c>
      <c r="H77" s="6">
        <v>10</v>
      </c>
      <c r="I77" s="6"/>
      <c r="J77" s="6"/>
      <c r="K77" s="6"/>
      <c r="L77" s="20"/>
      <c r="M77" s="84">
        <f t="shared" si="8"/>
        <v>0</v>
      </c>
      <c r="N77" s="248">
        <f>RHcount!X71</f>
        <v>0</v>
      </c>
      <c r="O77" s="17"/>
      <c r="P77" s="17"/>
      <c r="Q77" s="17"/>
      <c r="R77" s="17"/>
      <c r="S77" s="17"/>
      <c r="T77" s="17"/>
      <c r="U77" s="4"/>
      <c r="V77" s="4"/>
    </row>
    <row r="78" spans="1:22" x14ac:dyDescent="0.25">
      <c r="A78" s="318" t="str">
        <f t="shared" ref="A78:A141" si="9">TEXT(B78,"ddd")</f>
        <v>Fri</v>
      </c>
      <c r="B78" s="15">
        <v>43777</v>
      </c>
      <c r="C78" s="16">
        <v>0.375</v>
      </c>
      <c r="D78" s="6">
        <v>22.9</v>
      </c>
      <c r="E78" s="6">
        <v>38</v>
      </c>
      <c r="F78" s="6">
        <v>0</v>
      </c>
      <c r="G78" s="6">
        <v>0</v>
      </c>
      <c r="H78" s="6">
        <v>10</v>
      </c>
      <c r="I78" s="6"/>
      <c r="J78" s="6"/>
      <c r="K78" s="6"/>
      <c r="L78" s="20"/>
      <c r="M78" s="84">
        <f t="shared" si="8"/>
        <v>0</v>
      </c>
      <c r="N78" s="248">
        <f>RHcount!X72</f>
        <v>0</v>
      </c>
      <c r="O78" s="17"/>
      <c r="P78" s="17"/>
      <c r="Q78" s="17"/>
      <c r="R78" s="17"/>
      <c r="S78" s="17"/>
      <c r="T78" s="17"/>
      <c r="U78" s="4"/>
      <c r="V78" s="4"/>
    </row>
    <row r="79" spans="1:22" x14ac:dyDescent="0.25">
      <c r="A79" s="318" t="str">
        <f t="shared" si="9"/>
        <v>Fri</v>
      </c>
      <c r="B79" s="15">
        <v>43777</v>
      </c>
      <c r="C79" s="16">
        <v>0.39583333333333331</v>
      </c>
      <c r="D79" s="6">
        <v>26.1</v>
      </c>
      <c r="E79" s="6">
        <v>33</v>
      </c>
      <c r="F79" s="6">
        <v>20</v>
      </c>
      <c r="G79" s="6">
        <v>2</v>
      </c>
      <c r="H79" s="6">
        <v>10</v>
      </c>
      <c r="I79" s="6"/>
      <c r="J79" s="6"/>
      <c r="K79" s="6"/>
      <c r="L79" s="20"/>
      <c r="M79" s="84">
        <f t="shared" si="8"/>
        <v>20</v>
      </c>
      <c r="N79" s="248">
        <f>RHcount!X73</f>
        <v>0</v>
      </c>
      <c r="O79" s="17"/>
      <c r="P79" s="17"/>
      <c r="Q79" s="17"/>
      <c r="R79" s="17"/>
      <c r="S79" s="17"/>
      <c r="T79" s="17"/>
      <c r="U79" s="4"/>
      <c r="V79" s="4"/>
    </row>
    <row r="80" spans="1:22" x14ac:dyDescent="0.25">
      <c r="A80" s="318" t="str">
        <f t="shared" si="9"/>
        <v>Fri</v>
      </c>
      <c r="B80" s="15">
        <v>43777</v>
      </c>
      <c r="C80" s="16">
        <v>0.41666666666666669</v>
      </c>
      <c r="D80" s="6">
        <v>30.2</v>
      </c>
      <c r="E80" s="6">
        <v>13</v>
      </c>
      <c r="F80" s="6">
        <v>260</v>
      </c>
      <c r="G80" s="6">
        <v>8</v>
      </c>
      <c r="H80" s="6">
        <v>10</v>
      </c>
      <c r="I80" s="6"/>
      <c r="J80" s="6"/>
      <c r="K80" s="6"/>
      <c r="L80" s="20"/>
      <c r="M80" s="84">
        <f t="shared" si="8"/>
        <v>260</v>
      </c>
      <c r="N80" s="248">
        <f>RHcount!X74</f>
        <v>0</v>
      </c>
      <c r="O80" s="17"/>
      <c r="P80" s="17"/>
      <c r="Q80" s="17"/>
      <c r="R80" s="17"/>
      <c r="S80" s="17"/>
      <c r="T80" s="17"/>
      <c r="U80" s="4"/>
      <c r="V80" s="4"/>
    </row>
    <row r="81" spans="1:22" x14ac:dyDescent="0.25">
      <c r="A81" s="318" t="str">
        <f t="shared" si="9"/>
        <v>Fri</v>
      </c>
      <c r="B81" s="15">
        <v>43777</v>
      </c>
      <c r="C81" s="16">
        <v>0.4375</v>
      </c>
      <c r="D81" s="6">
        <v>31.8</v>
      </c>
      <c r="E81" s="6">
        <v>11</v>
      </c>
      <c r="F81" s="6">
        <v>360</v>
      </c>
      <c r="G81" s="6">
        <v>13</v>
      </c>
      <c r="H81" s="6">
        <v>10</v>
      </c>
      <c r="I81" s="6"/>
      <c r="J81" s="6"/>
      <c r="K81" s="6"/>
      <c r="L81" s="20"/>
      <c r="M81" s="84">
        <f t="shared" si="8"/>
        <v>360</v>
      </c>
      <c r="N81" s="248">
        <f>RHcount!X75</f>
        <v>0</v>
      </c>
      <c r="O81" s="17"/>
      <c r="P81" s="17"/>
      <c r="Q81" s="17"/>
      <c r="R81" s="17"/>
      <c r="S81" s="17"/>
      <c r="T81" s="17"/>
      <c r="U81" s="4"/>
      <c r="V81" s="4"/>
    </row>
    <row r="82" spans="1:22" x14ac:dyDescent="0.25">
      <c r="A82" s="318" t="str">
        <f t="shared" si="9"/>
        <v>Fri</v>
      </c>
      <c r="B82" s="15">
        <v>43777</v>
      </c>
      <c r="C82" s="16">
        <v>0.45833333333333331</v>
      </c>
      <c r="D82" s="6">
        <v>32.6</v>
      </c>
      <c r="E82" s="6">
        <v>9</v>
      </c>
      <c r="F82" s="6">
        <v>340</v>
      </c>
      <c r="G82" s="6">
        <v>21</v>
      </c>
      <c r="H82" s="6">
        <v>10</v>
      </c>
      <c r="I82" s="6"/>
      <c r="J82" s="6"/>
      <c r="K82" s="6"/>
      <c r="L82" s="20"/>
      <c r="M82" s="84">
        <f t="shared" si="8"/>
        <v>340</v>
      </c>
      <c r="N82" s="248">
        <f>RHcount!X76</f>
        <v>0</v>
      </c>
      <c r="O82" s="17"/>
      <c r="P82" s="17"/>
      <c r="Q82" s="17"/>
      <c r="R82" s="17"/>
      <c r="S82" s="17"/>
      <c r="T82" s="17"/>
      <c r="U82" s="4"/>
      <c r="V82" s="4"/>
    </row>
    <row r="83" spans="1:22" x14ac:dyDescent="0.25">
      <c r="A83" s="318" t="str">
        <f t="shared" si="9"/>
        <v>Fri</v>
      </c>
      <c r="B83" s="15">
        <v>43777</v>
      </c>
      <c r="C83" s="16">
        <v>0.47638888888888892</v>
      </c>
      <c r="D83" s="6">
        <v>34</v>
      </c>
      <c r="E83" s="6">
        <v>8</v>
      </c>
      <c r="F83" s="6">
        <v>300</v>
      </c>
      <c r="G83" s="6">
        <v>30</v>
      </c>
      <c r="H83" s="6">
        <v>10</v>
      </c>
      <c r="I83" s="6"/>
      <c r="J83" s="6"/>
      <c r="K83" s="6"/>
      <c r="L83" s="20"/>
      <c r="M83" s="84">
        <f t="shared" si="8"/>
        <v>300</v>
      </c>
      <c r="N83" s="248">
        <f>RHcount!X77</f>
        <v>0</v>
      </c>
      <c r="O83" s="17"/>
      <c r="P83" s="17"/>
      <c r="Q83" s="17"/>
      <c r="R83" s="17"/>
      <c r="S83" s="17"/>
      <c r="T83" s="17"/>
      <c r="U83" s="4"/>
      <c r="V83" s="4"/>
    </row>
    <row r="84" spans="1:22" x14ac:dyDescent="0.25">
      <c r="A84" s="318" t="str">
        <f t="shared" si="9"/>
        <v>Fri</v>
      </c>
      <c r="B84" s="15">
        <v>43777</v>
      </c>
      <c r="C84" s="16">
        <v>0.47916666666666669</v>
      </c>
      <c r="D84" s="6">
        <v>34.4</v>
      </c>
      <c r="E84" s="6">
        <v>8</v>
      </c>
      <c r="F84" s="6">
        <v>320</v>
      </c>
      <c r="G84" s="6">
        <v>46</v>
      </c>
      <c r="H84" s="6">
        <v>10</v>
      </c>
      <c r="I84" s="6"/>
      <c r="J84" s="6"/>
      <c r="K84" s="6"/>
      <c r="L84" s="20"/>
      <c r="M84" s="84">
        <f t="shared" si="8"/>
        <v>320</v>
      </c>
      <c r="N84" s="248">
        <f>RHcount!X78</f>
        <v>0</v>
      </c>
      <c r="O84" s="17"/>
      <c r="P84" s="17"/>
      <c r="Q84" s="17"/>
      <c r="R84" s="17"/>
      <c r="S84" s="17"/>
      <c r="T84" s="17"/>
      <c r="U84" s="4"/>
      <c r="V84" s="4"/>
    </row>
    <row r="85" spans="1:22" x14ac:dyDescent="0.25">
      <c r="A85" s="318" t="str">
        <f t="shared" si="9"/>
        <v>Fri</v>
      </c>
      <c r="B85" s="15">
        <v>43777</v>
      </c>
      <c r="C85" s="16">
        <v>0.5</v>
      </c>
      <c r="D85" s="6">
        <v>34.6</v>
      </c>
      <c r="E85" s="6">
        <v>7</v>
      </c>
      <c r="F85" s="6">
        <v>300</v>
      </c>
      <c r="G85" s="6">
        <v>41</v>
      </c>
      <c r="H85" s="6">
        <v>10</v>
      </c>
      <c r="I85" s="6"/>
      <c r="J85" s="6"/>
      <c r="K85" s="6"/>
      <c r="L85" s="20"/>
      <c r="M85" s="84">
        <f t="shared" si="8"/>
        <v>300</v>
      </c>
      <c r="N85" s="248">
        <f>RHcount!X79</f>
        <v>0</v>
      </c>
      <c r="O85" s="17"/>
      <c r="P85" s="17"/>
      <c r="Q85" s="17"/>
      <c r="R85" s="17"/>
      <c r="S85" s="17"/>
      <c r="T85" s="17"/>
      <c r="U85" s="4"/>
      <c r="V85" s="4"/>
    </row>
    <row r="86" spans="1:22" x14ac:dyDescent="0.25">
      <c r="A86" s="318" t="str">
        <f t="shared" si="9"/>
        <v>Fri</v>
      </c>
      <c r="B86" s="15">
        <v>43777</v>
      </c>
      <c r="C86" s="16">
        <v>0.52083333333333337</v>
      </c>
      <c r="D86" s="6">
        <v>34.299999999999997</v>
      </c>
      <c r="E86" s="6">
        <v>7</v>
      </c>
      <c r="F86" s="6">
        <v>290</v>
      </c>
      <c r="G86" s="6">
        <v>34</v>
      </c>
      <c r="H86" s="6">
        <v>10</v>
      </c>
      <c r="I86" s="6"/>
      <c r="J86" s="6"/>
      <c r="K86" s="6"/>
      <c r="L86" s="20"/>
      <c r="M86" s="84">
        <f t="shared" si="8"/>
        <v>290</v>
      </c>
      <c r="N86" s="248">
        <f>RHcount!X80</f>
        <v>0</v>
      </c>
      <c r="O86" s="17"/>
      <c r="P86" s="17"/>
      <c r="Q86" s="17"/>
      <c r="R86" s="17"/>
      <c r="S86" s="17"/>
      <c r="T86" s="17"/>
      <c r="U86" s="4"/>
      <c r="V86" s="4"/>
    </row>
    <row r="87" spans="1:22" x14ac:dyDescent="0.25">
      <c r="A87" s="318" t="str">
        <f t="shared" si="9"/>
        <v>Fri</v>
      </c>
      <c r="B87" s="15">
        <v>43777</v>
      </c>
      <c r="C87" s="16">
        <v>0.54166666666666663</v>
      </c>
      <c r="D87" s="6">
        <v>34.6</v>
      </c>
      <c r="E87" s="6">
        <v>7</v>
      </c>
      <c r="F87" s="6">
        <v>310</v>
      </c>
      <c r="G87" s="6">
        <v>31</v>
      </c>
      <c r="H87" s="6">
        <v>10</v>
      </c>
      <c r="I87" s="6"/>
      <c r="J87" s="6"/>
      <c r="K87" s="6"/>
      <c r="L87" s="20"/>
      <c r="M87" s="84">
        <f t="shared" si="8"/>
        <v>310</v>
      </c>
      <c r="N87" s="248">
        <f>RHcount!X81</f>
        <v>0</v>
      </c>
      <c r="O87" s="17"/>
      <c r="P87" s="17"/>
      <c r="Q87" s="17"/>
      <c r="R87" s="17"/>
      <c r="S87" s="17"/>
      <c r="T87" s="17"/>
      <c r="U87" s="4"/>
      <c r="V87" s="4"/>
    </row>
    <row r="88" spans="1:22" x14ac:dyDescent="0.25">
      <c r="A88" s="318" t="str">
        <f t="shared" si="9"/>
        <v>Fri</v>
      </c>
      <c r="B88" s="15">
        <v>43777</v>
      </c>
      <c r="C88" s="16">
        <v>0.5625</v>
      </c>
      <c r="D88" s="6">
        <v>35</v>
      </c>
      <c r="E88" s="6">
        <v>7</v>
      </c>
      <c r="F88" s="6">
        <v>300</v>
      </c>
      <c r="G88" s="6">
        <v>28</v>
      </c>
      <c r="H88" s="6">
        <v>10</v>
      </c>
      <c r="I88" s="6"/>
      <c r="J88" s="6"/>
      <c r="K88" s="6"/>
      <c r="L88" s="20"/>
      <c r="M88" s="84">
        <f t="shared" si="8"/>
        <v>300</v>
      </c>
      <c r="N88" s="248">
        <f>RHcount!X82</f>
        <v>0</v>
      </c>
      <c r="O88" s="17"/>
      <c r="P88" s="17"/>
      <c r="Q88" s="17"/>
      <c r="R88" s="17"/>
      <c r="S88" s="17"/>
      <c r="T88" s="17"/>
      <c r="U88" s="4"/>
      <c r="V88" s="4"/>
    </row>
    <row r="89" spans="1:22" x14ac:dyDescent="0.25">
      <c r="A89" s="318" t="str">
        <f t="shared" si="9"/>
        <v>Fri</v>
      </c>
      <c r="B89" s="15">
        <v>43777</v>
      </c>
      <c r="C89" s="16">
        <v>0.56666666666666665</v>
      </c>
      <c r="D89" s="6">
        <v>35</v>
      </c>
      <c r="E89" s="6">
        <v>7</v>
      </c>
      <c r="F89" s="6">
        <v>300</v>
      </c>
      <c r="G89" s="6">
        <v>28</v>
      </c>
      <c r="H89" s="6">
        <v>10</v>
      </c>
      <c r="I89" s="6"/>
      <c r="J89" s="6"/>
      <c r="K89" s="6"/>
      <c r="L89" s="20"/>
      <c r="M89" s="84">
        <f t="shared" si="8"/>
        <v>300</v>
      </c>
      <c r="N89" s="248">
        <f>RHcount!X83</f>
        <v>0</v>
      </c>
      <c r="O89" s="17"/>
      <c r="P89" s="17"/>
      <c r="Q89" s="17"/>
      <c r="R89" s="17"/>
      <c r="S89" s="17"/>
      <c r="T89" s="17"/>
      <c r="U89" s="4"/>
      <c r="V89" s="4"/>
    </row>
    <row r="90" spans="1:22" x14ac:dyDescent="0.25">
      <c r="A90" s="318" t="str">
        <f t="shared" si="9"/>
        <v>Fri</v>
      </c>
      <c r="B90" s="15">
        <v>43777</v>
      </c>
      <c r="C90" s="16">
        <v>0.58333333333333337</v>
      </c>
      <c r="D90" s="6">
        <v>34.700000000000003</v>
      </c>
      <c r="E90" s="6">
        <v>6</v>
      </c>
      <c r="F90" s="6">
        <v>290</v>
      </c>
      <c r="G90" s="6">
        <v>31</v>
      </c>
      <c r="H90" s="6">
        <v>10</v>
      </c>
      <c r="I90" s="6"/>
      <c r="J90" s="6"/>
      <c r="K90" s="6"/>
      <c r="L90" s="20"/>
      <c r="M90" s="84">
        <f t="shared" si="8"/>
        <v>290</v>
      </c>
      <c r="N90" s="248">
        <f>RHcount!X84</f>
        <v>0</v>
      </c>
      <c r="O90" s="17"/>
      <c r="P90" s="17"/>
      <c r="Q90" s="17"/>
      <c r="R90" s="17"/>
      <c r="S90" s="17"/>
      <c r="T90" s="17"/>
      <c r="U90" s="4"/>
      <c r="V90" s="4"/>
    </row>
    <row r="91" spans="1:22" x14ac:dyDescent="0.25">
      <c r="A91" s="318" t="str">
        <f t="shared" si="9"/>
        <v>Fri</v>
      </c>
      <c r="B91" s="15">
        <v>43777</v>
      </c>
      <c r="C91" s="16">
        <v>0.60416666666666663</v>
      </c>
      <c r="D91" s="6">
        <v>34</v>
      </c>
      <c r="E91" s="6">
        <v>7</v>
      </c>
      <c r="F91" s="6">
        <v>320</v>
      </c>
      <c r="G91" s="6">
        <v>24</v>
      </c>
      <c r="H91" s="6">
        <v>10</v>
      </c>
      <c r="I91" s="6"/>
      <c r="J91" s="6"/>
      <c r="K91" s="6"/>
      <c r="L91" s="20"/>
      <c r="M91" s="84">
        <f t="shared" si="8"/>
        <v>320</v>
      </c>
      <c r="N91" s="248">
        <f>RHcount!X85</f>
        <v>0</v>
      </c>
      <c r="O91" s="17"/>
      <c r="P91" s="17"/>
      <c r="Q91" s="17"/>
      <c r="R91" s="17"/>
      <c r="S91" s="17"/>
      <c r="T91" s="17"/>
      <c r="U91" s="4"/>
      <c r="V91" s="4"/>
    </row>
    <row r="92" spans="1:22" x14ac:dyDescent="0.25">
      <c r="A92" s="318" t="str">
        <f t="shared" si="9"/>
        <v>Fri</v>
      </c>
      <c r="B92" s="15">
        <v>43777</v>
      </c>
      <c r="C92" s="16">
        <v>0.625</v>
      </c>
      <c r="D92" s="6">
        <v>33.9</v>
      </c>
      <c r="E92" s="6">
        <v>7</v>
      </c>
      <c r="F92" s="6">
        <v>330</v>
      </c>
      <c r="G92" s="6">
        <v>21</v>
      </c>
      <c r="H92" s="6">
        <v>10</v>
      </c>
      <c r="I92" s="6"/>
      <c r="J92" s="6"/>
      <c r="K92" s="6"/>
      <c r="L92" s="20"/>
      <c r="M92" s="84">
        <f t="shared" si="8"/>
        <v>330</v>
      </c>
      <c r="N92" s="248">
        <f>RHcount!X86</f>
        <v>0</v>
      </c>
      <c r="O92" s="17"/>
      <c r="P92" s="17"/>
      <c r="Q92" s="17"/>
      <c r="R92" s="17"/>
      <c r="S92" s="17"/>
      <c r="T92" s="17"/>
      <c r="U92" s="4"/>
      <c r="V92" s="4"/>
    </row>
    <row r="93" spans="1:22" x14ac:dyDescent="0.25">
      <c r="A93" s="318" t="str">
        <f t="shared" si="9"/>
        <v>Fri</v>
      </c>
      <c r="B93" s="15">
        <v>43777</v>
      </c>
      <c r="C93" s="16">
        <v>0.64583333333333337</v>
      </c>
      <c r="D93" s="6">
        <v>33.9</v>
      </c>
      <c r="E93" s="6">
        <v>7</v>
      </c>
      <c r="F93" s="6">
        <v>350</v>
      </c>
      <c r="G93" s="6">
        <v>8</v>
      </c>
      <c r="H93" s="6">
        <v>10</v>
      </c>
      <c r="I93" s="6"/>
      <c r="J93" s="6"/>
      <c r="K93" s="6"/>
      <c r="L93" s="20"/>
      <c r="M93" s="84">
        <f t="shared" si="8"/>
        <v>350</v>
      </c>
      <c r="N93" s="248">
        <f>RHcount!X87</f>
        <v>0</v>
      </c>
      <c r="O93" s="17"/>
      <c r="P93" s="17"/>
      <c r="Q93" s="17"/>
      <c r="R93" s="17"/>
      <c r="S93" s="17"/>
      <c r="T93" s="17"/>
      <c r="U93" s="4"/>
      <c r="V93" s="4"/>
    </row>
    <row r="94" spans="1:22" x14ac:dyDescent="0.25">
      <c r="A94" s="318" t="str">
        <f t="shared" si="9"/>
        <v>Fri</v>
      </c>
      <c r="B94" s="15">
        <v>43777</v>
      </c>
      <c r="C94" s="16">
        <v>0.66666666666666663</v>
      </c>
      <c r="D94" s="6">
        <v>30.3</v>
      </c>
      <c r="E94" s="6">
        <v>20</v>
      </c>
      <c r="F94" s="6">
        <v>130</v>
      </c>
      <c r="G94" s="6">
        <v>15</v>
      </c>
      <c r="H94" s="6">
        <v>10</v>
      </c>
      <c r="I94" s="6"/>
      <c r="J94" s="6"/>
      <c r="K94" s="6"/>
      <c r="L94" s="20"/>
      <c r="M94" s="84">
        <f t="shared" si="8"/>
        <v>130</v>
      </c>
      <c r="N94" s="248">
        <f>RHcount!X88</f>
        <v>0</v>
      </c>
      <c r="O94" s="17"/>
      <c r="P94" s="17"/>
      <c r="Q94" s="17"/>
      <c r="R94" s="17"/>
      <c r="S94" s="17"/>
      <c r="T94" s="17"/>
      <c r="U94" s="4"/>
      <c r="V94" s="4"/>
    </row>
    <row r="95" spans="1:22" x14ac:dyDescent="0.25">
      <c r="A95" s="318" t="str">
        <f t="shared" si="9"/>
        <v>Fri</v>
      </c>
      <c r="B95" s="15">
        <v>43777</v>
      </c>
      <c r="C95" s="16">
        <v>0.6875</v>
      </c>
      <c r="D95" s="6">
        <v>29</v>
      </c>
      <c r="E95" s="6">
        <v>31</v>
      </c>
      <c r="F95" s="6">
        <v>140</v>
      </c>
      <c r="G95" s="6">
        <v>17</v>
      </c>
      <c r="H95" s="6">
        <v>10</v>
      </c>
      <c r="I95" s="6"/>
      <c r="J95" s="6"/>
      <c r="K95" s="6"/>
      <c r="L95" s="20"/>
      <c r="M95" s="84">
        <f t="shared" si="8"/>
        <v>140</v>
      </c>
      <c r="N95" s="248">
        <f>RHcount!X89</f>
        <v>0</v>
      </c>
      <c r="O95" s="17"/>
      <c r="P95" s="17"/>
      <c r="Q95" s="17"/>
      <c r="R95" s="17"/>
      <c r="S95" s="17"/>
      <c r="T95" s="17"/>
      <c r="U95" s="4"/>
      <c r="V95" s="4"/>
    </row>
    <row r="96" spans="1:22" x14ac:dyDescent="0.25">
      <c r="A96" s="318" t="str">
        <f t="shared" si="9"/>
        <v>Fri</v>
      </c>
      <c r="B96" s="15">
        <v>43777</v>
      </c>
      <c r="C96" s="16">
        <v>0.70833333333333337</v>
      </c>
      <c r="D96" s="6">
        <v>28.1</v>
      </c>
      <c r="E96" s="6">
        <v>34</v>
      </c>
      <c r="F96" s="6">
        <v>140</v>
      </c>
      <c r="G96" s="6">
        <v>13</v>
      </c>
      <c r="H96" s="6">
        <v>10</v>
      </c>
      <c r="I96" s="6"/>
      <c r="J96" s="6"/>
      <c r="K96" s="6"/>
      <c r="L96" s="20"/>
      <c r="M96" s="84">
        <f t="shared" si="8"/>
        <v>140</v>
      </c>
      <c r="N96" s="248">
        <f>RHcount!X90</f>
        <v>0</v>
      </c>
      <c r="O96" s="17"/>
      <c r="P96" s="17"/>
      <c r="Q96" s="17"/>
      <c r="R96" s="17"/>
      <c r="S96" s="17"/>
      <c r="T96" s="17"/>
      <c r="U96" s="4"/>
      <c r="V96" s="4"/>
    </row>
    <row r="97" spans="1:22" x14ac:dyDescent="0.25">
      <c r="A97" s="318" t="str">
        <f t="shared" si="9"/>
        <v>Fri</v>
      </c>
      <c r="B97" s="15">
        <v>43777</v>
      </c>
      <c r="C97" s="16">
        <v>0.72916666666666663</v>
      </c>
      <c r="D97" s="6">
        <v>27.1</v>
      </c>
      <c r="E97" s="6">
        <v>37</v>
      </c>
      <c r="F97" s="6">
        <v>70</v>
      </c>
      <c r="G97" s="6">
        <v>13</v>
      </c>
      <c r="H97" s="6">
        <v>10</v>
      </c>
      <c r="I97" s="6"/>
      <c r="J97" s="6"/>
      <c r="K97" s="6"/>
      <c r="L97" s="20"/>
      <c r="M97" s="84">
        <f t="shared" si="8"/>
        <v>70</v>
      </c>
      <c r="N97" s="248">
        <f>RHcount!X91</f>
        <v>0</v>
      </c>
      <c r="O97" s="17"/>
      <c r="P97" s="17"/>
      <c r="Q97" s="17"/>
      <c r="R97" s="17"/>
      <c r="S97" s="17"/>
      <c r="T97" s="17"/>
      <c r="U97" s="4"/>
      <c r="V97" s="4"/>
    </row>
    <row r="98" spans="1:22" x14ac:dyDescent="0.25">
      <c r="A98" s="318" t="str">
        <f t="shared" si="9"/>
        <v>Fri</v>
      </c>
      <c r="B98" s="15">
        <v>43777</v>
      </c>
      <c r="C98" s="16">
        <v>0.75</v>
      </c>
      <c r="D98" s="6">
        <v>26.3</v>
      </c>
      <c r="E98" s="6">
        <v>37</v>
      </c>
      <c r="F98" s="6">
        <v>210</v>
      </c>
      <c r="G98" s="6">
        <v>17</v>
      </c>
      <c r="H98" s="6">
        <v>10</v>
      </c>
      <c r="I98" s="6"/>
      <c r="J98" s="6"/>
      <c r="K98" s="6"/>
      <c r="L98" s="20"/>
      <c r="M98" s="84">
        <f t="shared" si="8"/>
        <v>210</v>
      </c>
      <c r="N98" s="248">
        <f>RHcount!X92</f>
        <v>0</v>
      </c>
      <c r="O98" s="17"/>
      <c r="P98" s="17"/>
      <c r="Q98" s="17"/>
      <c r="R98" s="17"/>
      <c r="S98" s="17"/>
      <c r="T98" s="17"/>
      <c r="U98" s="4"/>
      <c r="V98" s="4"/>
    </row>
    <row r="99" spans="1:22" x14ac:dyDescent="0.25">
      <c r="A99" s="318" t="str">
        <f t="shared" si="9"/>
        <v>Fri</v>
      </c>
      <c r="B99" s="15">
        <v>43777</v>
      </c>
      <c r="C99" s="16">
        <v>0.77083333333333337</v>
      </c>
      <c r="D99" s="6">
        <v>26.4</v>
      </c>
      <c r="E99" s="6">
        <v>35</v>
      </c>
      <c r="F99" s="6">
        <v>30</v>
      </c>
      <c r="G99" s="6">
        <v>9</v>
      </c>
      <c r="H99" s="6">
        <v>10</v>
      </c>
      <c r="I99" s="6"/>
      <c r="J99" s="6"/>
      <c r="K99" s="6"/>
      <c r="L99" s="20"/>
      <c r="M99" s="84">
        <f t="shared" si="8"/>
        <v>30</v>
      </c>
      <c r="N99" s="248">
        <f>RHcount!X93</f>
        <v>0</v>
      </c>
      <c r="O99" s="17"/>
      <c r="P99" s="17"/>
      <c r="Q99" s="17"/>
      <c r="R99" s="17"/>
      <c r="S99" s="17"/>
      <c r="T99" s="17"/>
      <c r="U99" s="4"/>
      <c r="V99" s="4"/>
    </row>
    <row r="100" spans="1:22" x14ac:dyDescent="0.25">
      <c r="A100" s="318" t="str">
        <f t="shared" si="9"/>
        <v>Fri</v>
      </c>
      <c r="B100" s="15">
        <v>43777</v>
      </c>
      <c r="C100" s="16">
        <v>0.79166666666666663</v>
      </c>
      <c r="D100" s="6">
        <v>25.1</v>
      </c>
      <c r="E100" s="6">
        <v>40</v>
      </c>
      <c r="F100" s="6">
        <v>170</v>
      </c>
      <c r="G100" s="6">
        <v>8</v>
      </c>
      <c r="H100" s="6">
        <v>10</v>
      </c>
      <c r="I100" s="6"/>
      <c r="J100" s="6"/>
      <c r="K100" s="6"/>
      <c r="L100" s="20"/>
      <c r="M100" s="84">
        <f t="shared" si="8"/>
        <v>170</v>
      </c>
      <c r="N100" s="248">
        <f>RHcount!X94</f>
        <v>0</v>
      </c>
      <c r="O100" s="17"/>
      <c r="P100" s="17"/>
      <c r="Q100" s="17"/>
      <c r="R100" s="17"/>
      <c r="S100" s="17"/>
      <c r="T100" s="17"/>
      <c r="U100" s="4"/>
      <c r="V100" s="4"/>
    </row>
    <row r="101" spans="1:22" x14ac:dyDescent="0.25">
      <c r="A101" s="318" t="str">
        <f t="shared" si="9"/>
        <v>Fri</v>
      </c>
      <c r="B101" s="15">
        <v>43777</v>
      </c>
      <c r="C101" s="16">
        <v>0.8125</v>
      </c>
      <c r="D101" s="6">
        <v>23.8</v>
      </c>
      <c r="E101" s="6">
        <v>43</v>
      </c>
      <c r="F101" s="6">
        <v>30</v>
      </c>
      <c r="G101" s="6">
        <v>8</v>
      </c>
      <c r="H101" s="6">
        <v>10</v>
      </c>
      <c r="I101" s="6"/>
      <c r="J101" s="6"/>
      <c r="K101" s="6"/>
      <c r="L101" s="20"/>
      <c r="M101" s="84">
        <f t="shared" si="8"/>
        <v>30</v>
      </c>
      <c r="N101" s="248">
        <f>RHcount!X95</f>
        <v>0</v>
      </c>
      <c r="O101" s="17"/>
      <c r="P101" s="17"/>
      <c r="Q101" s="17"/>
      <c r="R101" s="17"/>
      <c r="S101" s="17"/>
      <c r="T101" s="17"/>
      <c r="U101" s="4"/>
      <c r="V101" s="4"/>
    </row>
    <row r="102" spans="1:22" x14ac:dyDescent="0.25">
      <c r="A102" s="318" t="str">
        <f t="shared" si="9"/>
        <v>Fri</v>
      </c>
      <c r="B102" s="15">
        <v>43777</v>
      </c>
      <c r="C102" s="16">
        <v>0.83333333333333337</v>
      </c>
      <c r="D102" s="6">
        <v>25.8</v>
      </c>
      <c r="E102" s="6">
        <v>34</v>
      </c>
      <c r="F102" s="6">
        <v>270</v>
      </c>
      <c r="G102" s="6">
        <v>8</v>
      </c>
      <c r="H102" s="6">
        <v>10</v>
      </c>
      <c r="I102" s="6"/>
      <c r="J102" s="6"/>
      <c r="K102" s="6"/>
      <c r="L102" s="20"/>
      <c r="M102" s="84">
        <f t="shared" si="8"/>
        <v>270</v>
      </c>
      <c r="N102" s="248">
        <f>RHcount!X96</f>
        <v>0</v>
      </c>
      <c r="O102" s="17"/>
      <c r="P102" s="17"/>
      <c r="Q102" s="17"/>
      <c r="R102" s="17"/>
      <c r="S102" s="17"/>
      <c r="T102" s="17"/>
      <c r="U102" s="4"/>
      <c r="V102" s="4"/>
    </row>
    <row r="103" spans="1:22" x14ac:dyDescent="0.25">
      <c r="A103" s="318" t="str">
        <f t="shared" si="9"/>
        <v>Fri</v>
      </c>
      <c r="B103" s="15">
        <v>43777</v>
      </c>
      <c r="C103" s="16">
        <v>0.85416666666666663</v>
      </c>
      <c r="D103" s="6">
        <v>23.2</v>
      </c>
      <c r="E103" s="6">
        <v>42</v>
      </c>
      <c r="F103" s="6">
        <v>170</v>
      </c>
      <c r="G103" s="6">
        <v>4</v>
      </c>
      <c r="H103" s="6">
        <v>10</v>
      </c>
      <c r="I103" s="6"/>
      <c r="J103" s="6"/>
      <c r="K103" s="6"/>
      <c r="L103" s="20"/>
      <c r="M103" s="84">
        <f t="shared" si="8"/>
        <v>170</v>
      </c>
      <c r="N103" s="248">
        <f>RHcount!X97</f>
        <v>0</v>
      </c>
      <c r="O103" s="17"/>
      <c r="P103" s="17"/>
      <c r="Q103" s="17"/>
      <c r="R103" s="17"/>
      <c r="S103" s="17"/>
      <c r="T103" s="17"/>
      <c r="U103" s="4"/>
      <c r="V103" s="4"/>
    </row>
    <row r="104" spans="1:22" x14ac:dyDescent="0.25">
      <c r="A104" s="318" t="str">
        <f t="shared" si="9"/>
        <v>Fri</v>
      </c>
      <c r="B104" s="15">
        <v>43777</v>
      </c>
      <c r="C104" s="16">
        <v>0.86944444444444446</v>
      </c>
      <c r="D104" s="6">
        <v>28.3</v>
      </c>
      <c r="E104" s="6">
        <v>19</v>
      </c>
      <c r="F104" s="6">
        <v>300</v>
      </c>
      <c r="G104" s="6">
        <v>22</v>
      </c>
      <c r="H104" s="6">
        <v>10</v>
      </c>
      <c r="I104" s="6"/>
      <c r="J104" s="6"/>
      <c r="K104" s="6"/>
      <c r="L104" s="20"/>
      <c r="M104" s="84">
        <f t="shared" si="8"/>
        <v>300</v>
      </c>
      <c r="N104" s="248">
        <f>RHcount!X98</f>
        <v>0</v>
      </c>
      <c r="O104" s="17"/>
      <c r="P104" s="17"/>
      <c r="Q104" s="17"/>
      <c r="R104" s="17"/>
      <c r="S104" s="17"/>
      <c r="T104" s="17"/>
      <c r="U104" s="4"/>
      <c r="V104" s="4"/>
    </row>
    <row r="105" spans="1:22" x14ac:dyDescent="0.25">
      <c r="A105" s="318" t="str">
        <f t="shared" si="9"/>
        <v>Fri</v>
      </c>
      <c r="B105" s="15">
        <v>43777</v>
      </c>
      <c r="C105" s="16">
        <v>0.875</v>
      </c>
      <c r="D105" s="6">
        <v>29.6</v>
      </c>
      <c r="E105" s="6">
        <v>15</v>
      </c>
      <c r="F105" s="6">
        <v>290</v>
      </c>
      <c r="G105" s="6">
        <v>21</v>
      </c>
      <c r="H105" s="6">
        <v>10</v>
      </c>
      <c r="I105" s="6"/>
      <c r="J105" s="6"/>
      <c r="K105" s="6"/>
      <c r="L105" s="20"/>
      <c r="M105" s="84">
        <f t="shared" si="8"/>
        <v>290</v>
      </c>
      <c r="N105" s="248">
        <f>RHcount!X99</f>
        <v>0</v>
      </c>
      <c r="O105" s="17"/>
      <c r="P105" s="17"/>
      <c r="Q105" s="17"/>
      <c r="R105" s="17"/>
      <c r="S105" s="17"/>
      <c r="T105" s="17"/>
      <c r="U105" s="4"/>
      <c r="V105" s="4"/>
    </row>
    <row r="106" spans="1:22" x14ac:dyDescent="0.25">
      <c r="A106" s="318" t="str">
        <f t="shared" si="9"/>
        <v>Fri</v>
      </c>
      <c r="B106" s="15">
        <v>43777</v>
      </c>
      <c r="C106" s="16">
        <v>0.89583333333333337</v>
      </c>
      <c r="D106" s="6">
        <v>29.3</v>
      </c>
      <c r="E106" s="6">
        <v>15</v>
      </c>
      <c r="F106" s="6">
        <v>300</v>
      </c>
      <c r="G106" s="6">
        <v>21</v>
      </c>
      <c r="H106" s="6">
        <v>10</v>
      </c>
      <c r="I106" s="6"/>
      <c r="J106" s="6"/>
      <c r="K106" s="6"/>
      <c r="L106" s="20"/>
      <c r="M106" s="84">
        <f t="shared" si="8"/>
        <v>300</v>
      </c>
      <c r="N106" s="248">
        <f>RHcount!X100</f>
        <v>0</v>
      </c>
      <c r="O106" s="17"/>
      <c r="P106" s="17"/>
      <c r="Q106" s="17"/>
      <c r="R106" s="17"/>
      <c r="S106" s="17"/>
      <c r="T106" s="17"/>
      <c r="U106" s="4"/>
      <c r="V106" s="4"/>
    </row>
    <row r="107" spans="1:22" x14ac:dyDescent="0.25">
      <c r="A107" s="318" t="str">
        <f t="shared" si="9"/>
        <v>Fri</v>
      </c>
      <c r="B107" s="15">
        <v>43777</v>
      </c>
      <c r="C107" s="16">
        <v>0.91666666666666663</v>
      </c>
      <c r="D107" s="6">
        <v>29.6</v>
      </c>
      <c r="E107" s="6">
        <v>14</v>
      </c>
      <c r="F107" s="6">
        <v>290</v>
      </c>
      <c r="G107" s="6">
        <v>21</v>
      </c>
      <c r="H107" s="6">
        <v>10</v>
      </c>
      <c r="I107" s="6"/>
      <c r="J107" s="6"/>
      <c r="K107" s="6"/>
      <c r="L107" s="20"/>
      <c r="M107" s="84">
        <f t="shared" si="8"/>
        <v>290</v>
      </c>
      <c r="N107" s="248">
        <f>RHcount!X101</f>
        <v>0</v>
      </c>
      <c r="O107" s="17"/>
      <c r="P107" s="17"/>
      <c r="Q107" s="17"/>
      <c r="R107" s="17"/>
      <c r="S107" s="17"/>
      <c r="T107" s="17"/>
      <c r="U107" s="4"/>
      <c r="V107" s="4"/>
    </row>
    <row r="108" spans="1:22" x14ac:dyDescent="0.25">
      <c r="A108" s="318" t="str">
        <f t="shared" si="9"/>
        <v>Fri</v>
      </c>
      <c r="B108" s="15">
        <v>43777</v>
      </c>
      <c r="C108" s="16">
        <v>0.9375</v>
      </c>
      <c r="D108" s="6">
        <v>27.9</v>
      </c>
      <c r="E108" s="6">
        <v>17</v>
      </c>
      <c r="F108" s="6">
        <v>290</v>
      </c>
      <c r="G108" s="6">
        <v>13</v>
      </c>
      <c r="H108" s="6">
        <v>10</v>
      </c>
      <c r="I108" s="6"/>
      <c r="J108" s="6"/>
      <c r="K108" s="6"/>
      <c r="L108" s="20"/>
      <c r="M108" s="84">
        <f t="shared" si="8"/>
        <v>290</v>
      </c>
      <c r="N108" s="248">
        <f>RHcount!X102</f>
        <v>0</v>
      </c>
      <c r="O108" s="17"/>
      <c r="P108" s="17"/>
      <c r="Q108" s="17"/>
      <c r="R108" s="17"/>
      <c r="S108" s="17"/>
      <c r="T108" s="17"/>
      <c r="U108" s="4"/>
      <c r="V108" s="4"/>
    </row>
    <row r="109" spans="1:22" x14ac:dyDescent="0.25">
      <c r="A109" s="318" t="str">
        <f t="shared" si="9"/>
        <v>Fri</v>
      </c>
      <c r="B109" s="15">
        <v>43777</v>
      </c>
      <c r="C109" s="16">
        <v>0.95833333333333337</v>
      </c>
      <c r="D109" s="6">
        <v>26.5</v>
      </c>
      <c r="E109" s="6">
        <v>20</v>
      </c>
      <c r="F109" s="6">
        <v>240</v>
      </c>
      <c r="G109" s="6">
        <v>8</v>
      </c>
      <c r="H109" s="6">
        <v>10</v>
      </c>
      <c r="I109" s="6"/>
      <c r="J109" s="6"/>
      <c r="K109" s="6"/>
      <c r="L109" s="20"/>
      <c r="M109" s="84">
        <f t="shared" si="8"/>
        <v>240</v>
      </c>
      <c r="N109" s="248">
        <f>RHcount!X103</f>
        <v>0</v>
      </c>
      <c r="O109" s="17"/>
      <c r="P109" s="17"/>
      <c r="Q109" s="17"/>
      <c r="R109" s="17"/>
      <c r="S109" s="17"/>
      <c r="T109" s="17"/>
      <c r="U109" s="4"/>
      <c r="V109" s="4"/>
    </row>
    <row r="110" spans="1:22" x14ac:dyDescent="0.25">
      <c r="A110" s="318" t="str">
        <f t="shared" si="9"/>
        <v>Fri</v>
      </c>
      <c r="B110" s="15">
        <v>43777</v>
      </c>
      <c r="C110" s="16">
        <v>0.97916666666666663</v>
      </c>
      <c r="D110" s="6">
        <v>25.8</v>
      </c>
      <c r="E110" s="6">
        <v>24</v>
      </c>
      <c r="F110" s="6">
        <v>250</v>
      </c>
      <c r="G110" s="6">
        <v>9</v>
      </c>
      <c r="H110" s="6">
        <v>10</v>
      </c>
      <c r="I110" s="6"/>
      <c r="J110" s="6"/>
      <c r="K110" s="6"/>
      <c r="L110" s="20"/>
      <c r="M110" s="84">
        <f t="shared" si="8"/>
        <v>250</v>
      </c>
      <c r="N110" s="248">
        <f>RHcount!X104</f>
        <v>0</v>
      </c>
      <c r="O110" s="17"/>
      <c r="P110" s="17"/>
      <c r="Q110" s="17"/>
      <c r="R110" s="17"/>
      <c r="S110" s="17"/>
      <c r="T110" s="17"/>
      <c r="U110" s="4"/>
      <c r="V110" s="4"/>
    </row>
    <row r="111" spans="1:22" x14ac:dyDescent="0.25">
      <c r="A111" s="318" t="str">
        <f t="shared" si="9"/>
        <v>Fri</v>
      </c>
      <c r="B111" s="15">
        <v>43777</v>
      </c>
      <c r="C111" s="16">
        <v>0.99722222222222223</v>
      </c>
      <c r="D111" s="6">
        <v>25.7</v>
      </c>
      <c r="E111" s="6">
        <v>32</v>
      </c>
      <c r="F111" s="6">
        <v>130</v>
      </c>
      <c r="G111" s="6">
        <v>30</v>
      </c>
      <c r="H111" s="6">
        <v>10</v>
      </c>
      <c r="I111" s="6"/>
      <c r="J111" s="6"/>
      <c r="K111" s="6"/>
      <c r="L111" s="20"/>
      <c r="M111" s="84">
        <f t="shared" si="8"/>
        <v>130</v>
      </c>
      <c r="N111" s="248">
        <f>RHcount!X105</f>
        <v>0</v>
      </c>
      <c r="O111" s="17"/>
      <c r="P111" s="17"/>
      <c r="Q111" s="17"/>
      <c r="R111" s="17"/>
      <c r="S111" s="17"/>
      <c r="T111" s="17"/>
      <c r="U111" s="4"/>
      <c r="V111" s="4"/>
    </row>
    <row r="112" spans="1:22" x14ac:dyDescent="0.25">
      <c r="A112" s="318" t="str">
        <f t="shared" si="9"/>
        <v>Fri</v>
      </c>
      <c r="B112" s="15">
        <v>43777</v>
      </c>
      <c r="C112" s="16">
        <v>0.99791666666666667</v>
      </c>
      <c r="D112" s="6">
        <v>23.8</v>
      </c>
      <c r="E112" s="6">
        <v>42</v>
      </c>
      <c r="F112" s="6">
        <v>140</v>
      </c>
      <c r="G112" s="6">
        <v>37</v>
      </c>
      <c r="H112" s="6">
        <v>10</v>
      </c>
      <c r="I112" s="6"/>
      <c r="J112" s="6"/>
      <c r="K112" s="6"/>
      <c r="L112" s="20"/>
      <c r="M112" s="84">
        <f t="shared" si="8"/>
        <v>140</v>
      </c>
      <c r="N112" s="248">
        <f>RHcount!X106</f>
        <v>0</v>
      </c>
      <c r="O112" s="17"/>
      <c r="P112" s="17"/>
      <c r="Q112" s="17"/>
      <c r="R112" s="17"/>
      <c r="S112" s="17"/>
      <c r="T112" s="17"/>
      <c r="U112" s="4"/>
      <c r="V112" s="4"/>
    </row>
    <row r="113" spans="1:22" x14ac:dyDescent="0.25">
      <c r="A113" s="318" t="str">
        <f t="shared" si="9"/>
        <v>Sat</v>
      </c>
      <c r="B113" s="15">
        <v>43778</v>
      </c>
      <c r="C113" s="16">
        <v>0</v>
      </c>
      <c r="D113" s="6">
        <v>22.7</v>
      </c>
      <c r="E113" s="6">
        <v>51</v>
      </c>
      <c r="F113" s="6">
        <v>150</v>
      </c>
      <c r="G113" s="6">
        <v>44</v>
      </c>
      <c r="H113" s="6">
        <v>10</v>
      </c>
      <c r="I113" s="6"/>
      <c r="J113" s="6"/>
      <c r="K113" s="6"/>
      <c r="L113" s="20"/>
      <c r="M113" s="84">
        <f t="shared" si="8"/>
        <v>150</v>
      </c>
      <c r="N113" s="248">
        <f>RHcount!X107</f>
        <v>0</v>
      </c>
      <c r="O113" s="17"/>
      <c r="P113" s="17"/>
      <c r="Q113" s="17"/>
      <c r="R113" s="17"/>
      <c r="S113" s="17"/>
      <c r="T113" s="17"/>
      <c r="U113" s="4"/>
      <c r="V113" s="4"/>
    </row>
    <row r="114" spans="1:22" x14ac:dyDescent="0.25">
      <c r="A114" s="318" t="str">
        <f t="shared" si="9"/>
        <v>Sat</v>
      </c>
      <c r="B114" s="15">
        <v>43778</v>
      </c>
      <c r="C114" s="16">
        <v>2.0833333333333332E-2</v>
      </c>
      <c r="D114" s="6">
        <v>21.6</v>
      </c>
      <c r="E114" s="6">
        <v>60</v>
      </c>
      <c r="F114" s="6">
        <v>150</v>
      </c>
      <c r="G114" s="6">
        <v>28</v>
      </c>
      <c r="H114" s="6">
        <v>10</v>
      </c>
      <c r="I114" s="6"/>
      <c r="J114" s="6"/>
      <c r="K114" s="6"/>
      <c r="L114" s="20"/>
      <c r="M114" s="84">
        <f t="shared" si="8"/>
        <v>150</v>
      </c>
      <c r="N114" s="248">
        <f>RHcount!X108</f>
        <v>0</v>
      </c>
      <c r="O114" s="17"/>
      <c r="P114" s="17"/>
      <c r="Q114" s="17"/>
      <c r="R114" s="17"/>
      <c r="S114" s="17"/>
      <c r="T114" s="17"/>
      <c r="U114" s="4"/>
      <c r="V114" s="4"/>
    </row>
    <row r="115" spans="1:22" x14ac:dyDescent="0.25">
      <c r="A115" s="318" t="str">
        <f t="shared" si="9"/>
        <v>Sat</v>
      </c>
      <c r="B115" s="15">
        <v>43778</v>
      </c>
      <c r="C115" s="16">
        <v>3.4722222222222224E-2</v>
      </c>
      <c r="D115" s="6">
        <v>21.3</v>
      </c>
      <c r="E115" s="6">
        <v>53</v>
      </c>
      <c r="F115" s="6">
        <v>150</v>
      </c>
      <c r="G115" s="6">
        <v>30</v>
      </c>
      <c r="H115" s="6">
        <v>10</v>
      </c>
      <c r="I115" s="6"/>
      <c r="J115" s="6"/>
      <c r="K115" s="6"/>
      <c r="L115" s="20"/>
      <c r="M115" s="84">
        <f t="shared" si="8"/>
        <v>150</v>
      </c>
      <c r="N115" s="248">
        <f>RHcount!X109</f>
        <v>0</v>
      </c>
      <c r="O115" s="17"/>
      <c r="P115" s="17"/>
      <c r="Q115" s="17"/>
      <c r="R115" s="17"/>
      <c r="S115" s="17"/>
      <c r="T115" s="17"/>
      <c r="U115" s="4"/>
      <c r="V115" s="4"/>
    </row>
    <row r="116" spans="1:22" x14ac:dyDescent="0.25">
      <c r="A116" s="318" t="str">
        <f t="shared" si="9"/>
        <v>Sat</v>
      </c>
      <c r="B116" s="15">
        <v>43778</v>
      </c>
      <c r="C116" s="16">
        <v>4.1666666666666664E-2</v>
      </c>
      <c r="D116" s="6">
        <v>21.2</v>
      </c>
      <c r="E116" s="6">
        <v>51</v>
      </c>
      <c r="F116" s="6">
        <v>160</v>
      </c>
      <c r="G116" s="6">
        <v>22</v>
      </c>
      <c r="H116" s="6">
        <v>10</v>
      </c>
      <c r="I116" s="6"/>
      <c r="J116" s="6"/>
      <c r="K116" s="6"/>
      <c r="L116" s="20"/>
      <c r="M116" s="84">
        <f t="shared" si="8"/>
        <v>160</v>
      </c>
      <c r="N116" s="248">
        <f>RHcount!X110</f>
        <v>0</v>
      </c>
      <c r="O116" s="17"/>
      <c r="P116" s="17"/>
      <c r="Q116" s="17"/>
      <c r="R116" s="17"/>
      <c r="S116" s="17"/>
      <c r="T116" s="17"/>
      <c r="U116" s="4"/>
      <c r="V116" s="4"/>
    </row>
    <row r="117" spans="1:22" x14ac:dyDescent="0.25">
      <c r="A117" s="318" t="str">
        <f t="shared" si="9"/>
        <v>Sat</v>
      </c>
      <c r="B117" s="15">
        <v>43778</v>
      </c>
      <c r="C117" s="16">
        <v>6.25E-2</v>
      </c>
      <c r="D117" s="6">
        <v>20.100000000000001</v>
      </c>
      <c r="E117" s="6">
        <v>54</v>
      </c>
      <c r="F117" s="6">
        <v>160</v>
      </c>
      <c r="G117" s="6">
        <v>21</v>
      </c>
      <c r="H117" s="6">
        <v>10</v>
      </c>
      <c r="I117" s="6"/>
      <c r="J117" s="6"/>
      <c r="K117" s="6"/>
      <c r="L117" s="20"/>
      <c r="M117" s="84">
        <f t="shared" si="8"/>
        <v>160</v>
      </c>
      <c r="N117" s="248">
        <f>RHcount!X111</f>
        <v>0</v>
      </c>
      <c r="O117" s="17"/>
      <c r="P117" s="17"/>
      <c r="Q117" s="17"/>
      <c r="R117" s="17"/>
      <c r="S117" s="17"/>
      <c r="T117" s="17"/>
      <c r="U117" s="4"/>
      <c r="V117" s="4"/>
    </row>
    <row r="118" spans="1:22" x14ac:dyDescent="0.25">
      <c r="A118" s="318" t="str">
        <f t="shared" si="9"/>
        <v>Sat</v>
      </c>
      <c r="B118" s="15">
        <v>43778</v>
      </c>
      <c r="C118" s="16">
        <v>8.3333333333333329E-2</v>
      </c>
      <c r="D118" s="6">
        <v>19.399999999999999</v>
      </c>
      <c r="E118" s="6">
        <v>53</v>
      </c>
      <c r="F118" s="6">
        <v>160</v>
      </c>
      <c r="G118" s="6">
        <v>24</v>
      </c>
      <c r="H118" s="6">
        <v>10</v>
      </c>
      <c r="I118" s="6"/>
      <c r="J118" s="6"/>
      <c r="K118" s="6"/>
      <c r="L118" s="20"/>
      <c r="M118" s="84">
        <f t="shared" si="8"/>
        <v>160</v>
      </c>
      <c r="N118" s="248">
        <f>RHcount!X112</f>
        <v>0</v>
      </c>
      <c r="O118" s="17"/>
      <c r="P118" s="17"/>
      <c r="Q118" s="17"/>
      <c r="R118" s="17"/>
      <c r="S118" s="17"/>
      <c r="T118" s="17"/>
      <c r="U118" s="4"/>
      <c r="V118" s="4"/>
    </row>
    <row r="119" spans="1:22" x14ac:dyDescent="0.25">
      <c r="A119" s="318" t="str">
        <f t="shared" si="9"/>
        <v>Sat</v>
      </c>
      <c r="B119" s="15">
        <v>43778</v>
      </c>
      <c r="C119" s="16">
        <v>0.10416666666666667</v>
      </c>
      <c r="D119" s="6">
        <v>19.100000000000001</v>
      </c>
      <c r="E119" s="6">
        <v>52</v>
      </c>
      <c r="F119" s="6">
        <v>150</v>
      </c>
      <c r="G119" s="6">
        <v>18</v>
      </c>
      <c r="H119" s="6">
        <v>10</v>
      </c>
      <c r="I119" s="6"/>
      <c r="J119" s="6"/>
      <c r="K119" s="6"/>
      <c r="L119" s="20"/>
      <c r="M119" s="84">
        <f t="shared" si="8"/>
        <v>150</v>
      </c>
      <c r="N119" s="248">
        <f>RHcount!X113</f>
        <v>0</v>
      </c>
      <c r="O119" s="17"/>
      <c r="P119" s="17"/>
      <c r="Q119" s="17"/>
      <c r="R119" s="17"/>
      <c r="S119" s="17"/>
      <c r="T119" s="17"/>
      <c r="U119" s="4"/>
      <c r="V119" s="4"/>
    </row>
    <row r="120" spans="1:22" x14ac:dyDescent="0.25">
      <c r="A120" s="318" t="str">
        <f t="shared" si="9"/>
        <v>Sat</v>
      </c>
      <c r="B120" s="15">
        <v>43778</v>
      </c>
      <c r="C120" s="16">
        <v>0.125</v>
      </c>
      <c r="D120" s="6">
        <v>18.7</v>
      </c>
      <c r="E120" s="6">
        <v>52</v>
      </c>
      <c r="F120" s="6">
        <v>130</v>
      </c>
      <c r="G120" s="6">
        <v>13</v>
      </c>
      <c r="H120" s="6">
        <v>10</v>
      </c>
      <c r="I120" s="6"/>
      <c r="J120" s="6"/>
      <c r="K120" s="6"/>
      <c r="L120" s="20"/>
      <c r="M120" s="84">
        <f t="shared" si="8"/>
        <v>130</v>
      </c>
      <c r="N120" s="248">
        <f>RHcount!X114</f>
        <v>0</v>
      </c>
      <c r="O120" s="17"/>
      <c r="P120" s="17"/>
      <c r="Q120" s="17"/>
      <c r="R120" s="17"/>
      <c r="S120" s="17"/>
      <c r="T120" s="17"/>
      <c r="U120" s="4"/>
      <c r="V120" s="4"/>
    </row>
    <row r="121" spans="1:22" x14ac:dyDescent="0.25">
      <c r="A121" s="318" t="str">
        <f t="shared" si="9"/>
        <v>Sat</v>
      </c>
      <c r="B121" s="15">
        <v>43778</v>
      </c>
      <c r="C121" s="16">
        <v>0.14583333333333334</v>
      </c>
      <c r="D121" s="6">
        <v>18.100000000000001</v>
      </c>
      <c r="E121" s="6">
        <v>55</v>
      </c>
      <c r="F121" s="6">
        <v>160</v>
      </c>
      <c r="G121" s="6">
        <v>18</v>
      </c>
      <c r="H121" s="6">
        <v>10</v>
      </c>
      <c r="I121" s="6"/>
      <c r="J121" s="6"/>
      <c r="K121" s="6"/>
      <c r="L121" s="20"/>
      <c r="M121" s="84">
        <f t="shared" si="8"/>
        <v>160</v>
      </c>
      <c r="N121" s="248">
        <f>RHcount!X115</f>
        <v>0</v>
      </c>
      <c r="O121" s="17"/>
      <c r="P121" s="17"/>
      <c r="Q121" s="17"/>
      <c r="R121" s="17"/>
      <c r="S121" s="17"/>
      <c r="T121" s="17"/>
      <c r="U121" s="4"/>
      <c r="V121" s="4"/>
    </row>
    <row r="122" spans="1:22" x14ac:dyDescent="0.25">
      <c r="A122" s="318" t="str">
        <f t="shared" si="9"/>
        <v>Sat</v>
      </c>
      <c r="B122" s="15">
        <v>43778</v>
      </c>
      <c r="C122" s="16">
        <v>0.16666666666666666</v>
      </c>
      <c r="D122" s="6">
        <v>17.5</v>
      </c>
      <c r="E122" s="6">
        <v>56</v>
      </c>
      <c r="F122" s="6">
        <v>180</v>
      </c>
      <c r="G122" s="6">
        <v>21</v>
      </c>
      <c r="H122" s="6">
        <v>10</v>
      </c>
      <c r="I122" s="6"/>
      <c r="J122" s="6"/>
      <c r="K122" s="6"/>
      <c r="L122" s="20"/>
      <c r="M122" s="84">
        <f t="shared" si="8"/>
        <v>180</v>
      </c>
      <c r="N122" s="248">
        <f>RHcount!X116</f>
        <v>0</v>
      </c>
      <c r="O122" s="17"/>
      <c r="P122" s="17"/>
      <c r="Q122" s="17"/>
      <c r="R122" s="17"/>
      <c r="S122" s="17"/>
      <c r="T122" s="17"/>
      <c r="U122" s="4"/>
      <c r="V122" s="4"/>
    </row>
    <row r="123" spans="1:22" x14ac:dyDescent="0.25">
      <c r="A123" s="318" t="str">
        <f t="shared" si="9"/>
        <v>Sat</v>
      </c>
      <c r="B123" s="15">
        <v>43778</v>
      </c>
      <c r="C123" s="16">
        <v>0.1875</v>
      </c>
      <c r="D123" s="6">
        <v>17.5</v>
      </c>
      <c r="E123" s="6">
        <v>52</v>
      </c>
      <c r="F123" s="6">
        <v>180</v>
      </c>
      <c r="G123" s="6">
        <v>22</v>
      </c>
      <c r="H123" s="6">
        <v>10</v>
      </c>
      <c r="I123" s="6"/>
      <c r="J123" s="6"/>
      <c r="K123" s="6"/>
      <c r="L123" s="20"/>
      <c r="M123" s="84">
        <f t="shared" si="8"/>
        <v>180</v>
      </c>
      <c r="N123" s="248">
        <f>RHcount!X117</f>
        <v>0</v>
      </c>
      <c r="O123" s="17"/>
      <c r="P123" s="17"/>
      <c r="Q123" s="17"/>
      <c r="R123" s="17"/>
      <c r="S123" s="17"/>
      <c r="T123" s="17"/>
      <c r="U123" s="4"/>
      <c r="V123" s="4"/>
    </row>
    <row r="124" spans="1:22" x14ac:dyDescent="0.25">
      <c r="A124" s="318" t="str">
        <f t="shared" si="9"/>
        <v>Sat</v>
      </c>
      <c r="B124" s="15">
        <v>43778</v>
      </c>
      <c r="C124" s="16">
        <v>0.20833333333333334</v>
      </c>
      <c r="D124" s="6">
        <v>17.2</v>
      </c>
      <c r="E124" s="6">
        <v>51</v>
      </c>
      <c r="F124" s="6">
        <v>170</v>
      </c>
      <c r="G124" s="6">
        <v>15</v>
      </c>
      <c r="H124" s="6">
        <v>10</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Sat</v>
      </c>
      <c r="B125" s="15">
        <v>43778</v>
      </c>
      <c r="C125" s="16">
        <v>0.22916666666666666</v>
      </c>
      <c r="D125" s="6">
        <v>16.8</v>
      </c>
      <c r="E125" s="6">
        <v>50</v>
      </c>
      <c r="F125" s="6">
        <v>160</v>
      </c>
      <c r="G125" s="6">
        <v>13</v>
      </c>
      <c r="H125" s="6">
        <v>10</v>
      </c>
      <c r="I125" s="6"/>
      <c r="J125" s="6"/>
      <c r="K125" s="6"/>
      <c r="L125" s="20"/>
      <c r="M125" s="84">
        <f t="shared" si="8"/>
        <v>160</v>
      </c>
      <c r="N125" s="248">
        <f>RHcount!X119</f>
        <v>0</v>
      </c>
      <c r="O125" s="17"/>
      <c r="P125" s="17"/>
      <c r="Q125" s="17"/>
      <c r="R125" s="17"/>
      <c r="S125" s="17"/>
      <c r="T125" s="17"/>
      <c r="U125" s="4"/>
      <c r="V125" s="4"/>
    </row>
    <row r="126" spans="1:22" x14ac:dyDescent="0.25">
      <c r="A126" s="318" t="str">
        <f t="shared" si="9"/>
        <v>Sat</v>
      </c>
      <c r="B126" s="15">
        <v>43778</v>
      </c>
      <c r="C126" s="16">
        <v>0.25</v>
      </c>
      <c r="D126" s="6">
        <v>16.5</v>
      </c>
      <c r="E126" s="6">
        <v>50</v>
      </c>
      <c r="F126" s="6">
        <v>180</v>
      </c>
      <c r="G126" s="6">
        <v>18</v>
      </c>
      <c r="H126" s="6">
        <v>10</v>
      </c>
      <c r="I126" s="6"/>
      <c r="J126" s="6"/>
      <c r="K126" s="6"/>
      <c r="L126" s="20"/>
      <c r="M126" s="84">
        <f t="shared" si="8"/>
        <v>180</v>
      </c>
      <c r="N126" s="248">
        <f>RHcount!X120</f>
        <v>0</v>
      </c>
      <c r="O126" s="17"/>
      <c r="P126" s="17"/>
      <c r="Q126" s="17"/>
      <c r="R126" s="17"/>
      <c r="S126" s="17"/>
      <c r="T126" s="17"/>
      <c r="U126" s="4"/>
      <c r="V126" s="4"/>
    </row>
    <row r="127" spans="1:22" x14ac:dyDescent="0.25">
      <c r="A127" s="318" t="str">
        <f t="shared" si="9"/>
        <v>Sat</v>
      </c>
      <c r="B127" s="15">
        <v>43778</v>
      </c>
      <c r="C127" s="16">
        <v>0.27083333333333331</v>
      </c>
      <c r="D127" s="6">
        <v>16</v>
      </c>
      <c r="E127" s="6">
        <v>52</v>
      </c>
      <c r="F127" s="6">
        <v>200</v>
      </c>
      <c r="G127" s="6">
        <v>15</v>
      </c>
      <c r="H127" s="6">
        <v>10</v>
      </c>
      <c r="I127" s="6"/>
      <c r="J127" s="6"/>
      <c r="K127" s="6"/>
      <c r="L127" s="20"/>
      <c r="M127" s="84">
        <f t="shared" si="8"/>
        <v>200</v>
      </c>
      <c r="N127" s="248">
        <f>RHcount!X121</f>
        <v>0</v>
      </c>
      <c r="O127" s="17"/>
      <c r="P127" s="17"/>
      <c r="Q127" s="17"/>
      <c r="R127" s="17"/>
      <c r="S127" s="17"/>
      <c r="T127" s="17"/>
      <c r="U127" s="4"/>
      <c r="V127" s="4"/>
    </row>
    <row r="128" spans="1:22" x14ac:dyDescent="0.25">
      <c r="A128" s="318" t="str">
        <f t="shared" si="9"/>
        <v>Sat</v>
      </c>
      <c r="B128" s="15">
        <v>43778</v>
      </c>
      <c r="C128" s="16">
        <v>0.29166666666666669</v>
      </c>
      <c r="D128" s="6">
        <v>16.399999999999999</v>
      </c>
      <c r="E128" s="6">
        <v>51</v>
      </c>
      <c r="F128" s="6">
        <v>190</v>
      </c>
      <c r="G128" s="6">
        <v>13</v>
      </c>
      <c r="H128" s="6">
        <v>10</v>
      </c>
      <c r="I128" s="6"/>
      <c r="J128" s="6"/>
      <c r="K128" s="6"/>
      <c r="L128" s="20"/>
      <c r="M128" s="84">
        <f t="shared" si="8"/>
        <v>190</v>
      </c>
      <c r="N128" s="248">
        <f>RHcount!X122</f>
        <v>0</v>
      </c>
      <c r="O128" s="17"/>
      <c r="P128" s="17"/>
      <c r="Q128" s="17"/>
      <c r="R128" s="17"/>
      <c r="S128" s="17"/>
      <c r="T128" s="17"/>
      <c r="U128" s="4"/>
      <c r="V128" s="4"/>
    </row>
    <row r="129" spans="1:22" x14ac:dyDescent="0.25">
      <c r="A129" s="318" t="str">
        <f t="shared" si="9"/>
        <v>Sat</v>
      </c>
      <c r="B129" s="15">
        <v>43778</v>
      </c>
      <c r="C129" s="16">
        <v>0.3125</v>
      </c>
      <c r="D129" s="6">
        <v>16.8</v>
      </c>
      <c r="E129" s="6">
        <v>49</v>
      </c>
      <c r="F129" s="6">
        <v>190</v>
      </c>
      <c r="G129" s="6">
        <v>22</v>
      </c>
      <c r="H129" s="6">
        <v>10</v>
      </c>
      <c r="I129" s="6"/>
      <c r="J129" s="6"/>
      <c r="K129" s="6"/>
      <c r="L129" s="20"/>
      <c r="M129" s="84">
        <f t="shared" si="8"/>
        <v>190</v>
      </c>
      <c r="N129" s="248">
        <f>RHcount!X123</f>
        <v>0</v>
      </c>
      <c r="O129" s="17"/>
      <c r="P129" s="17"/>
      <c r="Q129" s="17"/>
      <c r="R129" s="17"/>
      <c r="S129" s="17"/>
      <c r="T129" s="17"/>
      <c r="U129" s="4"/>
      <c r="V129" s="4"/>
    </row>
    <row r="130" spans="1:22" x14ac:dyDescent="0.25">
      <c r="A130" s="318" t="str">
        <f t="shared" si="9"/>
        <v>Sat</v>
      </c>
      <c r="B130" s="15">
        <v>43778</v>
      </c>
      <c r="C130" s="16">
        <v>0.33333333333333331</v>
      </c>
      <c r="D130" s="6">
        <v>17.3</v>
      </c>
      <c r="E130" s="6">
        <v>47</v>
      </c>
      <c r="F130" s="6">
        <v>190</v>
      </c>
      <c r="G130" s="6">
        <v>26</v>
      </c>
      <c r="H130" s="6">
        <v>10</v>
      </c>
      <c r="I130" s="6"/>
      <c r="J130" s="6"/>
      <c r="K130" s="6"/>
      <c r="L130" s="20"/>
      <c r="M130" s="84">
        <f t="shared" si="8"/>
        <v>190</v>
      </c>
      <c r="N130" s="248">
        <f>RHcount!X124</f>
        <v>0</v>
      </c>
      <c r="O130" s="17"/>
      <c r="P130" s="17"/>
      <c r="Q130" s="17"/>
      <c r="R130" s="17"/>
      <c r="S130" s="17"/>
      <c r="T130" s="17"/>
      <c r="U130" s="4"/>
      <c r="V130" s="4"/>
    </row>
    <row r="131" spans="1:22" x14ac:dyDescent="0.25">
      <c r="A131" s="318" t="str">
        <f t="shared" si="9"/>
        <v>Sat</v>
      </c>
      <c r="B131" s="15">
        <v>43778</v>
      </c>
      <c r="C131" s="16">
        <v>0.35416666666666669</v>
      </c>
      <c r="D131" s="6">
        <v>17.600000000000001</v>
      </c>
      <c r="E131" s="6">
        <v>44</v>
      </c>
      <c r="F131" s="6">
        <v>180</v>
      </c>
      <c r="G131" s="6">
        <v>26</v>
      </c>
      <c r="H131" s="6">
        <v>10</v>
      </c>
      <c r="I131" s="6"/>
      <c r="J131" s="6"/>
      <c r="K131" s="6"/>
      <c r="L131" s="20"/>
      <c r="M131" s="84">
        <f t="shared" si="8"/>
        <v>180</v>
      </c>
      <c r="N131" s="248">
        <f>RHcount!X125</f>
        <v>0</v>
      </c>
      <c r="O131" s="17"/>
      <c r="P131" s="17"/>
      <c r="Q131" s="17"/>
      <c r="R131" s="17"/>
      <c r="S131" s="17"/>
      <c r="T131" s="17"/>
      <c r="U131" s="4"/>
      <c r="V131" s="4"/>
    </row>
    <row r="132" spans="1:22" x14ac:dyDescent="0.25">
      <c r="A132" s="318" t="str">
        <f t="shared" si="9"/>
        <v>Sat</v>
      </c>
      <c r="B132" s="15">
        <v>43778</v>
      </c>
      <c r="C132" s="16">
        <v>0.375</v>
      </c>
      <c r="D132" s="6">
        <v>18.100000000000001</v>
      </c>
      <c r="E132" s="6">
        <v>42</v>
      </c>
      <c r="F132" s="6">
        <v>180</v>
      </c>
      <c r="G132" s="6">
        <v>17</v>
      </c>
      <c r="H132" s="6">
        <v>10</v>
      </c>
      <c r="I132" s="6"/>
      <c r="J132" s="6"/>
      <c r="K132" s="6"/>
      <c r="L132" s="20"/>
      <c r="M132" s="84">
        <f t="shared" si="8"/>
        <v>180</v>
      </c>
      <c r="N132" s="248">
        <f>RHcount!X126</f>
        <v>0</v>
      </c>
      <c r="O132" s="17"/>
      <c r="P132" s="17"/>
      <c r="Q132" s="17"/>
      <c r="R132" s="17"/>
      <c r="S132" s="17"/>
      <c r="T132" s="17"/>
      <c r="U132" s="4"/>
      <c r="V132" s="4"/>
    </row>
    <row r="133" spans="1:22" x14ac:dyDescent="0.25">
      <c r="A133" s="318" t="str">
        <f t="shared" si="9"/>
        <v>Sat</v>
      </c>
      <c r="B133" s="15">
        <v>43778</v>
      </c>
      <c r="C133" s="16">
        <v>0.39583333333333331</v>
      </c>
      <c r="D133" s="6">
        <v>18.8</v>
      </c>
      <c r="E133" s="6">
        <v>38</v>
      </c>
      <c r="F133" s="6">
        <v>180</v>
      </c>
      <c r="G133" s="6">
        <v>22</v>
      </c>
      <c r="H133" s="6">
        <v>10</v>
      </c>
      <c r="I133" s="6"/>
      <c r="J133" s="6"/>
      <c r="K133" s="6"/>
      <c r="L133" s="20"/>
      <c r="M133" s="84">
        <f t="shared" si="8"/>
        <v>180</v>
      </c>
      <c r="N133" s="248">
        <f>RHcount!X127</f>
        <v>0</v>
      </c>
      <c r="O133" s="17"/>
      <c r="P133" s="17"/>
      <c r="Q133" s="17"/>
      <c r="R133" s="17"/>
      <c r="S133" s="17"/>
      <c r="T133" s="17"/>
      <c r="U133" s="4"/>
      <c r="V133" s="4"/>
    </row>
    <row r="134" spans="1:22" x14ac:dyDescent="0.25">
      <c r="A134" s="318" t="str">
        <f t="shared" si="9"/>
        <v>Sat</v>
      </c>
      <c r="B134" s="15">
        <v>43778</v>
      </c>
      <c r="C134" s="16">
        <v>0.41666666666666669</v>
      </c>
      <c r="D134" s="6">
        <v>19.2</v>
      </c>
      <c r="E134" s="6">
        <v>35</v>
      </c>
      <c r="F134" s="6">
        <v>180</v>
      </c>
      <c r="G134" s="6">
        <v>15</v>
      </c>
      <c r="H134" s="6">
        <v>10</v>
      </c>
      <c r="I134" s="6"/>
      <c r="J134" s="6"/>
      <c r="K134" s="6"/>
      <c r="L134" s="20"/>
      <c r="M134" s="84">
        <f t="shared" si="8"/>
        <v>180</v>
      </c>
      <c r="N134" s="248">
        <f>RHcount!X128</f>
        <v>0</v>
      </c>
      <c r="O134" s="17"/>
      <c r="P134" s="17"/>
      <c r="Q134" s="17"/>
      <c r="R134" s="17"/>
      <c r="S134" s="17"/>
      <c r="T134" s="17"/>
      <c r="U134" s="4"/>
      <c r="V134" s="4"/>
    </row>
    <row r="135" spans="1:22" x14ac:dyDescent="0.25">
      <c r="A135" s="318" t="str">
        <f t="shared" si="9"/>
        <v>Sat</v>
      </c>
      <c r="B135" s="15">
        <v>43778</v>
      </c>
      <c r="C135" s="16">
        <v>0.4375</v>
      </c>
      <c r="D135" s="6">
        <v>20</v>
      </c>
      <c r="E135" s="6">
        <v>35</v>
      </c>
      <c r="F135" s="6">
        <v>130</v>
      </c>
      <c r="G135" s="6">
        <v>9</v>
      </c>
      <c r="H135" s="6">
        <v>10</v>
      </c>
      <c r="I135" s="6"/>
      <c r="J135" s="6"/>
      <c r="K135" s="6"/>
      <c r="L135" s="20"/>
      <c r="M135" s="84">
        <f t="shared" si="8"/>
        <v>130</v>
      </c>
      <c r="N135" s="248">
        <f>RHcount!X129</f>
        <v>0</v>
      </c>
      <c r="O135" s="17"/>
      <c r="P135" s="17"/>
      <c r="Q135" s="17"/>
      <c r="R135" s="17"/>
      <c r="S135" s="17"/>
      <c r="T135" s="17"/>
      <c r="U135" s="4"/>
      <c r="V135" s="4"/>
    </row>
    <row r="136" spans="1:22" x14ac:dyDescent="0.25">
      <c r="A136" s="318" t="str">
        <f t="shared" si="9"/>
        <v>Sat</v>
      </c>
      <c r="B136" s="15">
        <v>43778</v>
      </c>
      <c r="C136" s="16">
        <v>0.45833333333333331</v>
      </c>
      <c r="D136" s="6">
        <v>20.7</v>
      </c>
      <c r="E136" s="6">
        <v>26</v>
      </c>
      <c r="F136" s="6">
        <v>160</v>
      </c>
      <c r="G136" s="6">
        <v>13</v>
      </c>
      <c r="H136" s="6">
        <v>10</v>
      </c>
      <c r="I136" s="6"/>
      <c r="J136" s="6"/>
      <c r="K136" s="6"/>
      <c r="L136" s="20"/>
      <c r="M136" s="84">
        <f t="shared" si="8"/>
        <v>160</v>
      </c>
      <c r="N136" s="248">
        <f>RHcount!X130</f>
        <v>0</v>
      </c>
      <c r="O136" s="17"/>
      <c r="P136" s="17"/>
      <c r="Q136" s="17"/>
      <c r="R136" s="17"/>
      <c r="S136" s="17"/>
      <c r="T136" s="17"/>
      <c r="U136" s="4"/>
      <c r="V136" s="4"/>
    </row>
    <row r="137" spans="1:22" x14ac:dyDescent="0.25">
      <c r="A137" s="318" t="str">
        <f t="shared" si="9"/>
        <v>Sat</v>
      </c>
      <c r="B137" s="15">
        <v>43778</v>
      </c>
      <c r="C137" s="16">
        <v>0.47916666666666669</v>
      </c>
      <c r="D137" s="6">
        <v>21.2</v>
      </c>
      <c r="E137" s="6">
        <v>25</v>
      </c>
      <c r="F137" s="6">
        <v>150</v>
      </c>
      <c r="G137" s="6">
        <v>5</v>
      </c>
      <c r="H137" s="6">
        <v>10</v>
      </c>
      <c r="I137" s="6"/>
      <c r="J137" s="6"/>
      <c r="K137" s="6"/>
      <c r="L137" s="20"/>
      <c r="M137" s="84">
        <f t="shared" si="8"/>
        <v>150</v>
      </c>
      <c r="N137" s="248">
        <f>RHcount!X131</f>
        <v>0</v>
      </c>
      <c r="O137" s="17"/>
      <c r="P137" s="17"/>
      <c r="Q137" s="17"/>
      <c r="R137" s="17"/>
      <c r="S137" s="17"/>
      <c r="T137" s="17"/>
      <c r="U137" s="4"/>
      <c r="V137" s="4"/>
    </row>
    <row r="138" spans="1:22" x14ac:dyDescent="0.25">
      <c r="A138" s="318" t="str">
        <f t="shared" si="9"/>
        <v>Sat</v>
      </c>
      <c r="B138" s="15">
        <v>43778</v>
      </c>
      <c r="C138" s="16">
        <v>0.5</v>
      </c>
      <c r="D138" s="6">
        <v>21.5</v>
      </c>
      <c r="E138" s="6">
        <v>25</v>
      </c>
      <c r="F138" s="6">
        <v>50</v>
      </c>
      <c r="G138" s="6">
        <v>5</v>
      </c>
      <c r="H138" s="6">
        <v>10</v>
      </c>
      <c r="I138" s="6"/>
      <c r="J138" s="6"/>
      <c r="K138" s="6"/>
      <c r="L138" s="20"/>
      <c r="M138" s="84">
        <f t="shared" si="8"/>
        <v>50</v>
      </c>
      <c r="N138" s="248">
        <f>RHcount!X132</f>
        <v>0</v>
      </c>
      <c r="O138" s="17"/>
      <c r="P138" s="17"/>
      <c r="Q138" s="17"/>
      <c r="R138" s="17"/>
      <c r="S138" s="17"/>
      <c r="T138" s="17"/>
      <c r="U138" s="4"/>
      <c r="V138" s="4"/>
    </row>
    <row r="139" spans="1:22" x14ac:dyDescent="0.25">
      <c r="A139" s="318" t="str">
        <f t="shared" si="9"/>
        <v>Sat</v>
      </c>
      <c r="B139" s="15">
        <v>43778</v>
      </c>
      <c r="C139" s="16">
        <v>0.52083333333333337</v>
      </c>
      <c r="D139" s="6">
        <v>20.2</v>
      </c>
      <c r="E139" s="6">
        <v>35</v>
      </c>
      <c r="F139" s="6">
        <v>60</v>
      </c>
      <c r="G139" s="6">
        <v>24</v>
      </c>
      <c r="H139" s="6">
        <v>10</v>
      </c>
      <c r="I139" s="6"/>
      <c r="J139" s="6"/>
      <c r="K139" s="6"/>
      <c r="L139" s="20"/>
      <c r="M139" s="84">
        <f t="shared" ref="M139:M202" si="10">IF(F139&gt;"a",VLOOKUP(F139,$U$11:$V$26,2),F139)</f>
        <v>60</v>
      </c>
      <c r="N139" s="248">
        <f>RHcount!X133</f>
        <v>0</v>
      </c>
      <c r="O139" s="17"/>
      <c r="P139" s="17"/>
      <c r="Q139" s="17"/>
      <c r="R139" s="17"/>
      <c r="S139" s="17"/>
      <c r="T139" s="17"/>
      <c r="U139" s="4"/>
      <c r="V139" s="4"/>
    </row>
    <row r="140" spans="1:22" x14ac:dyDescent="0.25">
      <c r="A140" s="318" t="str">
        <f t="shared" si="9"/>
        <v>Sat</v>
      </c>
      <c r="B140" s="15">
        <v>43778</v>
      </c>
      <c r="C140" s="16">
        <v>0.54166666666666663</v>
      </c>
      <c r="D140" s="6">
        <v>20.399999999999999</v>
      </c>
      <c r="E140" s="6">
        <v>34</v>
      </c>
      <c r="F140" s="6">
        <v>90</v>
      </c>
      <c r="G140" s="6">
        <v>22</v>
      </c>
      <c r="H140" s="6">
        <v>10</v>
      </c>
      <c r="I140" s="6"/>
      <c r="J140" s="6"/>
      <c r="K140" s="6"/>
      <c r="L140" s="20"/>
      <c r="M140" s="84">
        <f t="shared" si="10"/>
        <v>90</v>
      </c>
      <c r="N140" s="248">
        <f>RHcount!X134</f>
        <v>0</v>
      </c>
      <c r="O140" s="17"/>
      <c r="P140" s="17"/>
      <c r="Q140" s="17"/>
      <c r="R140" s="17"/>
      <c r="S140" s="17"/>
      <c r="T140" s="17"/>
      <c r="U140" s="4"/>
      <c r="V140" s="4"/>
    </row>
    <row r="141" spans="1:22" x14ac:dyDescent="0.25">
      <c r="A141" s="318" t="str">
        <f t="shared" si="9"/>
        <v>Sat</v>
      </c>
      <c r="B141" s="15">
        <v>43778</v>
      </c>
      <c r="C141" s="16">
        <v>0.5625</v>
      </c>
      <c r="D141" s="6">
        <v>20.2</v>
      </c>
      <c r="E141" s="6">
        <v>33</v>
      </c>
      <c r="F141" s="6">
        <v>90</v>
      </c>
      <c r="G141" s="6">
        <v>21</v>
      </c>
      <c r="H141" s="6">
        <v>10</v>
      </c>
      <c r="I141" s="6"/>
      <c r="J141" s="6"/>
      <c r="K141" s="6"/>
      <c r="L141" s="20"/>
      <c r="M141" s="84">
        <f t="shared" si="10"/>
        <v>90</v>
      </c>
      <c r="N141" s="248">
        <f>RHcount!X135</f>
        <v>0</v>
      </c>
      <c r="O141" s="17"/>
      <c r="P141" s="17"/>
      <c r="Q141" s="17"/>
      <c r="R141" s="17"/>
      <c r="S141" s="17"/>
      <c r="T141" s="17"/>
      <c r="U141" s="4"/>
      <c r="V141" s="4"/>
    </row>
    <row r="142" spans="1:22" x14ac:dyDescent="0.25">
      <c r="A142" s="318" t="str">
        <f t="shared" ref="A142:A190" si="11">TEXT(B142,"ddd")</f>
        <v>Sat</v>
      </c>
      <c r="B142" s="15">
        <v>43778</v>
      </c>
      <c r="C142" s="16">
        <v>0.58333333333333337</v>
      </c>
      <c r="D142" s="6">
        <v>20.3</v>
      </c>
      <c r="E142" s="6">
        <v>34</v>
      </c>
      <c r="F142" s="6">
        <v>90</v>
      </c>
      <c r="G142" s="6">
        <v>22</v>
      </c>
      <c r="H142" s="6">
        <v>10</v>
      </c>
      <c r="I142" s="6"/>
      <c r="J142" s="6"/>
      <c r="K142" s="6"/>
      <c r="L142" s="20"/>
      <c r="M142" s="84">
        <f t="shared" si="10"/>
        <v>90</v>
      </c>
      <c r="N142" s="248">
        <f>RHcount!X136</f>
        <v>0</v>
      </c>
      <c r="O142" s="17"/>
      <c r="P142" s="17"/>
      <c r="Q142" s="17"/>
      <c r="R142" s="17"/>
      <c r="S142" s="17"/>
      <c r="T142" s="17"/>
      <c r="U142" s="4"/>
      <c r="V142" s="4"/>
    </row>
    <row r="143" spans="1:22" x14ac:dyDescent="0.25">
      <c r="A143" s="318" t="str">
        <f t="shared" si="11"/>
        <v>Sat</v>
      </c>
      <c r="B143" s="15">
        <v>43778</v>
      </c>
      <c r="C143" s="16">
        <v>0.60416666666666663</v>
      </c>
      <c r="D143" s="6">
        <v>19.7</v>
      </c>
      <c r="E143" s="6">
        <v>36</v>
      </c>
      <c r="F143" s="6">
        <v>120</v>
      </c>
      <c r="G143" s="6">
        <v>22</v>
      </c>
      <c r="H143" s="6">
        <v>10</v>
      </c>
      <c r="I143" s="6"/>
      <c r="J143" s="6"/>
      <c r="K143" s="6"/>
      <c r="L143" s="20"/>
      <c r="M143" s="84">
        <f t="shared" si="10"/>
        <v>120</v>
      </c>
      <c r="N143" s="248">
        <f>RHcount!X137</f>
        <v>0</v>
      </c>
      <c r="O143" s="17"/>
      <c r="P143" s="17"/>
      <c r="Q143" s="17"/>
      <c r="R143" s="17"/>
      <c r="S143" s="17"/>
      <c r="T143" s="17"/>
      <c r="U143" s="4"/>
      <c r="V143" s="4"/>
    </row>
    <row r="144" spans="1:22" x14ac:dyDescent="0.25">
      <c r="A144" s="318" t="str">
        <f t="shared" si="11"/>
        <v>Sat</v>
      </c>
      <c r="B144" s="15">
        <v>43778</v>
      </c>
      <c r="C144" s="16">
        <v>0.625</v>
      </c>
      <c r="D144" s="6">
        <v>19.600000000000001</v>
      </c>
      <c r="E144" s="6">
        <v>36</v>
      </c>
      <c r="F144" s="6">
        <v>110</v>
      </c>
      <c r="G144" s="6">
        <v>17</v>
      </c>
      <c r="H144" s="6">
        <v>10</v>
      </c>
      <c r="I144" s="6"/>
      <c r="J144" s="6"/>
      <c r="K144" s="6"/>
      <c r="L144" s="20"/>
      <c r="M144" s="84">
        <f t="shared" si="10"/>
        <v>110</v>
      </c>
      <c r="N144" s="248">
        <f>RHcount!X138</f>
        <v>0</v>
      </c>
      <c r="O144" s="17"/>
      <c r="P144" s="17"/>
      <c r="Q144" s="17"/>
      <c r="R144" s="17"/>
      <c r="S144" s="17"/>
      <c r="T144" s="17"/>
      <c r="U144" s="4"/>
      <c r="V144" s="4"/>
    </row>
    <row r="145" spans="1:22" x14ac:dyDescent="0.25">
      <c r="A145" s="318" t="str">
        <f t="shared" si="11"/>
        <v>Sat</v>
      </c>
      <c r="B145" s="15">
        <v>43778</v>
      </c>
      <c r="C145" s="16">
        <v>0.64583333333333337</v>
      </c>
      <c r="D145" s="6">
        <v>19.100000000000001</v>
      </c>
      <c r="E145" s="6">
        <v>38</v>
      </c>
      <c r="F145" s="6">
        <v>130</v>
      </c>
      <c r="G145" s="6">
        <v>21</v>
      </c>
      <c r="H145" s="6">
        <v>10</v>
      </c>
      <c r="I145" s="6"/>
      <c r="J145" s="6"/>
      <c r="K145" s="6"/>
      <c r="L145" s="20"/>
      <c r="M145" s="84">
        <f t="shared" si="10"/>
        <v>130</v>
      </c>
      <c r="N145" s="248">
        <f>RHcount!X139</f>
        <v>0</v>
      </c>
      <c r="O145" s="17"/>
      <c r="P145" s="17"/>
      <c r="Q145" s="17"/>
      <c r="R145" s="17"/>
      <c r="S145" s="17"/>
      <c r="T145" s="17"/>
      <c r="U145" s="4"/>
      <c r="V145" s="4"/>
    </row>
    <row r="146" spans="1:22" x14ac:dyDescent="0.25">
      <c r="A146" s="318" t="str">
        <f t="shared" si="11"/>
        <v>Sat</v>
      </c>
      <c r="B146" s="15">
        <v>43778</v>
      </c>
      <c r="C146" s="16">
        <v>0.66666666666666663</v>
      </c>
      <c r="D146" s="6">
        <v>19</v>
      </c>
      <c r="E146" s="6">
        <v>35</v>
      </c>
      <c r="F146" s="6">
        <v>120</v>
      </c>
      <c r="G146" s="6">
        <v>22</v>
      </c>
      <c r="H146" s="6">
        <v>10</v>
      </c>
      <c r="I146" s="6"/>
      <c r="J146" s="6"/>
      <c r="K146" s="6"/>
      <c r="L146" s="20"/>
      <c r="M146" s="84">
        <f t="shared" si="10"/>
        <v>120</v>
      </c>
      <c r="N146" s="248">
        <f>RHcount!X140</f>
        <v>0</v>
      </c>
      <c r="O146" s="17"/>
      <c r="P146" s="17"/>
      <c r="Q146" s="17"/>
      <c r="R146" s="17"/>
      <c r="S146" s="17"/>
      <c r="T146" s="17"/>
      <c r="U146" s="4"/>
      <c r="V146" s="4"/>
    </row>
    <row r="147" spans="1:22" x14ac:dyDescent="0.25">
      <c r="A147" s="318" t="str">
        <f t="shared" si="11"/>
        <v>Sat</v>
      </c>
      <c r="B147" s="15">
        <v>43778</v>
      </c>
      <c r="C147" s="16">
        <v>0.6875</v>
      </c>
      <c r="D147" s="6">
        <v>18.8</v>
      </c>
      <c r="E147" s="6">
        <v>37</v>
      </c>
      <c r="F147" s="6">
        <v>130</v>
      </c>
      <c r="G147" s="6">
        <v>17</v>
      </c>
      <c r="H147" s="6">
        <v>10</v>
      </c>
      <c r="I147" s="6"/>
      <c r="J147" s="6"/>
      <c r="K147" s="6"/>
      <c r="L147" s="20"/>
      <c r="M147" s="84">
        <f t="shared" si="10"/>
        <v>130</v>
      </c>
      <c r="N147" s="248">
        <f>RHcount!X141</f>
        <v>0</v>
      </c>
      <c r="O147" s="17"/>
      <c r="P147" s="17"/>
      <c r="Q147" s="17"/>
      <c r="R147" s="17"/>
      <c r="S147" s="17"/>
      <c r="T147" s="17"/>
      <c r="U147" s="4"/>
      <c r="V147" s="4"/>
    </row>
    <row r="148" spans="1:22" x14ac:dyDescent="0.25">
      <c r="A148" s="318" t="str">
        <f t="shared" si="11"/>
        <v>Sat</v>
      </c>
      <c r="B148" s="15">
        <v>43778</v>
      </c>
      <c r="C148" s="16">
        <v>0.70833333333333337</v>
      </c>
      <c r="D148" s="6">
        <v>18.399999999999999</v>
      </c>
      <c r="E148" s="6">
        <v>40</v>
      </c>
      <c r="F148" s="6">
        <v>130</v>
      </c>
      <c r="G148" s="6">
        <v>18</v>
      </c>
      <c r="H148" s="6">
        <v>10</v>
      </c>
      <c r="I148" s="6"/>
      <c r="J148" s="6"/>
      <c r="K148" s="6"/>
      <c r="L148" s="20"/>
      <c r="M148" s="84">
        <f t="shared" si="10"/>
        <v>130</v>
      </c>
      <c r="N148" s="248">
        <f>RHcount!X142</f>
        <v>0</v>
      </c>
      <c r="O148" s="17"/>
      <c r="P148" s="17"/>
      <c r="Q148" s="17"/>
      <c r="R148" s="17"/>
      <c r="S148" s="17"/>
      <c r="T148" s="17"/>
      <c r="U148" s="4"/>
      <c r="V148" s="4"/>
    </row>
    <row r="149" spans="1:22" x14ac:dyDescent="0.25">
      <c r="A149" s="318" t="str">
        <f t="shared" si="11"/>
        <v>Sat</v>
      </c>
      <c r="B149" s="15">
        <v>43778</v>
      </c>
      <c r="C149" s="16">
        <v>0.72916666666666663</v>
      </c>
      <c r="D149" s="6">
        <v>18</v>
      </c>
      <c r="E149" s="6">
        <v>42</v>
      </c>
      <c r="F149" s="6">
        <v>110</v>
      </c>
      <c r="G149" s="6">
        <v>15</v>
      </c>
      <c r="H149" s="6">
        <v>10</v>
      </c>
      <c r="I149" s="6"/>
      <c r="J149" s="6"/>
      <c r="K149" s="6"/>
      <c r="L149" s="20"/>
      <c r="M149" s="84">
        <f t="shared" si="10"/>
        <v>110</v>
      </c>
      <c r="N149" s="248">
        <f>RHcount!X143</f>
        <v>0</v>
      </c>
      <c r="O149" s="17"/>
      <c r="P149" s="17"/>
      <c r="Q149" s="17"/>
      <c r="R149" s="17"/>
      <c r="S149" s="17"/>
      <c r="T149" s="17"/>
      <c r="U149" s="4"/>
      <c r="V149" s="4"/>
    </row>
    <row r="150" spans="1:22" x14ac:dyDescent="0.25">
      <c r="A150" s="318" t="str">
        <f t="shared" si="11"/>
        <v>Sat</v>
      </c>
      <c r="B150" s="15">
        <v>43778</v>
      </c>
      <c r="C150" s="16">
        <v>0.75</v>
      </c>
      <c r="D150" s="6">
        <v>17.5</v>
      </c>
      <c r="E150" s="6">
        <v>45</v>
      </c>
      <c r="F150" s="6">
        <v>100</v>
      </c>
      <c r="G150" s="6">
        <v>15</v>
      </c>
      <c r="H150" s="6">
        <v>10</v>
      </c>
      <c r="I150" s="6"/>
      <c r="J150" s="6"/>
      <c r="K150" s="6"/>
      <c r="L150" s="20"/>
      <c r="M150" s="84">
        <f t="shared" si="10"/>
        <v>100</v>
      </c>
      <c r="N150" s="248">
        <f>RHcount!X144</f>
        <v>0</v>
      </c>
      <c r="O150" s="17"/>
      <c r="P150" s="17"/>
      <c r="Q150" s="17"/>
      <c r="R150" s="17"/>
      <c r="S150" s="17"/>
      <c r="T150" s="17"/>
      <c r="U150" s="4"/>
      <c r="V150" s="4"/>
    </row>
    <row r="151" spans="1:22" x14ac:dyDescent="0.25">
      <c r="A151" s="318" t="str">
        <f t="shared" si="11"/>
        <v>Sat</v>
      </c>
      <c r="B151" s="15">
        <v>43778</v>
      </c>
      <c r="C151" s="16">
        <v>0.77083333333333337</v>
      </c>
      <c r="D151" s="6">
        <v>16.8</v>
      </c>
      <c r="E151" s="6">
        <v>48</v>
      </c>
      <c r="F151" s="6">
        <v>110</v>
      </c>
      <c r="G151" s="6">
        <v>11</v>
      </c>
      <c r="H151" s="6">
        <v>10</v>
      </c>
      <c r="I151" s="6"/>
      <c r="J151" s="6"/>
      <c r="K151" s="6"/>
      <c r="L151" s="20"/>
      <c r="M151" s="84">
        <f t="shared" si="10"/>
        <v>110</v>
      </c>
      <c r="N151" s="248">
        <f>RHcount!X145</f>
        <v>0</v>
      </c>
      <c r="O151" s="17"/>
      <c r="P151" s="17"/>
      <c r="Q151" s="17"/>
      <c r="R151" s="17"/>
      <c r="S151" s="17"/>
      <c r="T151" s="17"/>
      <c r="U151" s="4"/>
      <c r="V151" s="4"/>
    </row>
    <row r="152" spans="1:22" x14ac:dyDescent="0.25">
      <c r="A152" s="318" t="str">
        <f t="shared" si="11"/>
        <v>Sat</v>
      </c>
      <c r="B152" s="15">
        <v>43778</v>
      </c>
      <c r="C152" s="16">
        <v>0.79166666666666663</v>
      </c>
      <c r="D152" s="6">
        <v>15.6</v>
      </c>
      <c r="E152" s="6">
        <v>51</v>
      </c>
      <c r="F152" s="6">
        <v>110</v>
      </c>
      <c r="G152" s="6">
        <v>8</v>
      </c>
      <c r="H152" s="6">
        <v>10</v>
      </c>
      <c r="I152" s="6"/>
      <c r="J152" s="6"/>
      <c r="K152" s="6"/>
      <c r="L152" s="20"/>
      <c r="M152" s="84">
        <f t="shared" si="10"/>
        <v>110</v>
      </c>
      <c r="N152" s="248">
        <f>RHcount!X146</f>
        <v>0</v>
      </c>
      <c r="O152" s="17"/>
      <c r="P152" s="17"/>
      <c r="Q152" s="17"/>
      <c r="R152" s="17"/>
      <c r="S152" s="17"/>
      <c r="T152" s="17"/>
      <c r="U152" s="4"/>
      <c r="V152" s="4"/>
    </row>
    <row r="153" spans="1:22" x14ac:dyDescent="0.25">
      <c r="A153" s="318" t="str">
        <f t="shared" si="11"/>
        <v>Sat</v>
      </c>
      <c r="B153" s="15">
        <v>43778</v>
      </c>
      <c r="C153" s="16">
        <v>0.8125</v>
      </c>
      <c r="D153" s="6">
        <v>14.7</v>
      </c>
      <c r="E153" s="6">
        <v>56</v>
      </c>
      <c r="F153" s="6">
        <v>30</v>
      </c>
      <c r="G153" s="6">
        <v>8</v>
      </c>
      <c r="H153" s="6">
        <v>10</v>
      </c>
      <c r="I153" s="6"/>
      <c r="J153" s="6"/>
      <c r="K153" s="6"/>
      <c r="L153" s="20"/>
      <c r="M153" s="84">
        <f t="shared" si="10"/>
        <v>30</v>
      </c>
      <c r="N153" s="248">
        <f>RHcount!X147</f>
        <v>0</v>
      </c>
      <c r="O153" s="17"/>
      <c r="P153" s="17"/>
      <c r="Q153" s="17"/>
      <c r="R153" s="17"/>
      <c r="S153" s="17"/>
      <c r="T153" s="17"/>
      <c r="U153" s="4"/>
      <c r="V153" s="4"/>
    </row>
    <row r="154" spans="1:22" x14ac:dyDescent="0.25">
      <c r="A154" s="318" t="str">
        <f t="shared" si="11"/>
        <v>Sat</v>
      </c>
      <c r="B154" s="15">
        <v>43778</v>
      </c>
      <c r="C154" s="16">
        <v>0.83333333333333337</v>
      </c>
      <c r="D154" s="6">
        <v>12.5</v>
      </c>
      <c r="E154" s="6">
        <v>61</v>
      </c>
      <c r="F154" s="6">
        <v>0</v>
      </c>
      <c r="G154" s="6">
        <v>0</v>
      </c>
      <c r="H154" s="6">
        <v>10</v>
      </c>
      <c r="I154" s="6"/>
      <c r="J154" s="6"/>
      <c r="K154" s="6"/>
      <c r="L154" s="20"/>
      <c r="M154" s="84">
        <f t="shared" si="10"/>
        <v>0</v>
      </c>
      <c r="N154" s="248">
        <f>RHcount!X148</f>
        <v>0</v>
      </c>
      <c r="O154" s="17"/>
      <c r="P154" s="17"/>
      <c r="Q154" s="17"/>
      <c r="R154" s="17"/>
      <c r="S154" s="17"/>
      <c r="T154" s="17"/>
      <c r="U154" s="4"/>
      <c r="V154" s="4"/>
    </row>
    <row r="155" spans="1:22" x14ac:dyDescent="0.25">
      <c r="A155" s="318" t="str">
        <f t="shared" si="11"/>
        <v>Sat</v>
      </c>
      <c r="B155" s="15">
        <v>43778</v>
      </c>
      <c r="C155" s="16">
        <v>0.85416666666666663</v>
      </c>
      <c r="D155" s="6">
        <v>11.3</v>
      </c>
      <c r="E155" s="6">
        <v>69</v>
      </c>
      <c r="F155" s="6">
        <v>0</v>
      </c>
      <c r="G155" s="6">
        <v>0</v>
      </c>
      <c r="H155" s="6">
        <v>10</v>
      </c>
      <c r="I155" s="6"/>
      <c r="J155" s="6"/>
      <c r="K155" s="6"/>
      <c r="L155" s="20"/>
      <c r="M155" s="84">
        <f t="shared" si="10"/>
        <v>0</v>
      </c>
      <c r="N155" s="248">
        <f>RHcount!X149</f>
        <v>0</v>
      </c>
      <c r="O155" s="17"/>
      <c r="P155" s="17"/>
      <c r="Q155" s="17"/>
      <c r="R155" s="17"/>
      <c r="S155" s="17"/>
      <c r="T155" s="17"/>
      <c r="U155" s="4"/>
      <c r="V155" s="4"/>
    </row>
    <row r="156" spans="1:22" x14ac:dyDescent="0.25">
      <c r="A156" s="318" t="str">
        <f t="shared" si="11"/>
        <v>Sat</v>
      </c>
      <c r="B156" s="15">
        <v>43778</v>
      </c>
      <c r="C156" s="16">
        <v>0.875</v>
      </c>
      <c r="D156" s="6">
        <v>10.6</v>
      </c>
      <c r="E156" s="6">
        <v>73</v>
      </c>
      <c r="F156" s="6">
        <v>0</v>
      </c>
      <c r="G156" s="6">
        <v>0</v>
      </c>
      <c r="H156" s="6">
        <v>10</v>
      </c>
      <c r="I156" s="6"/>
      <c r="J156" s="6"/>
      <c r="K156" s="6"/>
      <c r="L156" s="20"/>
      <c r="M156" s="84">
        <f t="shared" si="10"/>
        <v>0</v>
      </c>
      <c r="N156" s="248">
        <f>RHcount!X150</f>
        <v>0</v>
      </c>
      <c r="O156" s="17"/>
      <c r="P156" s="17"/>
      <c r="Q156" s="17"/>
      <c r="R156" s="17"/>
      <c r="S156" s="17"/>
      <c r="T156" s="17"/>
      <c r="U156" s="4"/>
      <c r="V156" s="4"/>
    </row>
    <row r="157" spans="1:22" x14ac:dyDescent="0.25">
      <c r="A157" s="318" t="str">
        <f t="shared" si="11"/>
        <v>Sat</v>
      </c>
      <c r="B157" s="15">
        <v>43778</v>
      </c>
      <c r="C157" s="16">
        <v>0.89583333333333337</v>
      </c>
      <c r="D157" s="6">
        <v>9.1</v>
      </c>
      <c r="E157" s="6">
        <v>78</v>
      </c>
      <c r="F157" s="6">
        <v>0</v>
      </c>
      <c r="G157" s="6">
        <v>0</v>
      </c>
      <c r="H157" s="6">
        <v>10</v>
      </c>
      <c r="I157" s="6"/>
      <c r="J157" s="6"/>
      <c r="K157" s="6"/>
      <c r="L157" s="20"/>
      <c r="M157" s="84">
        <f t="shared" si="10"/>
        <v>0</v>
      </c>
      <c r="N157" s="248">
        <f>RHcount!X151</f>
        <v>0</v>
      </c>
      <c r="O157" s="17"/>
      <c r="P157" s="17"/>
      <c r="Q157" s="17"/>
      <c r="R157" s="17"/>
      <c r="S157" s="17"/>
      <c r="T157" s="17"/>
      <c r="U157" s="4"/>
      <c r="V157" s="4"/>
    </row>
    <row r="158" spans="1:22" x14ac:dyDescent="0.25">
      <c r="A158" s="318" t="str">
        <f t="shared" si="11"/>
        <v>Sat</v>
      </c>
      <c r="B158" s="15">
        <v>43778</v>
      </c>
      <c r="C158" s="16">
        <v>0.91666666666666663</v>
      </c>
      <c r="D158" s="6">
        <v>9.1999999999999993</v>
      </c>
      <c r="E158" s="6">
        <v>83</v>
      </c>
      <c r="F158" s="6">
        <v>0</v>
      </c>
      <c r="G158" s="6">
        <v>0</v>
      </c>
      <c r="H158" s="6">
        <v>10</v>
      </c>
      <c r="I158" s="6"/>
      <c r="J158" s="6"/>
      <c r="K158" s="6"/>
      <c r="L158" s="20"/>
      <c r="M158" s="84">
        <f t="shared" si="10"/>
        <v>0</v>
      </c>
      <c r="N158" s="248">
        <f>RHcount!X152</f>
        <v>0</v>
      </c>
      <c r="O158" s="17"/>
      <c r="P158" s="17"/>
      <c r="Q158" s="17"/>
      <c r="R158" s="17"/>
      <c r="S158" s="17"/>
      <c r="T158" s="17"/>
      <c r="U158" s="4"/>
      <c r="V158" s="4"/>
    </row>
    <row r="159" spans="1:22" x14ac:dyDescent="0.25">
      <c r="A159" s="318" t="str">
        <f t="shared" si="11"/>
        <v>Sat</v>
      </c>
      <c r="B159" s="15">
        <v>43778</v>
      </c>
      <c r="C159" s="16">
        <v>0.9375</v>
      </c>
      <c r="D159" s="6">
        <v>7.8</v>
      </c>
      <c r="E159" s="6">
        <v>84</v>
      </c>
      <c r="F159" s="6">
        <v>0</v>
      </c>
      <c r="G159" s="6">
        <v>0</v>
      </c>
      <c r="H159" s="6">
        <v>10</v>
      </c>
      <c r="I159" s="6"/>
      <c r="J159" s="6"/>
      <c r="K159" s="6"/>
      <c r="L159" s="20"/>
      <c r="M159" s="84">
        <f t="shared" si="10"/>
        <v>0</v>
      </c>
      <c r="N159" s="248">
        <f>RHcount!X153</f>
        <v>0</v>
      </c>
      <c r="O159" s="17"/>
      <c r="P159" s="17"/>
      <c r="Q159" s="17"/>
      <c r="R159" s="17"/>
      <c r="S159" s="17"/>
      <c r="T159" s="17"/>
      <c r="U159" s="4"/>
      <c r="V159" s="4"/>
    </row>
    <row r="160" spans="1:22" x14ac:dyDescent="0.25">
      <c r="A160" s="318" t="str">
        <f t="shared" si="11"/>
        <v>Sat</v>
      </c>
      <c r="B160" s="15">
        <v>43778</v>
      </c>
      <c r="C160" s="16">
        <v>0.95833333333333337</v>
      </c>
      <c r="D160" s="6">
        <v>7.3</v>
      </c>
      <c r="E160" s="6">
        <v>86</v>
      </c>
      <c r="F160" s="6">
        <v>270</v>
      </c>
      <c r="G160" s="6">
        <v>4</v>
      </c>
      <c r="H160" s="6">
        <v>10</v>
      </c>
      <c r="I160" s="6"/>
      <c r="J160" s="6"/>
      <c r="K160" s="6"/>
      <c r="L160" s="20"/>
      <c r="M160" s="84">
        <f t="shared" si="10"/>
        <v>270</v>
      </c>
      <c r="N160" s="248">
        <f>RHcount!X154</f>
        <v>0</v>
      </c>
      <c r="O160" s="17"/>
      <c r="P160" s="17"/>
      <c r="Q160" s="17"/>
      <c r="R160" s="17"/>
      <c r="S160" s="17"/>
      <c r="T160" s="17"/>
      <c r="U160" s="4"/>
      <c r="V160" s="4"/>
    </row>
    <row r="161" spans="1:22" x14ac:dyDescent="0.25">
      <c r="A161" s="318" t="str">
        <f t="shared" si="11"/>
        <v>Sat</v>
      </c>
      <c r="B161" s="15">
        <v>43778</v>
      </c>
      <c r="C161" s="16">
        <v>0.97916666666666663</v>
      </c>
      <c r="D161" s="6">
        <v>7.8</v>
      </c>
      <c r="E161" s="6">
        <v>89</v>
      </c>
      <c r="F161" s="6">
        <v>290</v>
      </c>
      <c r="G161" s="6">
        <v>2</v>
      </c>
      <c r="H161" s="6">
        <v>10</v>
      </c>
      <c r="I161" s="6"/>
      <c r="J161" s="6"/>
      <c r="K161" s="6"/>
      <c r="L161" s="20"/>
      <c r="M161" s="84">
        <f t="shared" si="10"/>
        <v>290</v>
      </c>
      <c r="N161" s="248">
        <f>RHcount!X155</f>
        <v>0</v>
      </c>
      <c r="O161" s="17"/>
      <c r="P161" s="17"/>
      <c r="Q161" s="17"/>
      <c r="R161" s="17"/>
      <c r="S161" s="17"/>
      <c r="T161" s="17"/>
      <c r="U161" s="4"/>
      <c r="V161" s="4"/>
    </row>
    <row r="162" spans="1:22" x14ac:dyDescent="0.25">
      <c r="A162" s="318" t="str">
        <f t="shared" si="11"/>
        <v>Sun</v>
      </c>
      <c r="B162" s="15">
        <v>43779</v>
      </c>
      <c r="C162" s="16">
        <v>0</v>
      </c>
      <c r="D162" s="6">
        <v>7.4</v>
      </c>
      <c r="E162" s="6">
        <v>90</v>
      </c>
      <c r="F162" s="6">
        <v>290</v>
      </c>
      <c r="G162" s="6">
        <v>4</v>
      </c>
      <c r="H162" s="6">
        <v>10</v>
      </c>
      <c r="I162" s="6"/>
      <c r="J162" s="6"/>
      <c r="K162" s="6"/>
      <c r="L162" s="20"/>
      <c r="M162" s="84">
        <f t="shared" si="10"/>
        <v>290</v>
      </c>
      <c r="N162" s="248">
        <f>RHcount!X156</f>
        <v>0</v>
      </c>
      <c r="O162" s="17"/>
      <c r="P162" s="17"/>
      <c r="Q162" s="17"/>
      <c r="R162" s="17"/>
      <c r="S162" s="17"/>
      <c r="T162" s="17"/>
      <c r="U162" s="4"/>
      <c r="V162" s="4"/>
    </row>
    <row r="163" spans="1:22" x14ac:dyDescent="0.25">
      <c r="A163" s="318" t="str">
        <f t="shared" si="11"/>
        <v>Sun</v>
      </c>
      <c r="B163" s="15">
        <v>43779</v>
      </c>
      <c r="C163" s="16">
        <v>2.0833333333333332E-2</v>
      </c>
      <c r="D163" s="6">
        <v>6.6</v>
      </c>
      <c r="E163" s="6">
        <v>90</v>
      </c>
      <c r="F163" s="6">
        <v>250</v>
      </c>
      <c r="G163" s="6">
        <v>8</v>
      </c>
      <c r="H163" s="6">
        <v>10</v>
      </c>
      <c r="I163" s="6"/>
      <c r="J163" s="6"/>
      <c r="K163" s="6"/>
      <c r="L163" s="20"/>
      <c r="M163" s="84">
        <f t="shared" si="10"/>
        <v>250</v>
      </c>
      <c r="N163" s="248">
        <f>RHcount!X157</f>
        <v>0</v>
      </c>
      <c r="O163" s="17"/>
      <c r="P163" s="17"/>
      <c r="Q163" s="17"/>
      <c r="R163" s="17"/>
      <c r="S163" s="17"/>
      <c r="T163" s="17"/>
      <c r="U163" s="4"/>
      <c r="V163" s="4"/>
    </row>
    <row r="164" spans="1:22" x14ac:dyDescent="0.25">
      <c r="A164" s="318" t="str">
        <f t="shared" si="11"/>
        <v>Sun</v>
      </c>
      <c r="B164" s="15">
        <v>43779</v>
      </c>
      <c r="C164" s="16">
        <v>4.1666666666666664E-2</v>
      </c>
      <c r="D164" s="6">
        <v>6.4</v>
      </c>
      <c r="E164" s="6">
        <v>88</v>
      </c>
      <c r="F164" s="6">
        <v>260</v>
      </c>
      <c r="G164" s="6">
        <v>5</v>
      </c>
      <c r="H164" s="6">
        <v>10</v>
      </c>
      <c r="I164" s="6"/>
      <c r="J164" s="6"/>
      <c r="K164" s="6"/>
      <c r="L164" s="20"/>
      <c r="M164" s="84">
        <f t="shared" si="10"/>
        <v>260</v>
      </c>
      <c r="N164" s="248">
        <f>RHcount!X158</f>
        <v>0</v>
      </c>
      <c r="O164" s="17"/>
      <c r="P164" s="17"/>
      <c r="Q164" s="17"/>
      <c r="R164" s="17"/>
      <c r="S164" s="17"/>
      <c r="T164" s="17"/>
      <c r="U164" s="4"/>
      <c r="V164" s="4"/>
    </row>
    <row r="165" spans="1:22" x14ac:dyDescent="0.25">
      <c r="A165" s="318" t="str">
        <f t="shared" si="11"/>
        <v>Sun</v>
      </c>
      <c r="B165" s="15">
        <v>43779</v>
      </c>
      <c r="C165" s="16">
        <v>6.25E-2</v>
      </c>
      <c r="D165" s="6">
        <v>5.7</v>
      </c>
      <c r="E165" s="6">
        <v>91</v>
      </c>
      <c r="F165" s="6">
        <v>230</v>
      </c>
      <c r="G165" s="6">
        <v>5</v>
      </c>
      <c r="H165" s="6">
        <v>10</v>
      </c>
      <c r="I165" s="6"/>
      <c r="J165" s="6"/>
      <c r="K165" s="6"/>
      <c r="L165" s="20"/>
      <c r="M165" s="84">
        <f t="shared" si="10"/>
        <v>230</v>
      </c>
      <c r="N165" s="248">
        <f>RHcount!X159</f>
        <v>0</v>
      </c>
      <c r="O165" s="17"/>
      <c r="P165" s="17"/>
      <c r="Q165" s="17"/>
      <c r="R165" s="17"/>
      <c r="S165" s="17"/>
      <c r="T165" s="17"/>
      <c r="U165" s="4"/>
      <c r="V165" s="4"/>
    </row>
    <row r="166" spans="1:22" x14ac:dyDescent="0.25">
      <c r="A166" s="318" t="str">
        <f t="shared" si="11"/>
        <v>Sun</v>
      </c>
      <c r="B166" s="15">
        <v>43779</v>
      </c>
      <c r="C166" s="16">
        <v>8.3333333333333329E-2</v>
      </c>
      <c r="D166" s="6">
        <v>6.2</v>
      </c>
      <c r="E166" s="6">
        <v>91</v>
      </c>
      <c r="F166" s="6">
        <v>270</v>
      </c>
      <c r="G166" s="6">
        <v>2</v>
      </c>
      <c r="H166" s="6">
        <v>10</v>
      </c>
      <c r="I166" s="6"/>
      <c r="J166" s="6"/>
      <c r="K166" s="6"/>
      <c r="L166" s="20"/>
      <c r="M166" s="84">
        <f t="shared" si="10"/>
        <v>270</v>
      </c>
      <c r="N166" s="248">
        <f>RHcount!X160</f>
        <v>0</v>
      </c>
      <c r="O166" s="17"/>
      <c r="P166" s="17"/>
      <c r="Q166" s="17"/>
      <c r="R166" s="17"/>
      <c r="S166" s="17"/>
      <c r="T166" s="17"/>
      <c r="U166" s="4"/>
      <c r="V166" s="4"/>
    </row>
    <row r="167" spans="1:22" x14ac:dyDescent="0.25">
      <c r="A167" s="318" t="str">
        <f t="shared" si="11"/>
        <v>Sun</v>
      </c>
      <c r="B167" s="15">
        <v>43779</v>
      </c>
      <c r="C167" s="16">
        <v>0.10416666666666667</v>
      </c>
      <c r="D167" s="6">
        <v>6.5</v>
      </c>
      <c r="E167" s="6">
        <v>92</v>
      </c>
      <c r="F167" s="6">
        <v>290</v>
      </c>
      <c r="G167" s="6">
        <v>2</v>
      </c>
      <c r="H167" s="6">
        <v>10</v>
      </c>
      <c r="I167" s="6"/>
      <c r="J167" s="6"/>
      <c r="K167" s="6"/>
      <c r="L167" s="20"/>
      <c r="M167" s="84">
        <f t="shared" si="10"/>
        <v>290</v>
      </c>
      <c r="N167" s="248">
        <f>RHcount!X161</f>
        <v>0</v>
      </c>
      <c r="O167" s="17"/>
      <c r="P167" s="17"/>
      <c r="Q167" s="17"/>
      <c r="R167" s="17"/>
      <c r="S167" s="17"/>
      <c r="T167" s="17"/>
      <c r="U167" s="4"/>
      <c r="V167" s="4"/>
    </row>
    <row r="168" spans="1:22" x14ac:dyDescent="0.25">
      <c r="A168" s="318" t="str">
        <f t="shared" si="11"/>
        <v>Sun</v>
      </c>
      <c r="B168" s="15">
        <v>43779</v>
      </c>
      <c r="C168" s="16">
        <v>0.125</v>
      </c>
      <c r="D168" s="6">
        <v>5.6</v>
      </c>
      <c r="E168" s="6">
        <v>89</v>
      </c>
      <c r="F168" s="6">
        <v>0</v>
      </c>
      <c r="G168" s="6">
        <v>0</v>
      </c>
      <c r="H168" s="6">
        <v>10</v>
      </c>
      <c r="I168" s="6"/>
      <c r="J168" s="6"/>
      <c r="K168" s="6"/>
      <c r="L168" s="20"/>
      <c r="M168" s="84">
        <f t="shared" si="10"/>
        <v>0</v>
      </c>
      <c r="N168" s="248">
        <f>RHcount!X162</f>
        <v>0</v>
      </c>
      <c r="O168" s="17"/>
      <c r="P168" s="17"/>
      <c r="Q168" s="17"/>
      <c r="R168" s="17"/>
      <c r="S168" s="17"/>
      <c r="T168" s="17"/>
      <c r="U168" s="4"/>
      <c r="V168" s="4"/>
    </row>
    <row r="169" spans="1:22" x14ac:dyDescent="0.25">
      <c r="A169" s="318" t="str">
        <f t="shared" si="11"/>
        <v>Sun</v>
      </c>
      <c r="B169" s="15">
        <v>43779</v>
      </c>
      <c r="C169" s="16">
        <v>0.14583333333333334</v>
      </c>
      <c r="D169" s="6">
        <v>4.9000000000000004</v>
      </c>
      <c r="E169" s="6">
        <v>93</v>
      </c>
      <c r="F169" s="6">
        <v>240</v>
      </c>
      <c r="G169" s="6">
        <v>4</v>
      </c>
      <c r="H169" s="6">
        <v>10</v>
      </c>
      <c r="I169" s="6"/>
      <c r="J169" s="6"/>
      <c r="K169" s="6"/>
      <c r="L169" s="20"/>
      <c r="M169" s="84">
        <f t="shared" si="10"/>
        <v>240</v>
      </c>
      <c r="N169" s="248">
        <f>RHcount!X163</f>
        <v>0</v>
      </c>
      <c r="O169" s="17"/>
      <c r="P169" s="17"/>
      <c r="Q169" s="17"/>
      <c r="R169" s="17"/>
      <c r="S169" s="17"/>
      <c r="T169" s="17"/>
      <c r="U169" s="4"/>
      <c r="V169" s="4"/>
    </row>
    <row r="170" spans="1:22" x14ac:dyDescent="0.25">
      <c r="A170" s="318" t="str">
        <f t="shared" si="11"/>
        <v>Sun</v>
      </c>
      <c r="B170" s="15">
        <v>43779</v>
      </c>
      <c r="C170" s="16">
        <v>0.16666666666666666</v>
      </c>
      <c r="D170" s="6">
        <v>4.9000000000000004</v>
      </c>
      <c r="E170" s="6">
        <v>96</v>
      </c>
      <c r="F170" s="6">
        <v>0</v>
      </c>
      <c r="G170" s="6">
        <v>0</v>
      </c>
      <c r="H170" s="6">
        <v>10</v>
      </c>
      <c r="I170" s="6"/>
      <c r="J170" s="6"/>
      <c r="K170" s="6"/>
      <c r="L170" s="20"/>
      <c r="M170" s="84">
        <f t="shared" si="10"/>
        <v>0</v>
      </c>
      <c r="N170" s="248">
        <f>RHcount!X164</f>
        <v>0</v>
      </c>
      <c r="O170" s="17"/>
      <c r="P170" s="17"/>
      <c r="Q170" s="17"/>
      <c r="R170" s="17"/>
      <c r="S170" s="17"/>
      <c r="T170" s="17"/>
      <c r="U170" s="4"/>
      <c r="V170" s="4"/>
    </row>
    <row r="171" spans="1:22" x14ac:dyDescent="0.25">
      <c r="A171" s="318" t="str">
        <f t="shared" si="11"/>
        <v>Sun</v>
      </c>
      <c r="B171" s="15">
        <v>43779</v>
      </c>
      <c r="C171" s="16">
        <v>0.1875</v>
      </c>
      <c r="D171" s="6">
        <v>5.0999999999999996</v>
      </c>
      <c r="E171" s="6">
        <v>96</v>
      </c>
      <c r="F171" s="6">
        <v>240</v>
      </c>
      <c r="G171" s="6">
        <v>8</v>
      </c>
      <c r="H171" s="6">
        <v>10</v>
      </c>
      <c r="I171" s="6"/>
      <c r="J171" s="6"/>
      <c r="K171" s="6"/>
      <c r="L171" s="20"/>
      <c r="M171" s="84">
        <f t="shared" si="10"/>
        <v>240</v>
      </c>
      <c r="N171" s="248">
        <f>RHcount!X165</f>
        <v>0</v>
      </c>
      <c r="O171" s="17"/>
      <c r="P171" s="17"/>
      <c r="Q171" s="17"/>
      <c r="R171" s="17"/>
      <c r="S171" s="17"/>
      <c r="T171" s="17"/>
      <c r="U171" s="4"/>
      <c r="V171" s="4"/>
    </row>
    <row r="172" spans="1:22" x14ac:dyDescent="0.25">
      <c r="A172" s="318" t="str">
        <f t="shared" si="11"/>
        <v>Sun</v>
      </c>
      <c r="B172" s="15">
        <v>43779</v>
      </c>
      <c r="C172" s="16">
        <v>0.20833333333333334</v>
      </c>
      <c r="D172" s="6">
        <v>5.7</v>
      </c>
      <c r="E172" s="6">
        <v>98</v>
      </c>
      <c r="F172" s="6">
        <v>210</v>
      </c>
      <c r="G172" s="6">
        <v>8</v>
      </c>
      <c r="H172" s="6">
        <v>10</v>
      </c>
      <c r="I172" s="6"/>
      <c r="J172" s="6"/>
      <c r="K172" s="6"/>
      <c r="L172" s="20"/>
      <c r="M172" s="84">
        <f t="shared" si="10"/>
        <v>210</v>
      </c>
      <c r="N172" s="248">
        <f>RHcount!X166</f>
        <v>0</v>
      </c>
      <c r="O172" s="17"/>
      <c r="P172" s="17"/>
      <c r="Q172" s="17"/>
      <c r="R172" s="17"/>
      <c r="S172" s="17"/>
      <c r="T172" s="17"/>
      <c r="U172" s="4"/>
      <c r="V172" s="4"/>
    </row>
    <row r="173" spans="1:22" x14ac:dyDescent="0.25">
      <c r="A173" s="318" t="str">
        <f t="shared" si="11"/>
        <v>Sun</v>
      </c>
      <c r="B173" s="15">
        <v>43779</v>
      </c>
      <c r="C173" s="16">
        <v>0.22916666666666666</v>
      </c>
      <c r="D173" s="6">
        <v>5.0999999999999996</v>
      </c>
      <c r="E173" s="6">
        <v>97</v>
      </c>
      <c r="F173" s="6">
        <v>0</v>
      </c>
      <c r="G173" s="6">
        <v>0</v>
      </c>
      <c r="H173" s="6">
        <v>10</v>
      </c>
      <c r="I173" s="6"/>
      <c r="J173" s="6"/>
      <c r="K173" s="6"/>
      <c r="L173" s="20"/>
      <c r="M173" s="84">
        <f t="shared" si="10"/>
        <v>0</v>
      </c>
      <c r="N173" s="248">
        <f>RHcount!X167</f>
        <v>0</v>
      </c>
      <c r="O173" s="17"/>
      <c r="P173" s="17"/>
      <c r="Q173" s="17"/>
      <c r="R173" s="17"/>
      <c r="S173" s="17"/>
      <c r="T173" s="17"/>
      <c r="U173" s="4"/>
      <c r="V173" s="4"/>
    </row>
    <row r="174" spans="1:22" x14ac:dyDescent="0.25">
      <c r="A174" s="318" t="str">
        <f t="shared" si="11"/>
        <v>Sun</v>
      </c>
      <c r="B174" s="15">
        <v>43779</v>
      </c>
      <c r="C174" s="16">
        <v>0.25</v>
      </c>
      <c r="D174" s="6">
        <v>4.9000000000000004</v>
      </c>
      <c r="E174" s="6">
        <v>97</v>
      </c>
      <c r="F174" s="6">
        <v>310</v>
      </c>
      <c r="G174" s="6">
        <v>2</v>
      </c>
      <c r="H174" s="6">
        <v>10</v>
      </c>
      <c r="I174" s="6"/>
      <c r="J174" s="6"/>
      <c r="K174" s="6"/>
      <c r="L174" s="20"/>
      <c r="M174" s="84">
        <f t="shared" si="10"/>
        <v>310</v>
      </c>
      <c r="N174" s="248">
        <f>RHcount!X168</f>
        <v>0</v>
      </c>
      <c r="O174" s="17"/>
      <c r="P174" s="17"/>
      <c r="Q174" s="17"/>
      <c r="R174" s="17"/>
      <c r="S174" s="17"/>
      <c r="T174" s="17"/>
      <c r="U174" s="4"/>
      <c r="V174" s="4"/>
    </row>
    <row r="175" spans="1:22" x14ac:dyDescent="0.25">
      <c r="A175" s="318" t="str">
        <f t="shared" si="11"/>
        <v>Sun</v>
      </c>
      <c r="B175" s="15">
        <v>43779</v>
      </c>
      <c r="C175" s="16">
        <v>0.27083333333333331</v>
      </c>
      <c r="D175" s="6">
        <v>5.2</v>
      </c>
      <c r="E175" s="6">
        <v>98</v>
      </c>
      <c r="F175" s="6">
        <v>0</v>
      </c>
      <c r="G175" s="6">
        <v>0</v>
      </c>
      <c r="H175" s="6">
        <v>10</v>
      </c>
      <c r="I175" s="6"/>
      <c r="J175" s="6"/>
      <c r="K175" s="6"/>
      <c r="L175" s="20"/>
      <c r="M175" s="84">
        <f t="shared" si="10"/>
        <v>0</v>
      </c>
      <c r="N175" s="248">
        <f>RHcount!X169</f>
        <v>0</v>
      </c>
      <c r="O175" s="17"/>
      <c r="P175" s="17"/>
      <c r="Q175" s="17"/>
      <c r="R175" s="17"/>
      <c r="S175" s="17"/>
      <c r="T175" s="17"/>
      <c r="U175" s="4"/>
      <c r="V175" s="4"/>
    </row>
    <row r="176" spans="1:22" x14ac:dyDescent="0.25">
      <c r="A176" s="318" t="str">
        <f t="shared" si="11"/>
        <v>Sun</v>
      </c>
      <c r="B176" s="15">
        <v>43779</v>
      </c>
      <c r="C176" s="16">
        <v>0.29166666666666669</v>
      </c>
      <c r="D176" s="6">
        <v>6.5</v>
      </c>
      <c r="E176" s="6">
        <v>97</v>
      </c>
      <c r="F176" s="6">
        <v>0</v>
      </c>
      <c r="G176" s="6">
        <v>0</v>
      </c>
      <c r="H176" s="6">
        <v>10</v>
      </c>
      <c r="I176" s="6"/>
      <c r="J176" s="6"/>
      <c r="K176" s="6"/>
      <c r="L176" s="20"/>
      <c r="M176" s="84">
        <f t="shared" si="10"/>
        <v>0</v>
      </c>
      <c r="N176" s="248">
        <f>RHcount!X170</f>
        <v>0</v>
      </c>
      <c r="O176" s="17"/>
      <c r="P176" s="17"/>
      <c r="Q176" s="17"/>
      <c r="R176" s="17"/>
      <c r="S176" s="17"/>
      <c r="T176" s="17"/>
      <c r="U176" s="4"/>
      <c r="V176" s="4"/>
    </row>
    <row r="177" spans="1:22" x14ac:dyDescent="0.25">
      <c r="A177" s="318" t="str">
        <f t="shared" si="11"/>
        <v>Sun</v>
      </c>
      <c r="B177" s="15">
        <v>43779</v>
      </c>
      <c r="C177" s="16">
        <v>0.3125</v>
      </c>
      <c r="D177" s="6">
        <v>8.6</v>
      </c>
      <c r="E177" s="6">
        <v>91</v>
      </c>
      <c r="F177" s="6">
        <v>250</v>
      </c>
      <c r="G177" s="6">
        <v>4</v>
      </c>
      <c r="H177" s="6">
        <v>10</v>
      </c>
      <c r="I177" s="6"/>
      <c r="J177" s="6"/>
      <c r="K177" s="6"/>
      <c r="L177" s="20"/>
      <c r="M177" s="84">
        <f t="shared" si="10"/>
        <v>250</v>
      </c>
      <c r="N177" s="248">
        <f>RHcount!X171</f>
        <v>0</v>
      </c>
      <c r="O177" s="17"/>
      <c r="P177" s="17"/>
      <c r="Q177" s="17"/>
      <c r="R177" s="17"/>
      <c r="S177" s="17"/>
      <c r="T177" s="17"/>
      <c r="U177" s="4"/>
      <c r="V177" s="4"/>
    </row>
    <row r="178" spans="1:22" x14ac:dyDescent="0.25">
      <c r="A178" s="318" t="str">
        <f t="shared" si="11"/>
        <v>Sun</v>
      </c>
      <c r="B178" s="15">
        <v>43779</v>
      </c>
      <c r="C178" s="16">
        <v>0.33333333333333331</v>
      </c>
      <c r="D178" s="6">
        <v>11.3</v>
      </c>
      <c r="E178" s="6">
        <v>79</v>
      </c>
      <c r="F178" s="6">
        <v>230</v>
      </c>
      <c r="G178" s="6">
        <v>4</v>
      </c>
      <c r="H178" s="6">
        <v>10</v>
      </c>
      <c r="I178" s="6"/>
      <c r="J178" s="6"/>
      <c r="K178" s="6"/>
      <c r="L178" s="20"/>
      <c r="M178" s="84">
        <f t="shared" si="10"/>
        <v>230</v>
      </c>
      <c r="N178" s="248">
        <f>RHcount!X172</f>
        <v>0</v>
      </c>
      <c r="O178" s="17"/>
      <c r="P178" s="17"/>
      <c r="Q178" s="17"/>
      <c r="R178" s="17"/>
      <c r="S178" s="17"/>
      <c r="T178" s="17"/>
      <c r="U178" s="4"/>
      <c r="V178" s="4"/>
    </row>
    <row r="179" spans="1:22" x14ac:dyDescent="0.25">
      <c r="A179" s="318" t="str">
        <f t="shared" si="11"/>
        <v>Sun</v>
      </c>
      <c r="B179" s="15">
        <v>43779</v>
      </c>
      <c r="C179" s="16">
        <v>0.35416666666666669</v>
      </c>
      <c r="D179" s="6">
        <v>14.6</v>
      </c>
      <c r="E179" s="6">
        <v>68</v>
      </c>
      <c r="F179" s="6">
        <v>0</v>
      </c>
      <c r="G179" s="6">
        <v>0</v>
      </c>
      <c r="H179" s="6">
        <v>10</v>
      </c>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Sun</v>
      </c>
      <c r="B180" s="15">
        <v>43779</v>
      </c>
      <c r="C180" s="16">
        <v>0.375</v>
      </c>
      <c r="D180" s="6">
        <v>17.899999999999999</v>
      </c>
      <c r="E180" s="6">
        <v>53</v>
      </c>
      <c r="F180" s="6">
        <v>0</v>
      </c>
      <c r="G180" s="6">
        <v>0</v>
      </c>
      <c r="H180" s="6">
        <v>10</v>
      </c>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Sun</v>
      </c>
      <c r="B181" s="15">
        <v>43779</v>
      </c>
      <c r="C181" s="16">
        <v>0.39583333333333331</v>
      </c>
      <c r="D181" s="6">
        <v>20.5</v>
      </c>
      <c r="E181" s="6">
        <v>32</v>
      </c>
      <c r="F181" s="6">
        <v>320</v>
      </c>
      <c r="G181" s="6">
        <v>5</v>
      </c>
      <c r="H181" s="6">
        <v>10</v>
      </c>
      <c r="I181" s="6"/>
      <c r="J181" s="6"/>
      <c r="K181" s="6"/>
      <c r="L181" s="20"/>
      <c r="M181" s="84">
        <f t="shared" si="10"/>
        <v>320</v>
      </c>
      <c r="N181" s="248">
        <f>RHcount!X175</f>
        <v>0</v>
      </c>
      <c r="O181" s="17"/>
      <c r="P181" s="17"/>
      <c r="Q181" s="17"/>
      <c r="R181" s="17"/>
      <c r="S181" s="17"/>
      <c r="T181" s="17"/>
      <c r="U181" s="4"/>
      <c r="V181" s="4"/>
    </row>
    <row r="182" spans="1:22" x14ac:dyDescent="0.25">
      <c r="A182" s="318" t="str">
        <f t="shared" si="11"/>
        <v>Sun</v>
      </c>
      <c r="B182" s="15">
        <v>43779</v>
      </c>
      <c r="C182" s="16">
        <v>0.41666666666666669</v>
      </c>
      <c r="D182" s="6">
        <v>21.3</v>
      </c>
      <c r="E182" s="6">
        <v>27</v>
      </c>
      <c r="F182" s="6">
        <v>280</v>
      </c>
      <c r="G182" s="6">
        <v>4</v>
      </c>
      <c r="H182" s="6">
        <v>10</v>
      </c>
      <c r="I182" s="6"/>
      <c r="J182" s="6"/>
      <c r="K182" s="6"/>
      <c r="L182" s="20"/>
      <c r="M182" s="84">
        <f t="shared" si="10"/>
        <v>280</v>
      </c>
      <c r="N182" s="248">
        <f>RHcount!X176</f>
        <v>0</v>
      </c>
      <c r="O182" s="17"/>
      <c r="P182" s="17"/>
      <c r="Q182" s="17"/>
      <c r="R182" s="17"/>
      <c r="S182" s="17"/>
      <c r="T182" s="17"/>
      <c r="U182" s="4"/>
      <c r="V182" s="4"/>
    </row>
    <row r="183" spans="1:22" x14ac:dyDescent="0.25">
      <c r="A183" s="318" t="str">
        <f t="shared" si="11"/>
        <v>Sun</v>
      </c>
      <c r="B183" s="15">
        <v>43779</v>
      </c>
      <c r="C183" s="16">
        <v>0.4375</v>
      </c>
      <c r="D183" s="6">
        <v>22.4</v>
      </c>
      <c r="E183" s="6">
        <v>25</v>
      </c>
      <c r="F183" s="6">
        <v>170</v>
      </c>
      <c r="G183" s="6">
        <v>2</v>
      </c>
      <c r="H183" s="6">
        <v>10</v>
      </c>
      <c r="I183" s="6"/>
      <c r="J183" s="6"/>
      <c r="K183" s="6"/>
      <c r="L183" s="20"/>
      <c r="M183" s="84">
        <f t="shared" si="10"/>
        <v>170</v>
      </c>
      <c r="N183" s="248">
        <f>RHcount!X177</f>
        <v>0</v>
      </c>
      <c r="O183" s="17"/>
      <c r="P183" s="17"/>
      <c r="Q183" s="17"/>
      <c r="R183" s="17"/>
      <c r="S183" s="17"/>
      <c r="T183" s="17"/>
      <c r="U183" s="4"/>
      <c r="V183" s="4"/>
    </row>
    <row r="184" spans="1:22" x14ac:dyDescent="0.25">
      <c r="A184" s="318" t="str">
        <f t="shared" si="11"/>
        <v>Sun</v>
      </c>
      <c r="B184" s="15">
        <v>43779</v>
      </c>
      <c r="C184" s="16">
        <v>0.45833333333333331</v>
      </c>
      <c r="D184" s="6">
        <v>22.7</v>
      </c>
      <c r="E184" s="6">
        <v>24</v>
      </c>
      <c r="F184" s="6">
        <v>320</v>
      </c>
      <c r="G184" s="6">
        <v>5</v>
      </c>
      <c r="H184" s="6">
        <v>10</v>
      </c>
      <c r="I184" s="6"/>
      <c r="J184" s="6"/>
      <c r="K184" s="6"/>
      <c r="L184" s="20"/>
      <c r="M184" s="84">
        <f t="shared" si="10"/>
        <v>320</v>
      </c>
      <c r="N184" s="248">
        <f>RHcount!X178</f>
        <v>0</v>
      </c>
      <c r="O184" s="17"/>
      <c r="P184" s="17"/>
      <c r="Q184" s="17"/>
      <c r="R184" s="17"/>
      <c r="S184" s="17"/>
      <c r="T184" s="17"/>
      <c r="U184" s="4"/>
      <c r="V184" s="4"/>
    </row>
    <row r="185" spans="1:22" x14ac:dyDescent="0.25">
      <c r="A185" s="318" t="str">
        <f t="shared" si="11"/>
        <v>Sun</v>
      </c>
      <c r="B185" s="15">
        <v>43779</v>
      </c>
      <c r="C185" s="16">
        <v>0.47916666666666669</v>
      </c>
      <c r="D185" s="6">
        <v>23.2</v>
      </c>
      <c r="E185" s="6">
        <v>23</v>
      </c>
      <c r="F185" s="6">
        <v>110</v>
      </c>
      <c r="G185" s="6">
        <v>9</v>
      </c>
      <c r="H185" s="6">
        <v>10</v>
      </c>
      <c r="I185" s="6"/>
      <c r="J185" s="6"/>
      <c r="K185" s="6"/>
      <c r="L185" s="20"/>
      <c r="M185" s="84">
        <f t="shared" si="10"/>
        <v>110</v>
      </c>
      <c r="N185" s="248">
        <f>RHcount!X179</f>
        <v>0</v>
      </c>
      <c r="O185" s="17"/>
      <c r="P185" s="17"/>
      <c r="Q185" s="17"/>
      <c r="R185" s="17"/>
      <c r="S185" s="17"/>
      <c r="T185" s="17"/>
      <c r="U185" s="4"/>
      <c r="V185" s="4"/>
    </row>
    <row r="186" spans="1:22" x14ac:dyDescent="0.25">
      <c r="A186" s="318" t="str">
        <f t="shared" si="11"/>
        <v>Sun</v>
      </c>
      <c r="B186" s="15">
        <v>43779</v>
      </c>
      <c r="C186" s="16">
        <v>0.5</v>
      </c>
      <c r="D186" s="6">
        <v>24.3</v>
      </c>
      <c r="E186" s="6">
        <v>23</v>
      </c>
      <c r="F186" s="6">
        <v>60</v>
      </c>
      <c r="G186" s="6">
        <v>5</v>
      </c>
      <c r="H186" s="6">
        <v>10</v>
      </c>
      <c r="I186" s="6"/>
      <c r="J186" s="6"/>
      <c r="K186" s="6"/>
      <c r="L186" s="20"/>
      <c r="M186" s="84">
        <f t="shared" si="10"/>
        <v>60</v>
      </c>
      <c r="N186" s="248">
        <f>RHcount!X180</f>
        <v>0</v>
      </c>
      <c r="O186" s="17"/>
      <c r="P186" s="17"/>
      <c r="Q186" s="17"/>
      <c r="R186" s="17"/>
      <c r="S186" s="17"/>
      <c r="T186" s="17"/>
      <c r="U186" s="4"/>
      <c r="V186" s="4"/>
    </row>
    <row r="187" spans="1:22" x14ac:dyDescent="0.25">
      <c r="A187" s="318" t="str">
        <f t="shared" si="11"/>
        <v>Sun</v>
      </c>
      <c r="B187" s="15">
        <v>43779</v>
      </c>
      <c r="C187" s="16">
        <v>0.52083333333333337</v>
      </c>
      <c r="D187" s="6">
        <v>24.5</v>
      </c>
      <c r="E187" s="6">
        <v>23</v>
      </c>
      <c r="F187" s="6">
        <v>330</v>
      </c>
      <c r="G187" s="6">
        <v>8</v>
      </c>
      <c r="H187" s="6">
        <v>10</v>
      </c>
      <c r="I187" s="6"/>
      <c r="J187" s="6"/>
      <c r="K187" s="6"/>
      <c r="L187" s="20"/>
      <c r="M187" s="84">
        <f t="shared" si="10"/>
        <v>330</v>
      </c>
      <c r="N187" s="248">
        <f>RHcount!X181</f>
        <v>0</v>
      </c>
      <c r="O187" s="17"/>
      <c r="P187" s="17"/>
      <c r="Q187" s="17"/>
      <c r="R187" s="17"/>
      <c r="S187" s="17"/>
      <c r="T187" s="17"/>
      <c r="U187" s="4"/>
      <c r="V187" s="4"/>
    </row>
    <row r="188" spans="1:22" x14ac:dyDescent="0.25">
      <c r="A188" s="318" t="str">
        <f t="shared" si="11"/>
        <v>Sun</v>
      </c>
      <c r="B188" s="15">
        <v>43779</v>
      </c>
      <c r="C188" s="16">
        <v>0.53611111111111109</v>
      </c>
      <c r="D188" s="6">
        <v>23.2</v>
      </c>
      <c r="E188" s="6">
        <v>28</v>
      </c>
      <c r="F188" s="6">
        <v>90</v>
      </c>
      <c r="G188" s="6">
        <v>28</v>
      </c>
      <c r="H188" s="6">
        <v>10</v>
      </c>
      <c r="I188" s="6"/>
      <c r="J188" s="6"/>
      <c r="K188" s="6"/>
      <c r="L188" s="20"/>
      <c r="M188" s="84">
        <f t="shared" si="10"/>
        <v>90</v>
      </c>
      <c r="N188" s="248">
        <f>RHcount!X182</f>
        <v>0</v>
      </c>
      <c r="O188" s="17"/>
      <c r="P188" s="17"/>
      <c r="Q188" s="17"/>
      <c r="R188" s="17"/>
      <c r="S188" s="17"/>
      <c r="T188" s="17"/>
      <c r="U188" s="4"/>
      <c r="V188" s="4"/>
    </row>
    <row r="189" spans="1:22" x14ac:dyDescent="0.25">
      <c r="A189" s="318" t="str">
        <f t="shared" si="11"/>
        <v>Sun</v>
      </c>
      <c r="B189" s="15">
        <v>43779</v>
      </c>
      <c r="C189" s="16">
        <v>0.54166666666666663</v>
      </c>
      <c r="D189" s="6">
        <v>23.6</v>
      </c>
      <c r="E189" s="6">
        <v>28</v>
      </c>
      <c r="F189" s="6">
        <v>90</v>
      </c>
      <c r="G189" s="6">
        <v>26</v>
      </c>
      <c r="H189" s="6">
        <v>10</v>
      </c>
      <c r="I189" s="6"/>
      <c r="J189" s="6"/>
      <c r="K189" s="6"/>
      <c r="L189" s="20"/>
      <c r="M189" s="84">
        <f t="shared" si="10"/>
        <v>90</v>
      </c>
      <c r="N189" s="248">
        <f>RHcount!X183</f>
        <v>0</v>
      </c>
      <c r="O189" s="17"/>
      <c r="P189" s="17"/>
      <c r="Q189" s="17"/>
      <c r="R189" s="17"/>
      <c r="S189" s="17"/>
      <c r="T189" s="17"/>
      <c r="U189" s="4"/>
      <c r="V189" s="4"/>
    </row>
    <row r="190" spans="1:22" x14ac:dyDescent="0.25">
      <c r="A190" s="318" t="str">
        <f t="shared" si="11"/>
        <v>Sun</v>
      </c>
      <c r="B190" s="15">
        <v>43779</v>
      </c>
      <c r="C190" s="16">
        <v>0.5625</v>
      </c>
      <c r="D190" s="6">
        <v>23.1</v>
      </c>
      <c r="E190" s="6">
        <v>30</v>
      </c>
      <c r="F190" s="6">
        <v>90</v>
      </c>
      <c r="G190" s="6">
        <v>24</v>
      </c>
      <c r="H190" s="6">
        <v>10</v>
      </c>
      <c r="I190" s="6"/>
      <c r="J190" s="6"/>
      <c r="K190" s="6"/>
      <c r="L190" s="20"/>
      <c r="M190" s="84">
        <f t="shared" si="10"/>
        <v>90</v>
      </c>
      <c r="N190" s="248">
        <f>RHcount!X184</f>
        <v>0</v>
      </c>
      <c r="O190" s="17"/>
      <c r="P190" s="17"/>
      <c r="Q190" s="17"/>
      <c r="R190" s="17"/>
      <c r="S190" s="17"/>
      <c r="T190" s="17"/>
      <c r="U190" s="4"/>
      <c r="V190" s="4"/>
    </row>
    <row r="191" spans="1:22" x14ac:dyDescent="0.25">
      <c r="A191" s="318" t="str">
        <f t="shared" ref="A191:A204" si="12">TEXT(B191,"ddd")</f>
        <v>Sun</v>
      </c>
      <c r="B191" s="15">
        <v>43779</v>
      </c>
      <c r="C191" s="16">
        <v>0.58333333333333337</v>
      </c>
      <c r="D191" s="6">
        <v>23</v>
      </c>
      <c r="E191" s="6">
        <v>30</v>
      </c>
      <c r="F191" s="6">
        <v>110</v>
      </c>
      <c r="G191" s="6">
        <v>21</v>
      </c>
      <c r="H191" s="6">
        <v>10</v>
      </c>
      <c r="I191" s="6"/>
      <c r="J191" s="6"/>
      <c r="K191" s="6"/>
      <c r="L191" s="20"/>
      <c r="M191" s="84">
        <f t="shared" si="10"/>
        <v>110</v>
      </c>
      <c r="N191" s="248">
        <f>RHcount!X185</f>
        <v>0</v>
      </c>
      <c r="O191" s="17"/>
      <c r="P191" s="17"/>
      <c r="Q191" s="17"/>
      <c r="R191" s="17"/>
      <c r="S191" s="17"/>
      <c r="T191" s="17"/>
      <c r="U191" s="4"/>
      <c r="V191" s="4"/>
    </row>
    <row r="192" spans="1:22" x14ac:dyDescent="0.25">
      <c r="A192" s="318" t="str">
        <f t="shared" si="12"/>
        <v>Sun</v>
      </c>
      <c r="B192" s="15">
        <v>43779</v>
      </c>
      <c r="C192" s="16">
        <v>0.60416666666666663</v>
      </c>
      <c r="D192" s="6">
        <v>22.5</v>
      </c>
      <c r="E192" s="6">
        <v>31</v>
      </c>
      <c r="F192" s="6">
        <v>120</v>
      </c>
      <c r="G192" s="6">
        <v>21</v>
      </c>
      <c r="H192" s="6">
        <v>10</v>
      </c>
      <c r="I192" s="6"/>
      <c r="J192" s="6"/>
      <c r="K192" s="6"/>
      <c r="L192" s="20"/>
      <c r="M192" s="84">
        <f t="shared" si="10"/>
        <v>120</v>
      </c>
      <c r="N192" s="248">
        <f>RHcount!X186</f>
        <v>0</v>
      </c>
      <c r="O192" s="17"/>
      <c r="P192" s="17"/>
      <c r="Q192" s="17"/>
      <c r="R192" s="17"/>
      <c r="S192" s="17"/>
      <c r="T192" s="17"/>
      <c r="U192" s="4"/>
      <c r="V192" s="4"/>
    </row>
    <row r="193" spans="1:22" x14ac:dyDescent="0.25">
      <c r="A193" s="318" t="str">
        <f t="shared" si="12"/>
        <v>Sun</v>
      </c>
      <c r="B193" s="15">
        <v>43779</v>
      </c>
      <c r="C193" s="16">
        <v>0.625</v>
      </c>
      <c r="D193" s="6">
        <v>22.2</v>
      </c>
      <c r="E193" s="6">
        <v>36</v>
      </c>
      <c r="F193" s="6">
        <v>100</v>
      </c>
      <c r="G193" s="6">
        <v>21</v>
      </c>
      <c r="H193" s="6">
        <v>10</v>
      </c>
      <c r="I193" s="6"/>
      <c r="J193" s="6"/>
      <c r="K193" s="6"/>
      <c r="L193" s="20"/>
      <c r="M193" s="84">
        <f t="shared" si="10"/>
        <v>100</v>
      </c>
      <c r="N193" s="248">
        <f>RHcount!X187</f>
        <v>0</v>
      </c>
      <c r="O193" s="17"/>
      <c r="P193" s="17"/>
      <c r="Q193" s="17"/>
      <c r="R193" s="17"/>
      <c r="S193" s="17"/>
      <c r="T193" s="17"/>
      <c r="U193" s="4"/>
      <c r="V193" s="4"/>
    </row>
    <row r="194" spans="1:22" x14ac:dyDescent="0.25">
      <c r="A194" s="318" t="str">
        <f t="shared" si="12"/>
        <v>Sun</v>
      </c>
      <c r="B194" s="15">
        <v>43779</v>
      </c>
      <c r="C194" s="16">
        <v>0.64583333333333337</v>
      </c>
      <c r="D194" s="6">
        <v>21.9</v>
      </c>
      <c r="E194" s="6">
        <v>37</v>
      </c>
      <c r="F194" s="6">
        <v>120</v>
      </c>
      <c r="G194" s="6">
        <v>18</v>
      </c>
      <c r="H194" s="6">
        <v>10</v>
      </c>
      <c r="I194" s="6"/>
      <c r="J194" s="6"/>
      <c r="K194" s="6"/>
      <c r="L194" s="20"/>
      <c r="M194" s="84">
        <f t="shared" si="10"/>
        <v>120</v>
      </c>
      <c r="N194" s="248">
        <f>RHcount!X188</f>
        <v>0</v>
      </c>
      <c r="O194" s="17"/>
      <c r="P194" s="17"/>
      <c r="Q194" s="17"/>
      <c r="R194" s="17"/>
      <c r="S194" s="17"/>
      <c r="T194" s="17"/>
      <c r="U194" s="4"/>
      <c r="V194" s="4"/>
    </row>
    <row r="195" spans="1:22" x14ac:dyDescent="0.25">
      <c r="A195" s="318" t="str">
        <f t="shared" si="12"/>
        <v>Sun</v>
      </c>
      <c r="B195" s="15">
        <v>43779</v>
      </c>
      <c r="C195" s="16">
        <v>0.66666666666666663</v>
      </c>
      <c r="D195" s="6">
        <v>21.5</v>
      </c>
      <c r="E195" s="6">
        <v>38</v>
      </c>
      <c r="F195" s="6">
        <v>130</v>
      </c>
      <c r="G195" s="6">
        <v>18</v>
      </c>
      <c r="H195" s="6">
        <v>10</v>
      </c>
      <c r="I195" s="6"/>
      <c r="J195" s="6"/>
      <c r="K195" s="6"/>
      <c r="L195" s="20"/>
      <c r="M195" s="84">
        <f t="shared" si="10"/>
        <v>130</v>
      </c>
      <c r="N195" s="248">
        <f>RHcount!X189</f>
        <v>0</v>
      </c>
      <c r="O195" s="17"/>
      <c r="P195" s="17"/>
      <c r="Q195" s="17"/>
      <c r="R195" s="17"/>
      <c r="S195" s="17"/>
      <c r="T195" s="17"/>
      <c r="U195" s="4"/>
      <c r="V195" s="4"/>
    </row>
    <row r="196" spans="1:22" x14ac:dyDescent="0.25">
      <c r="A196" s="318" t="str">
        <f t="shared" si="12"/>
        <v>Sun</v>
      </c>
      <c r="B196" s="15">
        <v>43779</v>
      </c>
      <c r="C196" s="16">
        <v>0.6875</v>
      </c>
      <c r="D196" s="6">
        <v>21</v>
      </c>
      <c r="E196" s="6">
        <v>42</v>
      </c>
      <c r="F196" s="6">
        <v>140</v>
      </c>
      <c r="G196" s="6">
        <v>18</v>
      </c>
      <c r="H196" s="6">
        <v>10</v>
      </c>
      <c r="I196" s="6"/>
      <c r="J196" s="6"/>
      <c r="K196" s="6"/>
      <c r="L196" s="20"/>
      <c r="M196" s="84">
        <f t="shared" si="10"/>
        <v>140</v>
      </c>
      <c r="N196" s="248">
        <f>RHcount!X190</f>
        <v>0</v>
      </c>
      <c r="O196" s="17"/>
      <c r="P196" s="17"/>
      <c r="Q196" s="17"/>
      <c r="R196" s="17"/>
      <c r="S196" s="17"/>
      <c r="T196" s="17"/>
      <c r="U196" s="4"/>
      <c r="V196" s="4"/>
    </row>
    <row r="197" spans="1:22" x14ac:dyDescent="0.25">
      <c r="A197" s="318" t="str">
        <f t="shared" si="12"/>
        <v>Sun</v>
      </c>
      <c r="B197" s="15">
        <v>43779</v>
      </c>
      <c r="C197" s="16">
        <v>0.70833333333333337</v>
      </c>
      <c r="D197" s="6">
        <v>20.6</v>
      </c>
      <c r="E197" s="6">
        <v>44</v>
      </c>
      <c r="F197" s="6">
        <v>120</v>
      </c>
      <c r="G197" s="6">
        <v>17</v>
      </c>
      <c r="H197" s="6">
        <v>10</v>
      </c>
      <c r="I197" s="6"/>
      <c r="J197" s="6"/>
      <c r="K197" s="6"/>
      <c r="L197" s="20"/>
      <c r="M197" s="84">
        <f t="shared" si="10"/>
        <v>120</v>
      </c>
      <c r="N197" s="248">
        <f>RHcount!X191</f>
        <v>0</v>
      </c>
      <c r="O197" s="17"/>
      <c r="P197" s="17"/>
      <c r="Q197" s="17"/>
      <c r="R197" s="17"/>
      <c r="S197" s="17"/>
      <c r="T197" s="17"/>
      <c r="U197" s="4"/>
      <c r="V197" s="4"/>
    </row>
    <row r="198" spans="1:22" x14ac:dyDescent="0.25">
      <c r="A198" s="318" t="str">
        <f t="shared" si="12"/>
        <v>Sun</v>
      </c>
      <c r="B198" s="15">
        <v>43779</v>
      </c>
      <c r="C198" s="16">
        <v>0.72916666666666663</v>
      </c>
      <c r="D198" s="6">
        <v>20.3</v>
      </c>
      <c r="E198" s="6">
        <v>47</v>
      </c>
      <c r="F198" s="6">
        <v>110</v>
      </c>
      <c r="G198" s="6">
        <v>17</v>
      </c>
      <c r="H198" s="6">
        <v>10</v>
      </c>
      <c r="I198" s="6"/>
      <c r="J198" s="6"/>
      <c r="K198" s="6"/>
      <c r="L198" s="20"/>
      <c r="M198" s="84">
        <f t="shared" si="10"/>
        <v>110</v>
      </c>
      <c r="N198" s="248">
        <f>RHcount!X192</f>
        <v>0</v>
      </c>
      <c r="O198" s="17"/>
      <c r="P198" s="17"/>
      <c r="Q198" s="17"/>
      <c r="R198" s="17"/>
      <c r="S198" s="17"/>
      <c r="T198" s="17"/>
      <c r="U198" s="4"/>
      <c r="V198" s="4"/>
    </row>
    <row r="199" spans="1:22" x14ac:dyDescent="0.25">
      <c r="A199" s="318" t="str">
        <f t="shared" si="12"/>
        <v>Sun</v>
      </c>
      <c r="B199" s="15">
        <v>43779</v>
      </c>
      <c r="C199" s="16">
        <v>0.75</v>
      </c>
      <c r="D199" s="6">
        <v>19.8</v>
      </c>
      <c r="E199" s="6">
        <v>50</v>
      </c>
      <c r="F199" s="6">
        <v>120</v>
      </c>
      <c r="G199" s="6">
        <v>15</v>
      </c>
      <c r="H199" s="6">
        <v>10</v>
      </c>
      <c r="I199" s="6"/>
      <c r="J199" s="6"/>
      <c r="K199" s="6"/>
      <c r="L199" s="20"/>
      <c r="M199" s="84">
        <f t="shared" si="10"/>
        <v>120</v>
      </c>
      <c r="N199" s="248">
        <f>RHcount!X193</f>
        <v>0</v>
      </c>
      <c r="O199" s="17"/>
      <c r="P199" s="17"/>
      <c r="Q199" s="17"/>
      <c r="R199" s="17"/>
      <c r="S199" s="17"/>
      <c r="T199" s="17"/>
      <c r="U199" s="4"/>
      <c r="V199" s="4"/>
    </row>
    <row r="200" spans="1:22" x14ac:dyDescent="0.25">
      <c r="A200" s="318" t="str">
        <f t="shared" si="12"/>
        <v>Sun</v>
      </c>
      <c r="B200" s="15">
        <v>43779</v>
      </c>
      <c r="C200" s="16">
        <v>0.77083333333333337</v>
      </c>
      <c r="D200" s="6">
        <v>19.2</v>
      </c>
      <c r="E200" s="6">
        <v>51</v>
      </c>
      <c r="F200" s="6">
        <v>120</v>
      </c>
      <c r="G200" s="6">
        <v>13</v>
      </c>
      <c r="H200" s="6">
        <v>10</v>
      </c>
      <c r="I200" s="6"/>
      <c r="J200" s="6"/>
      <c r="K200" s="6"/>
      <c r="L200" s="20"/>
      <c r="M200" s="84">
        <f t="shared" si="10"/>
        <v>120</v>
      </c>
      <c r="N200" s="248">
        <f>RHcount!X194</f>
        <v>0</v>
      </c>
      <c r="O200" s="17"/>
      <c r="P200" s="17"/>
      <c r="Q200" s="17"/>
      <c r="R200" s="17"/>
      <c r="S200" s="17"/>
      <c r="T200" s="17"/>
      <c r="U200" s="4"/>
      <c r="V200" s="4"/>
    </row>
    <row r="201" spans="1:22" x14ac:dyDescent="0.25">
      <c r="A201" s="318" t="str">
        <f t="shared" si="12"/>
        <v>Sun</v>
      </c>
      <c r="B201" s="15">
        <v>43779</v>
      </c>
      <c r="C201" s="16">
        <v>0.79166666666666663</v>
      </c>
      <c r="D201" s="6">
        <v>18.2</v>
      </c>
      <c r="E201" s="6">
        <v>55</v>
      </c>
      <c r="F201" s="6">
        <v>100</v>
      </c>
      <c r="G201" s="6">
        <v>8</v>
      </c>
      <c r="H201" s="6">
        <v>10</v>
      </c>
      <c r="I201" s="6"/>
      <c r="J201" s="6"/>
      <c r="K201" s="6"/>
      <c r="L201" s="20"/>
      <c r="M201" s="84">
        <f t="shared" si="10"/>
        <v>100</v>
      </c>
      <c r="N201" s="248">
        <f>RHcount!X195</f>
        <v>0</v>
      </c>
      <c r="O201" s="17"/>
      <c r="P201" s="17"/>
      <c r="Q201" s="17"/>
      <c r="R201" s="17"/>
      <c r="S201" s="17"/>
      <c r="T201" s="17"/>
      <c r="U201" s="4"/>
      <c r="V201" s="4"/>
    </row>
    <row r="202" spans="1:22" x14ac:dyDescent="0.25">
      <c r="A202" s="318" t="str">
        <f t="shared" si="12"/>
        <v>Sun</v>
      </c>
      <c r="B202" s="15">
        <v>43779</v>
      </c>
      <c r="C202" s="16">
        <v>0.8125</v>
      </c>
      <c r="D202" s="6">
        <v>17.5</v>
      </c>
      <c r="E202" s="6">
        <v>57</v>
      </c>
      <c r="F202" s="6">
        <v>70</v>
      </c>
      <c r="G202" s="6">
        <v>4</v>
      </c>
      <c r="H202" s="6">
        <v>10</v>
      </c>
      <c r="I202" s="6"/>
      <c r="J202" s="6"/>
      <c r="K202" s="6"/>
      <c r="L202" s="20"/>
      <c r="M202" s="84">
        <f t="shared" si="10"/>
        <v>70</v>
      </c>
      <c r="N202" s="248">
        <f>RHcount!X196</f>
        <v>0</v>
      </c>
      <c r="O202" s="17"/>
      <c r="P202" s="17"/>
      <c r="Q202" s="17"/>
      <c r="R202" s="17"/>
      <c r="S202" s="17"/>
      <c r="T202" s="17"/>
      <c r="U202" s="4"/>
      <c r="V202" s="4"/>
    </row>
    <row r="203" spans="1:22" x14ac:dyDescent="0.25">
      <c r="A203" s="318" t="str">
        <f t="shared" si="12"/>
        <v>Sun</v>
      </c>
      <c r="B203" s="15">
        <v>43779</v>
      </c>
      <c r="C203" s="16">
        <v>0.83333333333333337</v>
      </c>
      <c r="D203" s="6">
        <v>15.9</v>
      </c>
      <c r="E203" s="6">
        <v>64</v>
      </c>
      <c r="F203" s="6">
        <v>0</v>
      </c>
      <c r="G203" s="6">
        <v>0</v>
      </c>
      <c r="H203" s="6">
        <v>10</v>
      </c>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Sun</v>
      </c>
      <c r="B204" s="15">
        <v>43779</v>
      </c>
      <c r="C204" s="16">
        <v>0.85416666666666663</v>
      </c>
      <c r="D204" s="6">
        <v>13.7</v>
      </c>
      <c r="E204" s="6">
        <v>70</v>
      </c>
      <c r="F204" s="6">
        <v>0</v>
      </c>
      <c r="G204" s="6">
        <v>0</v>
      </c>
      <c r="H204" s="6">
        <v>10</v>
      </c>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Sun</v>
      </c>
      <c r="B205" s="15">
        <v>43779</v>
      </c>
      <c r="C205" s="16">
        <v>0.875</v>
      </c>
      <c r="D205" s="6">
        <v>12.6</v>
      </c>
      <c r="E205" s="6">
        <v>77</v>
      </c>
      <c r="F205" s="6">
        <v>300</v>
      </c>
      <c r="G205" s="6">
        <v>5</v>
      </c>
      <c r="H205" s="6">
        <v>10</v>
      </c>
      <c r="I205" s="6"/>
      <c r="J205" s="6"/>
      <c r="K205" s="6"/>
      <c r="L205" s="20"/>
      <c r="M205" s="84">
        <f t="shared" si="13"/>
        <v>300</v>
      </c>
      <c r="N205" s="248">
        <f>RHcount!X199</f>
        <v>0</v>
      </c>
      <c r="O205" s="17"/>
      <c r="P205" s="17"/>
      <c r="Q205" s="17"/>
      <c r="R205" s="17"/>
      <c r="S205" s="17"/>
      <c r="T205" s="17"/>
      <c r="U205" s="4"/>
      <c r="V205" s="4"/>
    </row>
    <row r="206" spans="1:22" x14ac:dyDescent="0.25">
      <c r="A206" s="318" t="str">
        <f t="shared" si="14"/>
        <v>Sun</v>
      </c>
      <c r="B206" s="15">
        <v>43779</v>
      </c>
      <c r="C206" s="16">
        <v>0.89583333333333337</v>
      </c>
      <c r="D206" s="6">
        <v>12.7</v>
      </c>
      <c r="E206" s="6">
        <v>80</v>
      </c>
      <c r="F206" s="6">
        <v>0</v>
      </c>
      <c r="G206" s="6">
        <v>0</v>
      </c>
      <c r="H206" s="6">
        <v>10</v>
      </c>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Sun</v>
      </c>
      <c r="B207" s="15">
        <v>43779</v>
      </c>
      <c r="C207" s="16">
        <v>0.91666666666666663</v>
      </c>
      <c r="D207" s="6">
        <v>11.8</v>
      </c>
      <c r="E207" s="6">
        <v>82</v>
      </c>
      <c r="F207" s="6">
        <v>0</v>
      </c>
      <c r="G207" s="6">
        <v>0</v>
      </c>
      <c r="H207" s="6">
        <v>10</v>
      </c>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Sun</v>
      </c>
      <c r="B208" s="15">
        <v>43779</v>
      </c>
      <c r="C208" s="16">
        <v>0.9375</v>
      </c>
      <c r="D208" s="6">
        <v>11</v>
      </c>
      <c r="E208" s="6">
        <v>83</v>
      </c>
      <c r="F208" s="6">
        <v>260</v>
      </c>
      <c r="G208" s="6">
        <v>4</v>
      </c>
      <c r="H208" s="6">
        <v>10</v>
      </c>
      <c r="I208" s="6"/>
      <c r="J208" s="6"/>
      <c r="K208" s="6"/>
      <c r="L208" s="20"/>
      <c r="M208" s="84">
        <f t="shared" si="13"/>
        <v>260</v>
      </c>
      <c r="N208" s="248">
        <f>RHcount!X202</f>
        <v>0</v>
      </c>
      <c r="O208" s="17"/>
      <c r="P208" s="17"/>
      <c r="Q208" s="17"/>
      <c r="R208" s="17"/>
      <c r="S208" s="17"/>
      <c r="T208" s="17"/>
      <c r="U208" s="4"/>
      <c r="V208" s="4"/>
    </row>
    <row r="209" spans="1:22" x14ac:dyDescent="0.25">
      <c r="A209" s="318" t="str">
        <f t="shared" si="14"/>
        <v>Sun</v>
      </c>
      <c r="B209" s="15">
        <v>43779</v>
      </c>
      <c r="C209" s="16">
        <v>0.95833333333333337</v>
      </c>
      <c r="D209" s="6">
        <v>11.6</v>
      </c>
      <c r="E209" s="6">
        <v>86</v>
      </c>
      <c r="F209" s="6">
        <v>0</v>
      </c>
      <c r="G209" s="6">
        <v>0</v>
      </c>
      <c r="H209" s="6">
        <v>10</v>
      </c>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Sun</v>
      </c>
      <c r="B210" s="15">
        <v>43779</v>
      </c>
      <c r="C210" s="16">
        <v>0.97916666666666663</v>
      </c>
      <c r="D210" s="6">
        <v>10.7</v>
      </c>
      <c r="E210" s="6">
        <v>86</v>
      </c>
      <c r="F210" s="6">
        <v>270</v>
      </c>
      <c r="G210" s="6">
        <v>8</v>
      </c>
      <c r="H210" s="6">
        <v>10</v>
      </c>
      <c r="I210" s="6"/>
      <c r="J210" s="6"/>
      <c r="K210" s="6"/>
      <c r="L210" s="20"/>
      <c r="M210" s="84">
        <f t="shared" si="13"/>
        <v>270</v>
      </c>
      <c r="N210" s="248">
        <f>RHcount!X204</f>
        <v>0</v>
      </c>
      <c r="O210" s="17"/>
      <c r="P210" s="17"/>
      <c r="Q210" s="17"/>
      <c r="R210" s="17"/>
      <c r="S210" s="17"/>
      <c r="T210" s="17"/>
      <c r="U210" s="4"/>
      <c r="V210" s="4"/>
    </row>
    <row r="211" spans="1:22" x14ac:dyDescent="0.25">
      <c r="A211" s="318" t="str">
        <f t="shared" si="14"/>
        <v>Mon</v>
      </c>
      <c r="B211" s="15">
        <v>43780</v>
      </c>
      <c r="C211" s="16">
        <v>0</v>
      </c>
      <c r="D211" s="6">
        <v>9.8000000000000007</v>
      </c>
      <c r="E211" s="6">
        <v>86</v>
      </c>
      <c r="F211" s="6">
        <v>280</v>
      </c>
      <c r="G211" s="6">
        <v>5</v>
      </c>
      <c r="H211" s="6">
        <v>10</v>
      </c>
      <c r="I211" s="6"/>
      <c r="J211" s="6"/>
      <c r="K211" s="6"/>
      <c r="L211" s="20"/>
      <c r="M211" s="84">
        <f t="shared" si="13"/>
        <v>280</v>
      </c>
      <c r="N211" s="248">
        <f>RHcount!X205</f>
        <v>0</v>
      </c>
      <c r="O211" s="17"/>
      <c r="P211" s="17"/>
      <c r="Q211" s="17"/>
      <c r="R211" s="17"/>
      <c r="S211" s="17"/>
      <c r="T211" s="17"/>
      <c r="U211" s="4"/>
      <c r="V211" s="4"/>
    </row>
    <row r="212" spans="1:22" x14ac:dyDescent="0.25">
      <c r="A212" s="318" t="str">
        <f t="shared" si="14"/>
        <v>Mon</v>
      </c>
      <c r="B212" s="15">
        <v>43780</v>
      </c>
      <c r="C212" s="16">
        <v>2.0833333333333332E-2</v>
      </c>
      <c r="D212" s="6">
        <v>9.9</v>
      </c>
      <c r="E212" s="6">
        <v>92</v>
      </c>
      <c r="F212" s="6">
        <v>290</v>
      </c>
      <c r="G212" s="6">
        <v>5</v>
      </c>
      <c r="H212" s="6">
        <v>10</v>
      </c>
      <c r="I212" s="6"/>
      <c r="J212" s="6"/>
      <c r="K212" s="6"/>
      <c r="L212" s="20"/>
      <c r="M212" s="84">
        <f t="shared" si="13"/>
        <v>290</v>
      </c>
      <c r="N212" s="248">
        <f>RHcount!X206</f>
        <v>0</v>
      </c>
      <c r="O212" s="17"/>
      <c r="P212" s="17"/>
      <c r="Q212" s="17"/>
      <c r="R212" s="17"/>
      <c r="S212" s="17"/>
      <c r="T212" s="17"/>
      <c r="U212" s="4"/>
      <c r="V212" s="4"/>
    </row>
    <row r="213" spans="1:22" x14ac:dyDescent="0.25">
      <c r="A213" s="318" t="str">
        <f t="shared" si="14"/>
        <v>Mon</v>
      </c>
      <c r="B213" s="15">
        <v>43780</v>
      </c>
      <c r="C213" s="16">
        <v>4.1666666666666664E-2</v>
      </c>
      <c r="D213" s="6">
        <v>9.3000000000000007</v>
      </c>
      <c r="E213" s="6">
        <v>92</v>
      </c>
      <c r="F213" s="6">
        <v>0</v>
      </c>
      <c r="G213" s="6">
        <v>0</v>
      </c>
      <c r="H213" s="6">
        <v>10</v>
      </c>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Mon</v>
      </c>
      <c r="B214" s="15">
        <v>43780</v>
      </c>
      <c r="C214" s="16">
        <v>6.25E-2</v>
      </c>
      <c r="D214" s="6">
        <v>9.8000000000000007</v>
      </c>
      <c r="E214" s="6">
        <v>94</v>
      </c>
      <c r="F214" s="6">
        <v>290</v>
      </c>
      <c r="G214" s="6">
        <v>5</v>
      </c>
      <c r="H214" s="6">
        <v>10</v>
      </c>
      <c r="I214" s="6"/>
      <c r="J214" s="6"/>
      <c r="K214" s="6"/>
      <c r="L214" s="20"/>
      <c r="M214" s="84">
        <f t="shared" si="13"/>
        <v>290</v>
      </c>
      <c r="N214" s="248">
        <f>RHcount!X208</f>
        <v>0</v>
      </c>
      <c r="O214" s="17"/>
      <c r="P214" s="17"/>
      <c r="Q214" s="17"/>
      <c r="R214" s="17"/>
      <c r="S214" s="17"/>
      <c r="T214" s="17"/>
      <c r="U214" s="4"/>
      <c r="V214" s="4"/>
    </row>
    <row r="215" spans="1:22" x14ac:dyDescent="0.25">
      <c r="A215" s="318" t="str">
        <f t="shared" si="14"/>
        <v>Mon</v>
      </c>
      <c r="B215" s="15">
        <v>43780</v>
      </c>
      <c r="C215" s="16">
        <v>8.3333333333333329E-2</v>
      </c>
      <c r="D215" s="6">
        <v>9.8000000000000007</v>
      </c>
      <c r="E215" s="6">
        <v>92</v>
      </c>
      <c r="F215" s="6">
        <v>290</v>
      </c>
      <c r="G215" s="6">
        <v>8</v>
      </c>
      <c r="H215" s="6">
        <v>10</v>
      </c>
      <c r="I215" s="6"/>
      <c r="J215" s="6"/>
      <c r="K215" s="6"/>
      <c r="L215" s="20"/>
      <c r="M215" s="84">
        <f t="shared" si="13"/>
        <v>290</v>
      </c>
      <c r="N215" s="248">
        <f>RHcount!X209</f>
        <v>0</v>
      </c>
      <c r="O215" s="17"/>
      <c r="P215" s="17"/>
      <c r="Q215" s="17"/>
      <c r="R215" s="17"/>
      <c r="S215" s="17"/>
      <c r="T215" s="17"/>
      <c r="U215" s="4"/>
      <c r="V215" s="4"/>
    </row>
    <row r="216" spans="1:22" x14ac:dyDescent="0.25">
      <c r="A216" s="318" t="str">
        <f t="shared" si="14"/>
        <v>Mon</v>
      </c>
      <c r="B216" s="15">
        <v>43780</v>
      </c>
      <c r="C216" s="16">
        <v>0.10416666666666667</v>
      </c>
      <c r="D216" s="6">
        <v>9.8000000000000007</v>
      </c>
      <c r="E216" s="6">
        <v>91</v>
      </c>
      <c r="F216" s="6">
        <v>270</v>
      </c>
      <c r="G216" s="6">
        <v>5</v>
      </c>
      <c r="H216" s="6">
        <v>10</v>
      </c>
      <c r="I216" s="6"/>
      <c r="J216" s="6"/>
      <c r="K216" s="6"/>
      <c r="L216" s="20"/>
      <c r="M216" s="84">
        <f t="shared" si="13"/>
        <v>270</v>
      </c>
      <c r="N216" s="248">
        <f>RHcount!X210</f>
        <v>0</v>
      </c>
      <c r="O216" s="17"/>
      <c r="P216" s="17"/>
      <c r="Q216" s="17"/>
      <c r="R216" s="17"/>
      <c r="S216" s="17"/>
      <c r="T216" s="17"/>
      <c r="U216" s="4"/>
      <c r="V216" s="4"/>
    </row>
    <row r="217" spans="1:22" x14ac:dyDescent="0.25">
      <c r="A217" s="318" t="str">
        <f t="shared" si="14"/>
        <v>Mon</v>
      </c>
      <c r="B217" s="15">
        <v>43780</v>
      </c>
      <c r="C217" s="16">
        <v>0.125</v>
      </c>
      <c r="D217" s="6">
        <v>9.3000000000000007</v>
      </c>
      <c r="E217" s="6">
        <v>96</v>
      </c>
      <c r="F217" s="6">
        <v>270</v>
      </c>
      <c r="G217" s="6">
        <v>5</v>
      </c>
      <c r="H217" s="6">
        <v>10</v>
      </c>
      <c r="I217" s="6"/>
      <c r="J217" s="6"/>
      <c r="K217" s="6"/>
      <c r="L217" s="20"/>
      <c r="M217" s="84">
        <f t="shared" si="13"/>
        <v>270</v>
      </c>
      <c r="N217" s="248">
        <f>RHcount!X211</f>
        <v>0</v>
      </c>
      <c r="O217" s="17"/>
      <c r="P217" s="17"/>
      <c r="Q217" s="17"/>
      <c r="R217" s="17"/>
      <c r="S217" s="17"/>
      <c r="T217" s="17"/>
      <c r="U217" s="4"/>
      <c r="V217" s="4"/>
    </row>
    <row r="218" spans="1:22" x14ac:dyDescent="0.25">
      <c r="A218" s="318" t="str">
        <f t="shared" si="14"/>
        <v>Mon</v>
      </c>
      <c r="B218" s="15">
        <v>43780</v>
      </c>
      <c r="C218" s="16">
        <v>0.14583333333333334</v>
      </c>
      <c r="D218" s="6">
        <v>8.1999999999999993</v>
      </c>
      <c r="E218" s="6">
        <v>94</v>
      </c>
      <c r="F218" s="6">
        <v>270</v>
      </c>
      <c r="G218" s="6">
        <v>8</v>
      </c>
      <c r="H218" s="6">
        <v>10</v>
      </c>
      <c r="I218" s="6"/>
      <c r="J218" s="6"/>
      <c r="K218" s="6"/>
      <c r="L218" s="20"/>
      <c r="M218" s="84">
        <f t="shared" si="13"/>
        <v>270</v>
      </c>
      <c r="N218" s="248">
        <f>RHcount!X212</f>
        <v>0</v>
      </c>
      <c r="O218" s="17"/>
      <c r="P218" s="17"/>
      <c r="Q218" s="17"/>
      <c r="R218" s="17"/>
      <c r="S218" s="17"/>
      <c r="T218" s="17"/>
      <c r="U218" s="4"/>
      <c r="V218" s="4"/>
    </row>
    <row r="219" spans="1:22" x14ac:dyDescent="0.25">
      <c r="A219" s="318" t="str">
        <f t="shared" si="14"/>
        <v>Mon</v>
      </c>
      <c r="B219" s="15">
        <v>43780</v>
      </c>
      <c r="C219" s="16">
        <v>0.16666666666666666</v>
      </c>
      <c r="D219" s="6">
        <v>9.1</v>
      </c>
      <c r="E219" s="6">
        <v>97</v>
      </c>
      <c r="F219" s="6">
        <v>280</v>
      </c>
      <c r="G219" s="6">
        <v>5</v>
      </c>
      <c r="H219" s="6">
        <v>10</v>
      </c>
      <c r="I219" s="6"/>
      <c r="J219" s="6"/>
      <c r="K219" s="6"/>
      <c r="L219" s="20"/>
      <c r="M219" s="84">
        <f t="shared" si="13"/>
        <v>280</v>
      </c>
      <c r="N219" s="248">
        <f>RHcount!X213</f>
        <v>0</v>
      </c>
      <c r="O219" s="17"/>
      <c r="P219" s="17"/>
      <c r="Q219" s="17"/>
      <c r="R219" s="17"/>
      <c r="S219" s="17"/>
      <c r="T219" s="17"/>
      <c r="U219" s="4"/>
      <c r="V219" s="4"/>
    </row>
    <row r="220" spans="1:22" x14ac:dyDescent="0.25">
      <c r="A220" s="318" t="str">
        <f t="shared" si="14"/>
        <v>Mon</v>
      </c>
      <c r="B220" s="15">
        <v>43780</v>
      </c>
      <c r="C220" s="16">
        <v>0.1875</v>
      </c>
      <c r="D220" s="6">
        <v>9.3000000000000007</v>
      </c>
      <c r="E220" s="6">
        <v>97</v>
      </c>
      <c r="F220" s="6">
        <v>250</v>
      </c>
      <c r="G220" s="6">
        <v>11</v>
      </c>
      <c r="H220" s="6">
        <v>10</v>
      </c>
      <c r="I220" s="6"/>
      <c r="J220" s="6"/>
      <c r="K220" s="6"/>
      <c r="L220" s="20"/>
      <c r="M220" s="84">
        <f t="shared" si="13"/>
        <v>250</v>
      </c>
      <c r="N220" s="248">
        <f>RHcount!X214</f>
        <v>0</v>
      </c>
      <c r="O220" s="17"/>
      <c r="P220" s="17"/>
      <c r="Q220" s="17"/>
      <c r="R220" s="17"/>
      <c r="S220" s="17"/>
      <c r="T220" s="17"/>
      <c r="U220" s="4"/>
      <c r="V220" s="4"/>
    </row>
    <row r="221" spans="1:22" x14ac:dyDescent="0.25">
      <c r="A221" s="318" t="str">
        <f t="shared" si="14"/>
        <v>Mon</v>
      </c>
      <c r="B221" s="15">
        <v>43780</v>
      </c>
      <c r="C221" s="16">
        <v>0.20833333333333334</v>
      </c>
      <c r="D221" s="6">
        <v>9.1</v>
      </c>
      <c r="E221" s="6">
        <v>93</v>
      </c>
      <c r="F221" s="6">
        <v>270</v>
      </c>
      <c r="G221" s="6">
        <v>8</v>
      </c>
      <c r="H221" s="6">
        <v>10</v>
      </c>
      <c r="I221" s="6"/>
      <c r="J221" s="6"/>
      <c r="K221" s="6"/>
      <c r="L221" s="20"/>
      <c r="M221" s="84">
        <f t="shared" si="13"/>
        <v>270</v>
      </c>
      <c r="N221" s="248">
        <f>RHcount!X215</f>
        <v>0</v>
      </c>
      <c r="O221" s="17"/>
      <c r="P221" s="17"/>
      <c r="Q221" s="17"/>
      <c r="R221" s="17"/>
      <c r="S221" s="17"/>
      <c r="T221" s="17"/>
      <c r="U221" s="4"/>
      <c r="V221" s="4"/>
    </row>
    <row r="222" spans="1:22" x14ac:dyDescent="0.25">
      <c r="A222" s="318" t="str">
        <f t="shared" si="14"/>
        <v>Mon</v>
      </c>
      <c r="B222" s="15">
        <v>43780</v>
      </c>
      <c r="C222" s="16">
        <v>0.22916666666666666</v>
      </c>
      <c r="D222" s="6">
        <v>8.5</v>
      </c>
      <c r="E222" s="6">
        <v>95</v>
      </c>
      <c r="F222" s="6">
        <v>260</v>
      </c>
      <c r="G222" s="6">
        <v>8</v>
      </c>
      <c r="H222" s="6">
        <v>10</v>
      </c>
      <c r="I222" s="6"/>
      <c r="J222" s="6"/>
      <c r="K222" s="6"/>
      <c r="L222" s="20"/>
      <c r="M222" s="84">
        <f t="shared" si="13"/>
        <v>260</v>
      </c>
      <c r="N222" s="248">
        <f>RHcount!X216</f>
        <v>0</v>
      </c>
      <c r="O222" s="17"/>
      <c r="P222" s="17"/>
      <c r="Q222" s="17"/>
      <c r="R222" s="17"/>
      <c r="S222" s="17"/>
      <c r="T222" s="17"/>
      <c r="U222" s="4"/>
      <c r="V222" s="4"/>
    </row>
    <row r="223" spans="1:22" x14ac:dyDescent="0.25">
      <c r="A223" s="318" t="str">
        <f t="shared" si="14"/>
        <v>Mon</v>
      </c>
      <c r="B223" s="15">
        <v>43780</v>
      </c>
      <c r="C223" s="16">
        <v>0.25</v>
      </c>
      <c r="D223" s="6">
        <v>8.8000000000000007</v>
      </c>
      <c r="E223" s="6">
        <v>96</v>
      </c>
      <c r="F223" s="6">
        <v>250</v>
      </c>
      <c r="G223" s="6">
        <v>9</v>
      </c>
      <c r="H223" s="6">
        <v>10</v>
      </c>
      <c r="I223" s="6"/>
      <c r="J223" s="6"/>
      <c r="K223" s="6"/>
      <c r="L223" s="20"/>
      <c r="M223" s="84">
        <f t="shared" si="13"/>
        <v>250</v>
      </c>
      <c r="N223" s="248">
        <f>RHcount!X217</f>
        <v>0</v>
      </c>
      <c r="O223" s="17"/>
      <c r="P223" s="17"/>
      <c r="Q223" s="17"/>
      <c r="R223" s="17"/>
      <c r="S223" s="17"/>
      <c r="T223" s="17"/>
      <c r="U223" s="4"/>
      <c r="V223" s="4"/>
    </row>
    <row r="224" spans="1:22" x14ac:dyDescent="0.25">
      <c r="A224" s="318" t="str">
        <f t="shared" si="14"/>
        <v>Mon</v>
      </c>
      <c r="B224" s="15">
        <v>43780</v>
      </c>
      <c r="C224" s="16">
        <v>0.27083333333333331</v>
      </c>
      <c r="D224" s="6">
        <v>10.1</v>
      </c>
      <c r="E224" s="6">
        <v>95</v>
      </c>
      <c r="F224" s="6">
        <v>250</v>
      </c>
      <c r="G224" s="6">
        <v>9</v>
      </c>
      <c r="H224" s="6">
        <v>10</v>
      </c>
      <c r="I224" s="6"/>
      <c r="J224" s="6"/>
      <c r="K224" s="6"/>
      <c r="L224" s="20"/>
      <c r="M224" s="84">
        <f t="shared" si="13"/>
        <v>250</v>
      </c>
      <c r="N224" s="248">
        <f>RHcount!X218</f>
        <v>0</v>
      </c>
      <c r="O224" s="17"/>
      <c r="P224" s="17"/>
      <c r="Q224" s="17"/>
      <c r="R224" s="17"/>
      <c r="S224" s="17"/>
      <c r="T224" s="17"/>
      <c r="U224" s="4"/>
      <c r="V224" s="4"/>
    </row>
    <row r="225" spans="1:22" x14ac:dyDescent="0.25">
      <c r="A225" s="318" t="str">
        <f t="shared" si="14"/>
        <v>Mon</v>
      </c>
      <c r="B225" s="15">
        <v>43780</v>
      </c>
      <c r="C225" s="16">
        <v>0.29166666666666669</v>
      </c>
      <c r="D225" s="6">
        <v>11.3</v>
      </c>
      <c r="E225" s="6">
        <v>90</v>
      </c>
      <c r="F225" s="6">
        <v>250</v>
      </c>
      <c r="G225" s="6">
        <v>9</v>
      </c>
      <c r="H225" s="6">
        <v>10</v>
      </c>
      <c r="I225" s="6"/>
      <c r="J225" s="6"/>
      <c r="K225" s="6"/>
      <c r="L225" s="20"/>
      <c r="M225" s="84">
        <f t="shared" si="13"/>
        <v>250</v>
      </c>
      <c r="N225" s="248">
        <f>RHcount!X219</f>
        <v>0</v>
      </c>
      <c r="O225" s="17"/>
      <c r="P225" s="17"/>
      <c r="Q225" s="17"/>
      <c r="R225" s="17"/>
      <c r="S225" s="17"/>
      <c r="T225" s="17"/>
      <c r="U225" s="4"/>
      <c r="V225" s="4"/>
    </row>
    <row r="226" spans="1:22" x14ac:dyDescent="0.25">
      <c r="A226" s="318" t="str">
        <f t="shared" si="14"/>
        <v>Mon</v>
      </c>
      <c r="B226" s="15">
        <v>43780</v>
      </c>
      <c r="C226" s="16">
        <v>0.3125</v>
      </c>
      <c r="D226" s="6">
        <v>12.6</v>
      </c>
      <c r="E226" s="6">
        <v>84</v>
      </c>
      <c r="F226" s="6">
        <v>260</v>
      </c>
      <c r="G226" s="6">
        <v>9</v>
      </c>
      <c r="H226" s="6">
        <v>10</v>
      </c>
      <c r="I226" s="6"/>
      <c r="J226" s="6"/>
      <c r="K226" s="6"/>
      <c r="L226" s="20"/>
      <c r="M226" s="84">
        <f t="shared" si="13"/>
        <v>260</v>
      </c>
      <c r="N226" s="248">
        <f>RHcount!X220</f>
        <v>0</v>
      </c>
      <c r="O226" s="17"/>
      <c r="P226" s="17"/>
      <c r="Q226" s="17"/>
      <c r="R226" s="17"/>
      <c r="S226" s="17"/>
      <c r="T226" s="17"/>
      <c r="U226" s="4"/>
      <c r="V226" s="4"/>
    </row>
    <row r="227" spans="1:22" x14ac:dyDescent="0.25">
      <c r="A227" s="318" t="str">
        <f t="shared" si="14"/>
        <v>Mon</v>
      </c>
      <c r="B227" s="15">
        <v>43780</v>
      </c>
      <c r="C227" s="16">
        <v>0.33333333333333331</v>
      </c>
      <c r="D227" s="6">
        <v>14.2</v>
      </c>
      <c r="E227" s="6">
        <v>76</v>
      </c>
      <c r="F227" s="6">
        <v>280</v>
      </c>
      <c r="G227" s="6">
        <v>8</v>
      </c>
      <c r="H227" s="6">
        <v>10</v>
      </c>
      <c r="I227" s="6"/>
      <c r="J227" s="6"/>
      <c r="K227" s="6"/>
      <c r="L227" s="20"/>
      <c r="M227" s="84">
        <f t="shared" si="13"/>
        <v>280</v>
      </c>
      <c r="N227" s="248">
        <f>RHcount!X221</f>
        <v>0</v>
      </c>
      <c r="O227" s="17"/>
      <c r="P227" s="17"/>
      <c r="Q227" s="17"/>
      <c r="R227" s="17"/>
      <c r="S227" s="17"/>
      <c r="T227" s="17"/>
      <c r="U227" s="4"/>
      <c r="V227" s="4"/>
    </row>
    <row r="228" spans="1:22" x14ac:dyDescent="0.25">
      <c r="A228" s="318" t="str">
        <f t="shared" si="14"/>
        <v>Mon</v>
      </c>
      <c r="B228" s="15">
        <v>43780</v>
      </c>
      <c r="C228" s="16">
        <v>0.35416666666666669</v>
      </c>
      <c r="D228" s="6">
        <v>16</v>
      </c>
      <c r="E228" s="6">
        <v>69</v>
      </c>
      <c r="F228" s="6">
        <v>280</v>
      </c>
      <c r="G228" s="6">
        <v>5</v>
      </c>
      <c r="H228" s="6">
        <v>10</v>
      </c>
      <c r="I228" s="6"/>
      <c r="J228" s="6"/>
      <c r="K228" s="6"/>
      <c r="L228" s="20"/>
      <c r="M228" s="84">
        <f t="shared" si="13"/>
        <v>280</v>
      </c>
      <c r="N228" s="248">
        <f>RHcount!X222</f>
        <v>0</v>
      </c>
      <c r="O228" s="17"/>
      <c r="P228" s="17"/>
      <c r="Q228" s="17"/>
      <c r="R228" s="17"/>
      <c r="S228" s="17"/>
      <c r="T228" s="17"/>
      <c r="U228" s="4"/>
      <c r="V228" s="4"/>
    </row>
    <row r="229" spans="1:22" x14ac:dyDescent="0.25">
      <c r="A229" s="318" t="str">
        <f t="shared" si="14"/>
        <v>Mon</v>
      </c>
      <c r="B229" s="15">
        <v>43780</v>
      </c>
      <c r="C229" s="16">
        <v>0.375</v>
      </c>
      <c r="D229" s="6">
        <v>17.7</v>
      </c>
      <c r="E229" s="6">
        <v>62</v>
      </c>
      <c r="F229" s="6">
        <v>280</v>
      </c>
      <c r="G229" s="6">
        <v>8</v>
      </c>
      <c r="H229" s="6">
        <v>10</v>
      </c>
      <c r="I229" s="6"/>
      <c r="J229" s="6"/>
      <c r="K229" s="6"/>
      <c r="L229" s="20"/>
      <c r="M229" s="84">
        <f t="shared" si="13"/>
        <v>280</v>
      </c>
      <c r="N229" s="248">
        <f>RHcount!X223</f>
        <v>0</v>
      </c>
      <c r="O229" s="17"/>
      <c r="P229" s="17"/>
      <c r="Q229" s="17"/>
      <c r="R229" s="17"/>
      <c r="S229" s="17"/>
      <c r="T229" s="17"/>
      <c r="U229" s="4"/>
      <c r="V229" s="4"/>
    </row>
    <row r="230" spans="1:22" x14ac:dyDescent="0.25">
      <c r="A230" s="318" t="str">
        <f t="shared" si="14"/>
        <v>Mon</v>
      </c>
      <c r="B230" s="15">
        <v>43780</v>
      </c>
      <c r="C230" s="16">
        <v>0.39583333333333331</v>
      </c>
      <c r="D230" s="6">
        <v>19.399999999999999</v>
      </c>
      <c r="E230" s="6">
        <v>57</v>
      </c>
      <c r="F230" s="6">
        <v>290</v>
      </c>
      <c r="G230" s="6">
        <v>9</v>
      </c>
      <c r="H230" s="6">
        <v>10</v>
      </c>
      <c r="I230" s="6"/>
      <c r="J230" s="6"/>
      <c r="K230" s="6"/>
      <c r="L230" s="20"/>
      <c r="M230" s="84">
        <f t="shared" si="13"/>
        <v>290</v>
      </c>
      <c r="N230" s="248">
        <f>RHcount!X224</f>
        <v>0</v>
      </c>
      <c r="O230" s="17"/>
      <c r="P230" s="17"/>
      <c r="Q230" s="17"/>
      <c r="R230" s="17"/>
      <c r="S230" s="17"/>
      <c r="T230" s="17"/>
      <c r="U230" s="4"/>
      <c r="V230" s="4"/>
    </row>
    <row r="231" spans="1:22" x14ac:dyDescent="0.25">
      <c r="A231" s="318" t="str">
        <f t="shared" si="14"/>
        <v>Mon</v>
      </c>
      <c r="B231" s="15">
        <v>43780</v>
      </c>
      <c r="C231" s="16">
        <v>0.41666666666666669</v>
      </c>
      <c r="D231" s="6">
        <v>20.8</v>
      </c>
      <c r="E231" s="6">
        <v>57</v>
      </c>
      <c r="F231" s="6">
        <v>270</v>
      </c>
      <c r="G231" s="6">
        <v>2</v>
      </c>
      <c r="H231" s="6">
        <v>10</v>
      </c>
      <c r="I231" s="6"/>
      <c r="J231" s="6"/>
      <c r="K231" s="6"/>
      <c r="L231" s="20"/>
      <c r="M231" s="84">
        <f t="shared" si="13"/>
        <v>270</v>
      </c>
      <c r="N231" s="248">
        <f>RHcount!X225</f>
        <v>0</v>
      </c>
      <c r="O231" s="17"/>
      <c r="P231" s="17"/>
      <c r="Q231" s="17"/>
      <c r="R231" s="17"/>
      <c r="S231" s="17"/>
      <c r="T231" s="17"/>
      <c r="U231" s="4"/>
      <c r="V231" s="4"/>
    </row>
    <row r="232" spans="1:22" x14ac:dyDescent="0.25">
      <c r="A232" s="318" t="str">
        <f t="shared" si="14"/>
        <v>Mon</v>
      </c>
      <c r="B232" s="15">
        <v>43780</v>
      </c>
      <c r="C232" s="16">
        <v>0.4375</v>
      </c>
      <c r="D232" s="6">
        <v>21.3</v>
      </c>
      <c r="E232" s="6">
        <v>53</v>
      </c>
      <c r="F232" s="6">
        <v>30</v>
      </c>
      <c r="G232" s="6">
        <v>8</v>
      </c>
      <c r="H232" s="6">
        <v>10</v>
      </c>
      <c r="I232" s="6"/>
      <c r="J232" s="6"/>
      <c r="K232" s="6"/>
      <c r="L232" s="20"/>
      <c r="M232" s="84">
        <f t="shared" si="13"/>
        <v>30</v>
      </c>
      <c r="N232" s="248">
        <f>RHcount!X226</f>
        <v>0</v>
      </c>
      <c r="O232" s="17"/>
      <c r="P232" s="17"/>
      <c r="Q232" s="17"/>
      <c r="R232" s="17"/>
      <c r="S232" s="17"/>
      <c r="T232" s="17"/>
      <c r="U232" s="4"/>
      <c r="V232" s="4"/>
    </row>
    <row r="233" spans="1:22" x14ac:dyDescent="0.25">
      <c r="A233" s="318" t="str">
        <f t="shared" si="14"/>
        <v>Mon</v>
      </c>
      <c r="B233" s="15">
        <v>43780</v>
      </c>
      <c r="C233" s="16">
        <v>0.45833333333333331</v>
      </c>
      <c r="D233" s="6">
        <v>22.6</v>
      </c>
      <c r="E233" s="6">
        <v>49</v>
      </c>
      <c r="F233" s="6">
        <v>40</v>
      </c>
      <c r="G233" s="6">
        <v>15</v>
      </c>
      <c r="H233" s="6">
        <v>10</v>
      </c>
      <c r="I233" s="6"/>
      <c r="J233" s="6"/>
      <c r="K233" s="6"/>
      <c r="L233" s="20"/>
      <c r="M233" s="84">
        <f t="shared" si="13"/>
        <v>40</v>
      </c>
      <c r="N233" s="248">
        <f>RHcount!X227</f>
        <v>0</v>
      </c>
      <c r="O233" s="17"/>
      <c r="P233" s="17"/>
      <c r="Q233" s="17"/>
      <c r="R233" s="17"/>
      <c r="S233" s="17"/>
      <c r="T233" s="17"/>
      <c r="U233" s="4"/>
      <c r="V233" s="4"/>
    </row>
    <row r="234" spans="1:22" x14ac:dyDescent="0.25">
      <c r="A234" s="318" t="str">
        <f t="shared" si="14"/>
        <v>Mon</v>
      </c>
      <c r="B234" s="15">
        <v>43780</v>
      </c>
      <c r="C234" s="16">
        <v>0.47916666666666669</v>
      </c>
      <c r="D234" s="6">
        <v>23.5</v>
      </c>
      <c r="E234" s="6">
        <v>48</v>
      </c>
      <c r="F234" s="6">
        <v>40</v>
      </c>
      <c r="G234" s="6">
        <v>11</v>
      </c>
      <c r="H234" s="6">
        <v>10</v>
      </c>
      <c r="I234" s="6"/>
      <c r="J234" s="6"/>
      <c r="K234" s="6"/>
      <c r="L234" s="20"/>
      <c r="M234" s="84">
        <f t="shared" si="13"/>
        <v>40</v>
      </c>
      <c r="N234" s="248">
        <f>RHcount!X228</f>
        <v>0</v>
      </c>
      <c r="O234" s="17"/>
      <c r="P234" s="17"/>
      <c r="Q234" s="17"/>
      <c r="R234" s="17"/>
      <c r="S234" s="17"/>
      <c r="T234" s="17"/>
      <c r="U234" s="4"/>
      <c r="V234" s="4"/>
    </row>
    <row r="235" spans="1:22" x14ac:dyDescent="0.25">
      <c r="A235" s="318" t="str">
        <f t="shared" si="14"/>
        <v>Mon</v>
      </c>
      <c r="B235" s="15">
        <v>43780</v>
      </c>
      <c r="C235" s="16">
        <v>0.5</v>
      </c>
      <c r="D235" s="6">
        <v>23.9</v>
      </c>
      <c r="E235" s="6">
        <v>46</v>
      </c>
      <c r="F235" s="6">
        <v>20</v>
      </c>
      <c r="G235" s="6">
        <v>13</v>
      </c>
      <c r="H235" s="6">
        <v>10</v>
      </c>
      <c r="I235" s="6"/>
      <c r="J235" s="6"/>
      <c r="K235" s="6"/>
      <c r="L235" s="20"/>
      <c r="M235" s="84">
        <f t="shared" si="13"/>
        <v>20</v>
      </c>
      <c r="N235" s="248">
        <f>RHcount!X229</f>
        <v>0</v>
      </c>
      <c r="O235" s="17"/>
      <c r="P235" s="17"/>
      <c r="Q235" s="17"/>
      <c r="R235" s="17"/>
      <c r="S235" s="17"/>
      <c r="T235" s="17"/>
      <c r="U235" s="4"/>
      <c r="V235" s="4"/>
    </row>
    <row r="236" spans="1:22" x14ac:dyDescent="0.25">
      <c r="A236" s="318" t="str">
        <f t="shared" si="14"/>
        <v>Mon</v>
      </c>
      <c r="B236" s="15">
        <v>43780</v>
      </c>
      <c r="C236" s="16">
        <v>0.52083333333333337</v>
      </c>
      <c r="D236" s="6">
        <v>25</v>
      </c>
      <c r="E236" s="6">
        <v>44</v>
      </c>
      <c r="F236" s="6">
        <v>30</v>
      </c>
      <c r="G236" s="6">
        <v>13</v>
      </c>
      <c r="H236" s="6">
        <v>10</v>
      </c>
      <c r="I236" s="6"/>
      <c r="J236" s="6"/>
      <c r="K236" s="6"/>
      <c r="L236" s="20"/>
      <c r="M236" s="84">
        <f t="shared" si="13"/>
        <v>30</v>
      </c>
      <c r="N236" s="248">
        <f>RHcount!X230</f>
        <v>0</v>
      </c>
      <c r="O236" s="17"/>
      <c r="P236" s="17"/>
      <c r="Q236" s="17"/>
      <c r="R236" s="17"/>
      <c r="S236" s="17"/>
      <c r="T236" s="17"/>
      <c r="U236" s="4"/>
      <c r="V236" s="4"/>
    </row>
    <row r="237" spans="1:22" x14ac:dyDescent="0.25">
      <c r="A237" s="318" t="str">
        <f t="shared" si="14"/>
        <v>Mon</v>
      </c>
      <c r="B237" s="15">
        <v>43780</v>
      </c>
      <c r="C237" s="16">
        <v>0.54166666666666663</v>
      </c>
      <c r="D237" s="6">
        <v>24.6</v>
      </c>
      <c r="E237" s="6">
        <v>47</v>
      </c>
      <c r="F237" s="6">
        <v>70</v>
      </c>
      <c r="G237" s="6">
        <v>22</v>
      </c>
      <c r="H237" s="6">
        <v>10</v>
      </c>
      <c r="I237" s="6"/>
      <c r="J237" s="6"/>
      <c r="K237" s="6"/>
      <c r="L237" s="20"/>
      <c r="M237" s="84">
        <f t="shared" si="13"/>
        <v>70</v>
      </c>
      <c r="N237" s="248">
        <f>RHcount!X231</f>
        <v>0</v>
      </c>
      <c r="O237" s="17"/>
      <c r="P237" s="17"/>
      <c r="Q237" s="17"/>
      <c r="R237" s="17"/>
      <c r="S237" s="17"/>
      <c r="T237" s="17"/>
      <c r="U237" s="4"/>
      <c r="V237" s="4"/>
    </row>
    <row r="238" spans="1:22" x14ac:dyDescent="0.25">
      <c r="A238" s="318" t="str">
        <f t="shared" si="14"/>
        <v>Mon</v>
      </c>
      <c r="B238" s="15">
        <v>43780</v>
      </c>
      <c r="C238" s="16">
        <v>0.5625</v>
      </c>
      <c r="D238" s="6">
        <v>24.3</v>
      </c>
      <c r="E238" s="6">
        <v>47</v>
      </c>
      <c r="F238" s="6">
        <v>80</v>
      </c>
      <c r="G238" s="6">
        <v>22</v>
      </c>
      <c r="H238" s="6">
        <v>10</v>
      </c>
      <c r="I238" s="6"/>
      <c r="J238" s="6"/>
      <c r="K238" s="6"/>
      <c r="L238" s="20"/>
      <c r="M238" s="84">
        <f t="shared" si="13"/>
        <v>80</v>
      </c>
      <c r="N238" s="248">
        <f>RHcount!X232</f>
        <v>0</v>
      </c>
      <c r="O238" s="17"/>
      <c r="P238" s="17"/>
      <c r="Q238" s="17"/>
      <c r="R238" s="17"/>
      <c r="S238" s="17"/>
      <c r="T238" s="17"/>
      <c r="U238" s="4"/>
      <c r="V238" s="4"/>
    </row>
    <row r="239" spans="1:22" x14ac:dyDescent="0.25">
      <c r="A239" s="318" t="str">
        <f t="shared" si="14"/>
        <v>Mon</v>
      </c>
      <c r="B239" s="15">
        <v>43780</v>
      </c>
      <c r="C239" s="16">
        <v>0.58333333333333337</v>
      </c>
      <c r="D239" s="6">
        <v>23.7</v>
      </c>
      <c r="E239" s="6">
        <v>49</v>
      </c>
      <c r="F239" s="6">
        <v>70</v>
      </c>
      <c r="G239" s="6">
        <v>18</v>
      </c>
      <c r="H239" s="6">
        <v>10</v>
      </c>
      <c r="I239" s="6"/>
      <c r="J239" s="6"/>
      <c r="K239" s="6"/>
      <c r="L239" s="20"/>
      <c r="M239" s="84">
        <f t="shared" si="13"/>
        <v>70</v>
      </c>
      <c r="N239" s="248">
        <f>RHcount!X233</f>
        <v>0</v>
      </c>
      <c r="O239" s="17"/>
      <c r="P239" s="17"/>
      <c r="Q239" s="17"/>
      <c r="R239" s="17"/>
      <c r="S239" s="17"/>
      <c r="T239" s="17"/>
      <c r="U239" s="4"/>
      <c r="V239" s="4"/>
    </row>
    <row r="240" spans="1:22" x14ac:dyDescent="0.25">
      <c r="A240" s="318" t="str">
        <f t="shared" si="14"/>
        <v>Mon</v>
      </c>
      <c r="B240" s="15">
        <v>43780</v>
      </c>
      <c r="C240" s="16">
        <v>0.60416666666666663</v>
      </c>
      <c r="D240" s="6">
        <v>23.8</v>
      </c>
      <c r="E240" s="6">
        <v>49</v>
      </c>
      <c r="F240" s="6">
        <v>70</v>
      </c>
      <c r="G240" s="6">
        <v>21</v>
      </c>
      <c r="H240" s="6">
        <v>10</v>
      </c>
      <c r="I240" s="6"/>
      <c r="J240" s="6"/>
      <c r="K240" s="6"/>
      <c r="L240" s="20"/>
      <c r="M240" s="84">
        <f t="shared" si="13"/>
        <v>70</v>
      </c>
      <c r="N240" s="248">
        <f>RHcount!X234</f>
        <v>0</v>
      </c>
      <c r="O240" s="17"/>
      <c r="P240" s="17"/>
      <c r="Q240" s="17"/>
      <c r="R240" s="17"/>
      <c r="S240" s="17"/>
      <c r="T240" s="17"/>
      <c r="U240" s="4"/>
      <c r="V240" s="4"/>
    </row>
    <row r="241" spans="1:22" x14ac:dyDescent="0.25">
      <c r="A241" s="318" t="str">
        <f t="shared" si="14"/>
        <v>Mon</v>
      </c>
      <c r="B241" s="15">
        <v>43780</v>
      </c>
      <c r="C241" s="16">
        <v>0.625</v>
      </c>
      <c r="D241" s="6">
        <v>23.3</v>
      </c>
      <c r="E241" s="6">
        <v>52</v>
      </c>
      <c r="F241" s="6">
        <v>70</v>
      </c>
      <c r="G241" s="6">
        <v>21</v>
      </c>
      <c r="H241" s="6">
        <v>10</v>
      </c>
      <c r="I241" s="6"/>
      <c r="J241" s="6"/>
      <c r="K241" s="6"/>
      <c r="L241" s="20"/>
      <c r="M241" s="84">
        <f t="shared" si="13"/>
        <v>70</v>
      </c>
      <c r="N241" s="248">
        <f>RHcount!X235</f>
        <v>0</v>
      </c>
      <c r="O241" s="17"/>
      <c r="P241" s="17"/>
      <c r="Q241" s="17"/>
      <c r="R241" s="17"/>
      <c r="S241" s="17"/>
      <c r="T241" s="17"/>
      <c r="U241" s="4"/>
      <c r="V241" s="4"/>
    </row>
    <row r="242" spans="1:22" x14ac:dyDescent="0.25">
      <c r="A242" s="318" t="str">
        <f t="shared" si="14"/>
        <v>Mon</v>
      </c>
      <c r="B242" s="15">
        <v>43780</v>
      </c>
      <c r="C242" s="16">
        <v>0.64583333333333337</v>
      </c>
      <c r="D242" s="6">
        <v>23.3</v>
      </c>
      <c r="E242" s="6">
        <v>53</v>
      </c>
      <c r="F242" s="6">
        <v>70</v>
      </c>
      <c r="G242" s="6">
        <v>18</v>
      </c>
      <c r="H242" s="6">
        <v>10</v>
      </c>
      <c r="I242" s="6"/>
      <c r="J242" s="6"/>
      <c r="K242" s="6"/>
      <c r="L242" s="20"/>
      <c r="M242" s="84">
        <f t="shared" si="13"/>
        <v>70</v>
      </c>
      <c r="N242" s="248">
        <f>RHcount!X236</f>
        <v>0</v>
      </c>
      <c r="O242" s="17"/>
      <c r="P242" s="17"/>
      <c r="Q242" s="17"/>
      <c r="R242" s="17"/>
      <c r="S242" s="17"/>
      <c r="T242" s="17"/>
      <c r="U242" s="4"/>
      <c r="V242" s="4"/>
    </row>
    <row r="243" spans="1:22" x14ac:dyDescent="0.25">
      <c r="A243" s="318" t="str">
        <f t="shared" si="14"/>
        <v>Mon</v>
      </c>
      <c r="B243" s="15">
        <v>43780</v>
      </c>
      <c r="C243" s="16">
        <v>0.66666666666666663</v>
      </c>
      <c r="D243" s="6">
        <v>22.7</v>
      </c>
      <c r="E243" s="6">
        <v>56</v>
      </c>
      <c r="F243" s="6">
        <v>70</v>
      </c>
      <c r="G243" s="6">
        <v>18</v>
      </c>
      <c r="H243" s="6">
        <v>10</v>
      </c>
      <c r="I243" s="6"/>
      <c r="J243" s="6"/>
      <c r="K243" s="6"/>
      <c r="L243" s="20"/>
      <c r="M243" s="84">
        <f t="shared" si="13"/>
        <v>70</v>
      </c>
      <c r="N243" s="248">
        <f>RHcount!X237</f>
        <v>0</v>
      </c>
      <c r="O243" s="17"/>
      <c r="P243" s="17"/>
      <c r="Q243" s="17"/>
      <c r="R243" s="17"/>
      <c r="S243" s="17"/>
      <c r="T243" s="17"/>
      <c r="U243" s="4"/>
      <c r="V243" s="4"/>
    </row>
    <row r="244" spans="1:22" x14ac:dyDescent="0.25">
      <c r="A244" s="318" t="str">
        <f t="shared" si="14"/>
        <v>Mon</v>
      </c>
      <c r="B244" s="15">
        <v>43780</v>
      </c>
      <c r="C244" s="16">
        <v>0.6875</v>
      </c>
      <c r="D244" s="6">
        <v>22.3</v>
      </c>
      <c r="E244" s="6">
        <v>57</v>
      </c>
      <c r="F244" s="6">
        <v>50</v>
      </c>
      <c r="G244" s="6">
        <v>18</v>
      </c>
      <c r="H244" s="6">
        <v>10</v>
      </c>
      <c r="I244" s="6"/>
      <c r="J244" s="6"/>
      <c r="K244" s="6"/>
      <c r="L244" s="20"/>
      <c r="M244" s="84">
        <f t="shared" si="13"/>
        <v>50</v>
      </c>
      <c r="N244" s="248">
        <f>RHcount!X238</f>
        <v>0</v>
      </c>
      <c r="O244" s="17"/>
      <c r="P244" s="17"/>
      <c r="Q244" s="17"/>
      <c r="R244" s="17"/>
      <c r="S244" s="17"/>
      <c r="T244" s="17"/>
      <c r="U244" s="4"/>
      <c r="V244" s="4"/>
    </row>
    <row r="245" spans="1:22" x14ac:dyDescent="0.25">
      <c r="A245" s="318" t="str">
        <f t="shared" si="14"/>
        <v>Mon</v>
      </c>
      <c r="B245" s="15">
        <v>43780</v>
      </c>
      <c r="C245" s="16">
        <v>0.70833333333333337</v>
      </c>
      <c r="D245" s="6">
        <v>22.2</v>
      </c>
      <c r="E245" s="6">
        <v>60</v>
      </c>
      <c r="F245" s="6">
        <v>60</v>
      </c>
      <c r="G245" s="6">
        <v>18</v>
      </c>
      <c r="H245" s="6">
        <v>10</v>
      </c>
      <c r="I245" s="6"/>
      <c r="J245" s="6"/>
      <c r="K245" s="6"/>
      <c r="L245" s="20"/>
      <c r="M245" s="84">
        <f t="shared" si="13"/>
        <v>60</v>
      </c>
      <c r="N245" s="248">
        <f>RHcount!X239</f>
        <v>0</v>
      </c>
      <c r="O245" s="17"/>
      <c r="P245" s="17"/>
      <c r="Q245" s="17"/>
      <c r="R245" s="17"/>
      <c r="S245" s="17"/>
      <c r="T245" s="17"/>
      <c r="U245" s="4"/>
      <c r="V245" s="4"/>
    </row>
    <row r="246" spans="1:22" x14ac:dyDescent="0.25">
      <c r="A246" s="318" t="str">
        <f t="shared" si="14"/>
        <v>Mon</v>
      </c>
      <c r="B246" s="15">
        <v>43780</v>
      </c>
      <c r="C246" s="16">
        <v>0.72916666666666663</v>
      </c>
      <c r="D246" s="6">
        <v>21.8</v>
      </c>
      <c r="E246" s="6">
        <v>63</v>
      </c>
      <c r="F246" s="6">
        <v>50</v>
      </c>
      <c r="G246" s="6">
        <v>18</v>
      </c>
      <c r="H246" s="6">
        <v>10</v>
      </c>
      <c r="I246" s="6"/>
      <c r="J246" s="6"/>
      <c r="K246" s="6"/>
      <c r="L246" s="20"/>
      <c r="M246" s="84">
        <f t="shared" si="13"/>
        <v>50</v>
      </c>
      <c r="N246" s="248">
        <f>RHcount!X240</f>
        <v>0</v>
      </c>
      <c r="O246" s="17"/>
      <c r="P246" s="17"/>
      <c r="Q246" s="17"/>
      <c r="R246" s="17"/>
      <c r="S246" s="17"/>
      <c r="T246" s="17"/>
      <c r="U246" s="4"/>
      <c r="V246" s="4"/>
    </row>
    <row r="247" spans="1:22" x14ac:dyDescent="0.25">
      <c r="A247" s="318" t="str">
        <f t="shared" si="14"/>
        <v>Mon</v>
      </c>
      <c r="B247" s="15">
        <v>43780</v>
      </c>
      <c r="C247" s="16">
        <v>0.75</v>
      </c>
      <c r="D247" s="6">
        <v>21.5</v>
      </c>
      <c r="E247" s="6">
        <v>65</v>
      </c>
      <c r="F247" s="6">
        <v>50</v>
      </c>
      <c r="G247" s="6">
        <v>17</v>
      </c>
      <c r="H247" s="6">
        <v>10</v>
      </c>
      <c r="I247" s="6"/>
      <c r="J247" s="6"/>
      <c r="K247" s="6"/>
      <c r="L247" s="20"/>
      <c r="M247" s="84">
        <f t="shared" si="13"/>
        <v>50</v>
      </c>
      <c r="N247" s="248">
        <f>RHcount!X241</f>
        <v>0</v>
      </c>
      <c r="O247" s="17"/>
      <c r="P247" s="17"/>
      <c r="Q247" s="17"/>
      <c r="R247" s="17"/>
      <c r="S247" s="17"/>
      <c r="T247" s="17"/>
      <c r="U247" s="4"/>
      <c r="V247" s="4"/>
    </row>
    <row r="248" spans="1:22" x14ac:dyDescent="0.25">
      <c r="A248" s="318" t="str">
        <f t="shared" si="14"/>
        <v>Mon</v>
      </c>
      <c r="B248" s="15">
        <v>43780</v>
      </c>
      <c r="C248" s="16">
        <v>0.77083333333333337</v>
      </c>
      <c r="D248" s="6">
        <v>21.1</v>
      </c>
      <c r="E248" s="6">
        <v>67</v>
      </c>
      <c r="F248" s="6">
        <v>50</v>
      </c>
      <c r="G248" s="6">
        <v>15</v>
      </c>
      <c r="H248" s="6">
        <v>10</v>
      </c>
      <c r="I248" s="6"/>
      <c r="J248" s="6"/>
      <c r="K248" s="6"/>
      <c r="L248" s="20"/>
      <c r="M248" s="84">
        <f t="shared" si="13"/>
        <v>50</v>
      </c>
      <c r="N248" s="248">
        <f>RHcount!X242</f>
        <v>0</v>
      </c>
      <c r="O248" s="17"/>
      <c r="P248" s="17"/>
      <c r="Q248" s="17"/>
      <c r="R248" s="17"/>
      <c r="S248" s="17"/>
      <c r="T248" s="17"/>
      <c r="U248" s="4"/>
      <c r="V248" s="4"/>
    </row>
    <row r="249" spans="1:22" x14ac:dyDescent="0.25">
      <c r="A249" s="318" t="str">
        <f t="shared" si="14"/>
        <v>Mon</v>
      </c>
      <c r="B249" s="15">
        <v>43780</v>
      </c>
      <c r="C249" s="16">
        <v>0.79166666666666663</v>
      </c>
      <c r="D249" s="6">
        <v>20.6</v>
      </c>
      <c r="E249" s="6">
        <v>71</v>
      </c>
      <c r="F249" s="6">
        <v>50</v>
      </c>
      <c r="G249" s="6">
        <v>11</v>
      </c>
      <c r="H249" s="6">
        <v>10</v>
      </c>
      <c r="I249" s="6"/>
      <c r="J249" s="6"/>
      <c r="K249" s="6"/>
      <c r="L249" s="20"/>
      <c r="M249" s="84">
        <f t="shared" si="13"/>
        <v>50</v>
      </c>
      <c r="N249" s="248">
        <f>RHcount!X243</f>
        <v>0</v>
      </c>
      <c r="O249" s="17"/>
      <c r="P249" s="17"/>
      <c r="Q249" s="17"/>
      <c r="R249" s="17"/>
      <c r="S249" s="17"/>
      <c r="T249" s="17"/>
      <c r="U249" s="4"/>
      <c r="V249" s="4"/>
    </row>
    <row r="250" spans="1:22" x14ac:dyDescent="0.25">
      <c r="A250" s="318" t="str">
        <f t="shared" si="14"/>
        <v>Mon</v>
      </c>
      <c r="B250" s="15">
        <v>43780</v>
      </c>
      <c r="C250" s="16">
        <v>0.8125</v>
      </c>
      <c r="D250" s="6">
        <v>19.5</v>
      </c>
      <c r="E250" s="6">
        <v>74</v>
      </c>
      <c r="F250" s="6">
        <v>60</v>
      </c>
      <c r="G250" s="6">
        <v>4</v>
      </c>
      <c r="H250" s="6">
        <v>10</v>
      </c>
      <c r="I250" s="6"/>
      <c r="J250" s="6"/>
      <c r="K250" s="6"/>
      <c r="L250" s="20"/>
      <c r="M250" s="84">
        <f t="shared" si="13"/>
        <v>60</v>
      </c>
      <c r="N250" s="248">
        <f>RHcount!X244</f>
        <v>0</v>
      </c>
      <c r="O250" s="17"/>
      <c r="P250" s="17"/>
      <c r="Q250" s="17"/>
      <c r="R250" s="17"/>
      <c r="S250" s="17"/>
      <c r="T250" s="17"/>
      <c r="U250" s="4"/>
      <c r="V250" s="4"/>
    </row>
    <row r="251" spans="1:22" x14ac:dyDescent="0.25">
      <c r="A251" s="318" t="str">
        <f t="shared" si="14"/>
        <v>Mon</v>
      </c>
      <c r="B251" s="15">
        <v>43780</v>
      </c>
      <c r="C251" s="16">
        <v>0.83333333333333337</v>
      </c>
      <c r="D251" s="6">
        <v>17.8</v>
      </c>
      <c r="E251" s="6">
        <v>77</v>
      </c>
      <c r="F251" s="6">
        <v>100</v>
      </c>
      <c r="G251" s="6">
        <v>2</v>
      </c>
      <c r="H251" s="6">
        <v>10</v>
      </c>
      <c r="I251" s="6"/>
      <c r="J251" s="6"/>
      <c r="K251" s="6"/>
      <c r="L251" s="20"/>
      <c r="M251" s="84">
        <f t="shared" si="13"/>
        <v>100</v>
      </c>
      <c r="N251" s="248">
        <f>RHcount!X245</f>
        <v>0</v>
      </c>
      <c r="O251" s="17"/>
      <c r="P251" s="17"/>
      <c r="Q251" s="17"/>
      <c r="R251" s="17"/>
      <c r="S251" s="17"/>
      <c r="T251" s="17"/>
      <c r="U251" s="4"/>
      <c r="V251" s="4"/>
    </row>
    <row r="252" spans="1:22" x14ac:dyDescent="0.25">
      <c r="A252" s="318" t="str">
        <f t="shared" si="14"/>
        <v>Mon</v>
      </c>
      <c r="B252" s="15">
        <v>43780</v>
      </c>
      <c r="C252" s="16">
        <v>0.85416666666666663</v>
      </c>
      <c r="D252" s="6">
        <v>17</v>
      </c>
      <c r="E252" s="6">
        <v>83</v>
      </c>
      <c r="F252" s="6">
        <v>140</v>
      </c>
      <c r="G252" s="6">
        <v>5</v>
      </c>
      <c r="H252" s="6">
        <v>10</v>
      </c>
      <c r="I252" s="6"/>
      <c r="J252" s="6"/>
      <c r="K252" s="6"/>
      <c r="L252" s="20"/>
      <c r="M252" s="84">
        <f t="shared" si="13"/>
        <v>140</v>
      </c>
      <c r="N252" s="248">
        <f>RHcount!X246</f>
        <v>0</v>
      </c>
      <c r="O252" s="17"/>
      <c r="P252" s="17"/>
      <c r="Q252" s="17"/>
      <c r="R252" s="17"/>
      <c r="S252" s="17"/>
      <c r="T252" s="17"/>
      <c r="U252" s="4"/>
      <c r="V252" s="4"/>
    </row>
    <row r="253" spans="1:22" x14ac:dyDescent="0.25">
      <c r="A253" s="318" t="str">
        <f t="shared" si="14"/>
        <v>Mon</v>
      </c>
      <c r="B253" s="15">
        <v>43780</v>
      </c>
      <c r="C253" s="16">
        <v>0.875</v>
      </c>
      <c r="D253" s="6">
        <v>16.3</v>
      </c>
      <c r="E253" s="6">
        <v>90</v>
      </c>
      <c r="F253" s="6">
        <v>250</v>
      </c>
      <c r="G253" s="6">
        <v>5</v>
      </c>
      <c r="H253" s="6">
        <v>10</v>
      </c>
      <c r="I253" s="6"/>
      <c r="J253" s="6"/>
      <c r="K253" s="6"/>
      <c r="L253" s="20"/>
      <c r="M253" s="84">
        <f t="shared" si="13"/>
        <v>250</v>
      </c>
      <c r="N253" s="248">
        <f>RHcount!X247</f>
        <v>0</v>
      </c>
      <c r="O253" s="17"/>
      <c r="P253" s="17"/>
      <c r="Q253" s="17"/>
      <c r="R253" s="17"/>
      <c r="S253" s="17"/>
      <c r="T253" s="17"/>
      <c r="U253" s="4"/>
      <c r="V253" s="4"/>
    </row>
    <row r="254" spans="1:22" x14ac:dyDescent="0.25">
      <c r="A254" s="318" t="str">
        <f t="shared" si="14"/>
        <v>Mon</v>
      </c>
      <c r="B254" s="15">
        <v>43780</v>
      </c>
      <c r="C254" s="16">
        <v>0.89583333333333337</v>
      </c>
      <c r="D254" s="6">
        <v>16.100000000000001</v>
      </c>
      <c r="E254" s="6">
        <v>92</v>
      </c>
      <c r="F254" s="6">
        <v>270</v>
      </c>
      <c r="G254" s="6">
        <v>5</v>
      </c>
      <c r="H254" s="6">
        <v>10</v>
      </c>
      <c r="I254" s="6"/>
      <c r="J254" s="6"/>
      <c r="K254" s="6"/>
      <c r="L254" s="20"/>
      <c r="M254" s="84">
        <f t="shared" si="13"/>
        <v>270</v>
      </c>
      <c r="N254" s="248">
        <f>RHcount!X248</f>
        <v>0</v>
      </c>
      <c r="O254" s="17"/>
      <c r="P254" s="17"/>
      <c r="Q254" s="17"/>
      <c r="R254" s="17"/>
      <c r="S254" s="17"/>
      <c r="T254" s="17"/>
      <c r="U254" s="4"/>
      <c r="V254" s="4"/>
    </row>
    <row r="255" spans="1:22" x14ac:dyDescent="0.25">
      <c r="A255" s="318" t="str">
        <f t="shared" si="14"/>
        <v>Mon</v>
      </c>
      <c r="B255" s="15">
        <v>43780</v>
      </c>
      <c r="C255" s="16">
        <v>0.91666666666666663</v>
      </c>
      <c r="D255" s="6">
        <v>15.6</v>
      </c>
      <c r="E255" s="6">
        <v>94</v>
      </c>
      <c r="F255" s="6">
        <v>270</v>
      </c>
      <c r="G255" s="6">
        <v>5</v>
      </c>
      <c r="H255" s="6">
        <v>10</v>
      </c>
      <c r="I255" s="6"/>
      <c r="J255" s="6"/>
      <c r="K255" s="6"/>
      <c r="L255" s="20"/>
      <c r="M255" s="84">
        <f t="shared" si="13"/>
        <v>270</v>
      </c>
      <c r="N255" s="248">
        <f>RHcount!X249</f>
        <v>0</v>
      </c>
      <c r="O255" s="17"/>
      <c r="P255" s="17"/>
      <c r="Q255" s="17"/>
      <c r="R255" s="17"/>
      <c r="S255" s="17"/>
      <c r="T255" s="17"/>
      <c r="U255" s="4"/>
      <c r="V255" s="4"/>
    </row>
    <row r="256" spans="1:22" x14ac:dyDescent="0.25">
      <c r="A256" s="318" t="str">
        <f t="shared" si="14"/>
        <v>Mon</v>
      </c>
      <c r="B256" s="15">
        <v>43780</v>
      </c>
      <c r="C256" s="16">
        <v>0.9375</v>
      </c>
      <c r="D256" s="6">
        <v>15.2</v>
      </c>
      <c r="E256" s="6">
        <v>96</v>
      </c>
      <c r="F256" s="6">
        <v>0</v>
      </c>
      <c r="G256" s="6">
        <v>0</v>
      </c>
      <c r="H256" s="6">
        <v>10</v>
      </c>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Mon</v>
      </c>
      <c r="B257" s="15">
        <v>43780</v>
      </c>
      <c r="C257" s="16">
        <v>0.95833333333333337</v>
      </c>
      <c r="D257" s="6">
        <v>13.9</v>
      </c>
      <c r="E257" s="6">
        <v>94</v>
      </c>
      <c r="F257" s="6">
        <v>0</v>
      </c>
      <c r="G257" s="6">
        <v>0</v>
      </c>
      <c r="H257" s="6">
        <v>10</v>
      </c>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Mon</v>
      </c>
      <c r="B258" s="15">
        <v>43780</v>
      </c>
      <c r="C258" s="16">
        <v>0.97916666666666663</v>
      </c>
      <c r="D258" s="6">
        <v>13.6</v>
      </c>
      <c r="E258" s="6">
        <v>99</v>
      </c>
      <c r="F258" s="6">
        <v>0</v>
      </c>
      <c r="G258" s="6">
        <v>0</v>
      </c>
      <c r="H258" s="6">
        <v>10</v>
      </c>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Tue</v>
      </c>
      <c r="B259" s="15">
        <v>43781</v>
      </c>
      <c r="C259" s="16">
        <v>0</v>
      </c>
      <c r="D259" s="6">
        <v>13.1</v>
      </c>
      <c r="E259" s="6">
        <v>98</v>
      </c>
      <c r="F259" s="6">
        <v>0</v>
      </c>
      <c r="G259" s="6">
        <v>0</v>
      </c>
      <c r="H259" s="6">
        <v>10</v>
      </c>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Tue</v>
      </c>
      <c r="B260" s="15">
        <v>43781</v>
      </c>
      <c r="C260" s="16">
        <v>2.0833333333333332E-2</v>
      </c>
      <c r="D260" s="6">
        <v>12.4</v>
      </c>
      <c r="E260" s="6">
        <v>99</v>
      </c>
      <c r="F260" s="6">
        <v>0</v>
      </c>
      <c r="G260" s="6">
        <v>0</v>
      </c>
      <c r="H260" s="6">
        <v>10</v>
      </c>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Tue</v>
      </c>
      <c r="B261" s="15">
        <v>43781</v>
      </c>
      <c r="C261" s="16">
        <v>4.1666666666666664E-2</v>
      </c>
      <c r="D261" s="6">
        <v>12.4</v>
      </c>
      <c r="E261" s="6">
        <v>99</v>
      </c>
      <c r="F261" s="6">
        <v>0</v>
      </c>
      <c r="G261" s="6">
        <v>0</v>
      </c>
      <c r="H261" s="6">
        <v>10</v>
      </c>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Tue</v>
      </c>
      <c r="B262" s="15">
        <v>43781</v>
      </c>
      <c r="C262" s="16">
        <v>6.25E-2</v>
      </c>
      <c r="D262" s="6">
        <v>12.9</v>
      </c>
      <c r="E262" s="6">
        <v>99</v>
      </c>
      <c r="F262" s="6">
        <v>0</v>
      </c>
      <c r="G262" s="6">
        <v>0</v>
      </c>
      <c r="H262" s="6">
        <v>10</v>
      </c>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Tue</v>
      </c>
      <c r="B263" s="15">
        <v>43781</v>
      </c>
      <c r="C263" s="16">
        <v>8.3333333333333329E-2</v>
      </c>
      <c r="D263" s="6">
        <v>11.7</v>
      </c>
      <c r="E263" s="6">
        <v>99</v>
      </c>
      <c r="F263" s="6">
        <v>0</v>
      </c>
      <c r="G263" s="6">
        <v>0</v>
      </c>
      <c r="H263" s="6">
        <v>10</v>
      </c>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Tue</v>
      </c>
      <c r="B264" s="15">
        <v>43781</v>
      </c>
      <c r="C264" s="16">
        <v>0.10416666666666667</v>
      </c>
      <c r="D264" s="6">
        <v>10.9</v>
      </c>
      <c r="E264" s="6">
        <v>99</v>
      </c>
      <c r="F264" s="6">
        <v>0</v>
      </c>
      <c r="G264" s="6">
        <v>0</v>
      </c>
      <c r="H264" s="6">
        <v>10</v>
      </c>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Tue</v>
      </c>
      <c r="B265" s="15">
        <v>43781</v>
      </c>
      <c r="C265" s="16">
        <v>0.125</v>
      </c>
      <c r="D265" s="6">
        <v>11</v>
      </c>
      <c r="E265" s="6">
        <v>99</v>
      </c>
      <c r="F265" s="6">
        <v>0</v>
      </c>
      <c r="G265" s="6">
        <v>0</v>
      </c>
      <c r="H265" s="6">
        <v>10</v>
      </c>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Tue</v>
      </c>
      <c r="B266" s="15">
        <v>43781</v>
      </c>
      <c r="C266" s="16">
        <v>0.14583333333333334</v>
      </c>
      <c r="D266" s="6">
        <v>11</v>
      </c>
      <c r="E266" s="6">
        <v>99</v>
      </c>
      <c r="F266" s="6">
        <v>0</v>
      </c>
      <c r="G266" s="6">
        <v>0</v>
      </c>
      <c r="H266" s="6">
        <v>10</v>
      </c>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Tue</v>
      </c>
      <c r="B267" s="15">
        <v>43781</v>
      </c>
      <c r="C267" s="16">
        <v>0.16666666666666666</v>
      </c>
      <c r="D267" s="6">
        <v>10.3</v>
      </c>
      <c r="E267" s="6">
        <v>99</v>
      </c>
      <c r="F267" s="6">
        <v>0</v>
      </c>
      <c r="G267" s="6">
        <v>0</v>
      </c>
      <c r="H267" s="6">
        <v>10</v>
      </c>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Tue</v>
      </c>
      <c r="B268" s="15">
        <v>43781</v>
      </c>
      <c r="C268" s="16">
        <v>0.1875</v>
      </c>
      <c r="D268" s="6">
        <v>10.4</v>
      </c>
      <c r="E268" s="6">
        <v>99</v>
      </c>
      <c r="F268" s="6">
        <v>0</v>
      </c>
      <c r="G268" s="6">
        <v>0</v>
      </c>
      <c r="H268" s="6">
        <v>10</v>
      </c>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Tue</v>
      </c>
      <c r="B269" s="15">
        <v>43781</v>
      </c>
      <c r="C269" s="16">
        <v>0.20833333333333334</v>
      </c>
      <c r="D269" s="6">
        <v>9.8000000000000007</v>
      </c>
      <c r="E269" s="6">
        <v>99</v>
      </c>
      <c r="F269" s="6">
        <v>0</v>
      </c>
      <c r="G269" s="6">
        <v>0</v>
      </c>
      <c r="H269" s="6">
        <v>10</v>
      </c>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Tue</v>
      </c>
      <c r="B270" s="15">
        <v>43781</v>
      </c>
      <c r="C270" s="16">
        <v>0.22916666666666666</v>
      </c>
      <c r="D270" s="6">
        <v>9.4</v>
      </c>
      <c r="E270" s="6">
        <v>99</v>
      </c>
      <c r="F270" s="6">
        <v>0</v>
      </c>
      <c r="G270" s="6">
        <v>0</v>
      </c>
      <c r="H270" s="6">
        <v>10</v>
      </c>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Tue</v>
      </c>
      <c r="B271" s="15">
        <v>43781</v>
      </c>
      <c r="C271" s="16">
        <v>0.25</v>
      </c>
      <c r="D271" s="6">
        <v>9.4</v>
      </c>
      <c r="E271" s="6">
        <v>99</v>
      </c>
      <c r="F271" s="6">
        <v>0</v>
      </c>
      <c r="G271" s="6">
        <v>0</v>
      </c>
      <c r="H271" s="6">
        <v>10</v>
      </c>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Tue</v>
      </c>
      <c r="B272" s="15">
        <v>43781</v>
      </c>
      <c r="C272" s="16">
        <v>0.27083333333333331</v>
      </c>
      <c r="D272" s="6">
        <v>9.9</v>
      </c>
      <c r="E272" s="6">
        <v>99</v>
      </c>
      <c r="F272" s="6">
        <v>0</v>
      </c>
      <c r="G272" s="6">
        <v>0</v>
      </c>
      <c r="H272" s="6">
        <v>10</v>
      </c>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Tue</v>
      </c>
      <c r="B273" s="15">
        <v>43781</v>
      </c>
      <c r="C273" s="16">
        <v>0.29166666666666669</v>
      </c>
      <c r="D273" s="6">
        <v>10.7</v>
      </c>
      <c r="E273" s="6">
        <v>99</v>
      </c>
      <c r="F273" s="6">
        <v>0</v>
      </c>
      <c r="G273" s="6">
        <v>0</v>
      </c>
      <c r="H273" s="6">
        <v>10</v>
      </c>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Tue</v>
      </c>
      <c r="B274" s="15">
        <v>43781</v>
      </c>
      <c r="C274" s="16">
        <v>0.3125</v>
      </c>
      <c r="D274" s="6">
        <v>13</v>
      </c>
      <c r="E274" s="6">
        <v>99</v>
      </c>
      <c r="F274" s="6">
        <v>0</v>
      </c>
      <c r="G274" s="6">
        <v>0</v>
      </c>
      <c r="H274" s="6">
        <v>10</v>
      </c>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Tue</v>
      </c>
      <c r="B275" s="15">
        <v>43781</v>
      </c>
      <c r="C275" s="16">
        <v>0.33333333333333331</v>
      </c>
      <c r="D275" s="6">
        <v>15.6</v>
      </c>
      <c r="E275" s="6">
        <v>99</v>
      </c>
      <c r="F275" s="6">
        <v>230</v>
      </c>
      <c r="G275" s="6">
        <v>5</v>
      </c>
      <c r="H275" s="6">
        <v>10</v>
      </c>
      <c r="I275" s="6"/>
      <c r="J275" s="6"/>
      <c r="K275" s="6"/>
      <c r="L275" s="20"/>
      <c r="M275" s="84">
        <f t="shared" si="15"/>
        <v>230</v>
      </c>
      <c r="N275" s="248">
        <f>RHcount!X269</f>
        <v>0</v>
      </c>
      <c r="O275" s="17"/>
      <c r="P275" s="17"/>
      <c r="Q275" s="17"/>
      <c r="R275" s="17"/>
      <c r="S275" s="17"/>
      <c r="T275" s="17"/>
      <c r="U275" s="4"/>
      <c r="V275" s="4"/>
    </row>
    <row r="276" spans="1:22" x14ac:dyDescent="0.25">
      <c r="A276" s="318" t="str">
        <f t="shared" si="16"/>
        <v>Tue</v>
      </c>
      <c r="B276" s="15">
        <v>43781</v>
      </c>
      <c r="C276" s="16">
        <v>0.35416666666666669</v>
      </c>
      <c r="D276" s="6">
        <v>19.399999999999999</v>
      </c>
      <c r="E276" s="6">
        <v>78</v>
      </c>
      <c r="F276" s="6">
        <v>340</v>
      </c>
      <c r="G276" s="6">
        <v>9</v>
      </c>
      <c r="H276" s="6">
        <v>10</v>
      </c>
      <c r="I276" s="6"/>
      <c r="J276" s="6"/>
      <c r="K276" s="6"/>
      <c r="L276" s="20"/>
      <c r="M276" s="84">
        <f t="shared" si="15"/>
        <v>340</v>
      </c>
      <c r="N276" s="248">
        <f>RHcount!X270</f>
        <v>0</v>
      </c>
      <c r="O276" s="17"/>
      <c r="P276" s="17"/>
      <c r="Q276" s="17"/>
      <c r="R276" s="17"/>
      <c r="S276" s="17"/>
      <c r="T276" s="17"/>
      <c r="U276" s="4"/>
      <c r="V276" s="4"/>
    </row>
    <row r="277" spans="1:22" x14ac:dyDescent="0.25">
      <c r="A277" s="318" t="str">
        <f t="shared" si="16"/>
        <v>Tue</v>
      </c>
      <c r="B277" s="15">
        <v>43781</v>
      </c>
      <c r="C277" s="16">
        <v>0.375</v>
      </c>
      <c r="D277" s="6">
        <v>20.7</v>
      </c>
      <c r="E277" s="6">
        <v>73</v>
      </c>
      <c r="F277" s="6">
        <v>120</v>
      </c>
      <c r="G277" s="6">
        <v>4</v>
      </c>
      <c r="H277" s="6">
        <v>10</v>
      </c>
      <c r="I277" s="6"/>
      <c r="J277" s="6"/>
      <c r="K277" s="6"/>
      <c r="L277" s="20"/>
      <c r="M277" s="84">
        <f t="shared" si="15"/>
        <v>120</v>
      </c>
      <c r="N277" s="248">
        <f>RHcount!X271</f>
        <v>0</v>
      </c>
      <c r="O277" s="17"/>
      <c r="P277" s="17"/>
      <c r="Q277" s="17"/>
      <c r="R277" s="17"/>
      <c r="S277" s="17"/>
      <c r="T277" s="17"/>
      <c r="U277" s="4"/>
      <c r="V277" s="4"/>
    </row>
    <row r="278" spans="1:22" x14ac:dyDescent="0.25">
      <c r="A278" s="318" t="str">
        <f t="shared" si="16"/>
        <v>Tue</v>
      </c>
      <c r="B278" s="15">
        <v>43781</v>
      </c>
      <c r="C278" s="16">
        <v>0.39583333333333331</v>
      </c>
      <c r="D278" s="6">
        <v>23</v>
      </c>
      <c r="E278" s="6">
        <v>57</v>
      </c>
      <c r="F278" s="6">
        <v>240</v>
      </c>
      <c r="G278" s="6">
        <v>4</v>
      </c>
      <c r="H278" s="6">
        <v>10</v>
      </c>
      <c r="I278" s="6"/>
      <c r="J278" s="6"/>
      <c r="K278" s="6"/>
      <c r="L278" s="20"/>
      <c r="M278" s="84">
        <f t="shared" si="15"/>
        <v>240</v>
      </c>
      <c r="N278" s="248">
        <f>RHcount!X272</f>
        <v>0</v>
      </c>
      <c r="O278" s="17"/>
      <c r="P278" s="17"/>
      <c r="Q278" s="17"/>
      <c r="R278" s="17"/>
      <c r="S278" s="17"/>
      <c r="T278" s="17"/>
      <c r="U278" s="4"/>
      <c r="V278" s="4"/>
    </row>
    <row r="279" spans="1:22" x14ac:dyDescent="0.25">
      <c r="A279" s="318" t="str">
        <f t="shared" si="16"/>
        <v>Tue</v>
      </c>
      <c r="B279" s="15">
        <v>43781</v>
      </c>
      <c r="C279" s="16">
        <v>0.41666666666666669</v>
      </c>
      <c r="D279" s="6">
        <v>25.4</v>
      </c>
      <c r="E279" s="6">
        <v>51</v>
      </c>
      <c r="F279" s="6">
        <v>130</v>
      </c>
      <c r="G279" s="6">
        <v>2</v>
      </c>
      <c r="H279" s="6">
        <v>10</v>
      </c>
      <c r="I279" s="6"/>
      <c r="J279" s="6"/>
      <c r="K279" s="6"/>
      <c r="L279" s="20"/>
      <c r="M279" s="84">
        <f t="shared" si="15"/>
        <v>130</v>
      </c>
      <c r="N279" s="248">
        <f>RHcount!X273</f>
        <v>0</v>
      </c>
      <c r="O279" s="17"/>
      <c r="P279" s="17"/>
      <c r="Q279" s="17"/>
      <c r="R279" s="17"/>
      <c r="S279" s="17"/>
      <c r="T279" s="17"/>
      <c r="U279" s="4"/>
      <c r="V279" s="4"/>
    </row>
    <row r="280" spans="1:22" x14ac:dyDescent="0.25">
      <c r="A280" s="318" t="str">
        <f t="shared" si="16"/>
        <v>Tue</v>
      </c>
      <c r="B280" s="15">
        <v>43781</v>
      </c>
      <c r="C280" s="16">
        <v>0.4375</v>
      </c>
      <c r="D280" s="6">
        <v>27.5</v>
      </c>
      <c r="E280" s="6">
        <v>47</v>
      </c>
      <c r="F280" s="6">
        <v>60</v>
      </c>
      <c r="G280" s="6">
        <v>9</v>
      </c>
      <c r="H280" s="6">
        <v>10</v>
      </c>
      <c r="I280" s="6"/>
      <c r="J280" s="6"/>
      <c r="K280" s="6"/>
      <c r="L280" s="20"/>
      <c r="M280" s="84">
        <f t="shared" si="15"/>
        <v>60</v>
      </c>
      <c r="N280" s="248">
        <f>RHcount!X274</f>
        <v>0</v>
      </c>
      <c r="O280" s="17"/>
      <c r="P280" s="17"/>
      <c r="Q280" s="17"/>
      <c r="R280" s="17"/>
      <c r="S280" s="17"/>
      <c r="T280" s="17"/>
      <c r="U280" s="4"/>
      <c r="V280" s="4"/>
    </row>
    <row r="281" spans="1:22" x14ac:dyDescent="0.25">
      <c r="A281" s="318" t="str">
        <f t="shared" si="16"/>
        <v>Tue</v>
      </c>
      <c r="B281" s="15">
        <v>43781</v>
      </c>
      <c r="C281" s="16">
        <v>0.45833333333333331</v>
      </c>
      <c r="D281" s="6">
        <v>29.2</v>
      </c>
      <c r="E281" s="6">
        <v>36</v>
      </c>
      <c r="F281" s="6">
        <v>20</v>
      </c>
      <c r="G281" s="6">
        <v>13</v>
      </c>
      <c r="H281" s="6">
        <v>10</v>
      </c>
      <c r="I281" s="6"/>
      <c r="J281" s="6"/>
      <c r="K281" s="6"/>
      <c r="L281" s="20"/>
      <c r="M281" s="84">
        <f t="shared" si="15"/>
        <v>20</v>
      </c>
      <c r="N281" s="248">
        <f>RHcount!X275</f>
        <v>0</v>
      </c>
      <c r="O281" s="17"/>
      <c r="P281" s="17"/>
      <c r="Q281" s="17"/>
      <c r="R281" s="17"/>
      <c r="S281" s="17"/>
      <c r="T281" s="17"/>
      <c r="U281" s="4"/>
      <c r="V281" s="4"/>
    </row>
    <row r="282" spans="1:22" x14ac:dyDescent="0.25">
      <c r="A282" s="318" t="str">
        <f t="shared" si="16"/>
        <v>Tue</v>
      </c>
      <c r="B282" s="15">
        <v>43781</v>
      </c>
      <c r="C282" s="16">
        <v>0.47916666666666669</v>
      </c>
      <c r="D282" s="6">
        <v>31.5</v>
      </c>
      <c r="E282" s="6">
        <v>18</v>
      </c>
      <c r="F282" s="6">
        <v>350</v>
      </c>
      <c r="G282" s="6">
        <v>21</v>
      </c>
      <c r="H282" s="6">
        <v>10</v>
      </c>
      <c r="I282" s="6"/>
      <c r="J282" s="6"/>
      <c r="K282" s="6"/>
      <c r="L282" s="20"/>
      <c r="M282" s="84">
        <f t="shared" si="15"/>
        <v>350</v>
      </c>
      <c r="N282" s="248">
        <f>RHcount!X276</f>
        <v>0</v>
      </c>
      <c r="O282" s="17"/>
      <c r="P282" s="17"/>
      <c r="Q282" s="17"/>
      <c r="R282" s="17"/>
      <c r="S282" s="17"/>
      <c r="T282" s="17"/>
      <c r="U282" s="4"/>
      <c r="V282" s="4"/>
    </row>
    <row r="283" spans="1:22" x14ac:dyDescent="0.25">
      <c r="A283" s="318" t="str">
        <f t="shared" si="16"/>
        <v>Tue</v>
      </c>
      <c r="B283" s="15">
        <v>43781</v>
      </c>
      <c r="C283" s="16">
        <v>0.5</v>
      </c>
      <c r="D283" s="6">
        <v>32.299999999999997</v>
      </c>
      <c r="E283" s="6">
        <v>15</v>
      </c>
      <c r="F283" s="6">
        <v>340</v>
      </c>
      <c r="G283" s="6">
        <v>17</v>
      </c>
      <c r="H283" s="6">
        <v>10</v>
      </c>
      <c r="I283" s="6"/>
      <c r="J283" s="6"/>
      <c r="K283" s="6"/>
      <c r="L283" s="20"/>
      <c r="M283" s="84">
        <f t="shared" si="15"/>
        <v>340</v>
      </c>
      <c r="N283" s="248">
        <f>RHcount!X277</f>
        <v>0</v>
      </c>
      <c r="O283" s="17"/>
      <c r="P283" s="17"/>
      <c r="Q283" s="17"/>
      <c r="R283" s="17"/>
      <c r="S283" s="17"/>
      <c r="T283" s="17"/>
      <c r="U283" s="4"/>
      <c r="V283" s="4"/>
    </row>
    <row r="284" spans="1:22" x14ac:dyDescent="0.25">
      <c r="A284" s="318" t="str">
        <f t="shared" si="16"/>
        <v>Tue</v>
      </c>
      <c r="B284" s="15">
        <v>43781</v>
      </c>
      <c r="C284" s="16">
        <v>0.52083333333333337</v>
      </c>
      <c r="D284" s="6">
        <v>33.9</v>
      </c>
      <c r="E284" s="6">
        <v>12</v>
      </c>
      <c r="F284" s="6">
        <v>330</v>
      </c>
      <c r="G284" s="6">
        <v>15</v>
      </c>
      <c r="H284" s="6">
        <v>10</v>
      </c>
      <c r="I284" s="6"/>
      <c r="J284" s="6"/>
      <c r="K284" s="6"/>
      <c r="L284" s="20"/>
      <c r="M284" s="84">
        <f t="shared" si="15"/>
        <v>330</v>
      </c>
      <c r="N284" s="248">
        <f>RHcount!X278</f>
        <v>0</v>
      </c>
      <c r="O284" s="17"/>
      <c r="P284" s="17"/>
      <c r="Q284" s="17"/>
      <c r="R284" s="17"/>
      <c r="S284" s="17"/>
      <c r="T284" s="17"/>
      <c r="U284" s="4"/>
      <c r="V284" s="4"/>
    </row>
    <row r="285" spans="1:22" x14ac:dyDescent="0.25">
      <c r="A285" s="318" t="str">
        <f t="shared" si="16"/>
        <v>Tue</v>
      </c>
      <c r="B285" s="15">
        <v>43781</v>
      </c>
      <c r="C285" s="16">
        <v>0.54166666666666663</v>
      </c>
      <c r="D285" s="6">
        <v>32.9</v>
      </c>
      <c r="E285" s="6">
        <v>24</v>
      </c>
      <c r="F285" s="6">
        <v>50</v>
      </c>
      <c r="G285" s="6">
        <v>22</v>
      </c>
      <c r="H285" s="6">
        <v>10</v>
      </c>
      <c r="I285" s="6"/>
      <c r="J285" s="6"/>
      <c r="K285" s="6"/>
      <c r="L285" s="20"/>
      <c r="M285" s="84">
        <f t="shared" si="15"/>
        <v>50</v>
      </c>
      <c r="N285" s="248">
        <f>RHcount!X279</f>
        <v>0</v>
      </c>
      <c r="O285" s="17"/>
      <c r="P285" s="17"/>
      <c r="Q285" s="17"/>
      <c r="R285" s="17"/>
      <c r="S285" s="17"/>
      <c r="T285" s="17"/>
      <c r="U285" s="4"/>
      <c r="V285" s="4"/>
    </row>
    <row r="286" spans="1:22" x14ac:dyDescent="0.25">
      <c r="A286" s="318" t="str">
        <f t="shared" si="16"/>
        <v>Tue</v>
      </c>
      <c r="B286" s="15">
        <v>43781</v>
      </c>
      <c r="C286" s="16">
        <v>0.5625</v>
      </c>
      <c r="D286" s="6">
        <v>31.6</v>
      </c>
      <c r="E286" s="6">
        <v>26</v>
      </c>
      <c r="F286" s="6">
        <v>60</v>
      </c>
      <c r="G286" s="6">
        <v>26</v>
      </c>
      <c r="H286" s="6">
        <v>10</v>
      </c>
      <c r="I286" s="6"/>
      <c r="J286" s="6"/>
      <c r="K286" s="6"/>
      <c r="L286" s="20"/>
      <c r="M286" s="84">
        <f t="shared" si="15"/>
        <v>60</v>
      </c>
      <c r="N286" s="248">
        <f>RHcount!X280</f>
        <v>0</v>
      </c>
      <c r="O286" s="17"/>
      <c r="P286" s="17"/>
      <c r="Q286" s="17"/>
      <c r="R286" s="17"/>
      <c r="S286" s="17"/>
      <c r="T286" s="17"/>
      <c r="U286" s="4"/>
      <c r="V286" s="4"/>
    </row>
    <row r="287" spans="1:22" x14ac:dyDescent="0.25">
      <c r="A287" s="318" t="str">
        <f t="shared" si="16"/>
        <v>Tue</v>
      </c>
      <c r="B287" s="15">
        <v>43781</v>
      </c>
      <c r="C287" s="16">
        <v>0.58333333333333337</v>
      </c>
      <c r="D287" s="6">
        <v>31.4</v>
      </c>
      <c r="E287" s="6">
        <v>25</v>
      </c>
      <c r="F287" s="6">
        <v>40</v>
      </c>
      <c r="G287" s="6">
        <v>26</v>
      </c>
      <c r="H287" s="6">
        <v>10</v>
      </c>
      <c r="I287" s="6"/>
      <c r="J287" s="6"/>
      <c r="K287" s="6"/>
      <c r="L287" s="20"/>
      <c r="M287" s="84">
        <f t="shared" si="15"/>
        <v>40</v>
      </c>
      <c r="N287" s="248">
        <f>RHcount!X281</f>
        <v>0</v>
      </c>
      <c r="O287" s="17"/>
      <c r="P287" s="17"/>
      <c r="Q287" s="17"/>
      <c r="R287" s="17"/>
      <c r="S287" s="17"/>
      <c r="T287" s="17"/>
      <c r="U287" s="4"/>
      <c r="V287" s="4"/>
    </row>
    <row r="288" spans="1:22" x14ac:dyDescent="0.25">
      <c r="A288" s="318" t="str">
        <f t="shared" si="16"/>
        <v>Tue</v>
      </c>
      <c r="B288" s="15">
        <v>43781</v>
      </c>
      <c r="C288" s="16">
        <v>0.60416666666666663</v>
      </c>
      <c r="D288" s="6">
        <v>30.8</v>
      </c>
      <c r="E288" s="6">
        <v>31</v>
      </c>
      <c r="F288" s="6">
        <v>60</v>
      </c>
      <c r="G288" s="6">
        <v>22</v>
      </c>
      <c r="H288" s="6">
        <v>10</v>
      </c>
      <c r="I288" s="6"/>
      <c r="J288" s="6"/>
      <c r="K288" s="6"/>
      <c r="L288" s="20"/>
      <c r="M288" s="84">
        <f t="shared" si="15"/>
        <v>60</v>
      </c>
      <c r="N288" s="248">
        <f>RHcount!X282</f>
        <v>0</v>
      </c>
      <c r="O288" s="17"/>
      <c r="P288" s="17"/>
      <c r="Q288" s="17"/>
      <c r="R288" s="17"/>
      <c r="S288" s="17"/>
      <c r="T288" s="17"/>
      <c r="U288" s="4"/>
      <c r="V288" s="4"/>
    </row>
    <row r="289" spans="1:22" x14ac:dyDescent="0.25">
      <c r="A289" s="318" t="str">
        <f t="shared" si="16"/>
        <v>Tue</v>
      </c>
      <c r="B289" s="15">
        <v>43781</v>
      </c>
      <c r="C289" s="16">
        <v>0.625</v>
      </c>
      <c r="D289" s="6">
        <v>30.8</v>
      </c>
      <c r="E289" s="6">
        <v>33</v>
      </c>
      <c r="F289" s="6">
        <v>60</v>
      </c>
      <c r="G289" s="6">
        <v>21</v>
      </c>
      <c r="H289" s="6">
        <v>10</v>
      </c>
      <c r="I289" s="6"/>
      <c r="J289" s="6"/>
      <c r="K289" s="6"/>
      <c r="L289" s="20"/>
      <c r="M289" s="84">
        <f t="shared" si="15"/>
        <v>60</v>
      </c>
      <c r="N289" s="248">
        <f>RHcount!X283</f>
        <v>0</v>
      </c>
      <c r="O289" s="17"/>
      <c r="P289" s="17"/>
      <c r="Q289" s="17"/>
      <c r="R289" s="17"/>
      <c r="S289" s="17"/>
      <c r="T289" s="17"/>
      <c r="U289" s="4"/>
      <c r="V289" s="4"/>
    </row>
    <row r="290" spans="1:22" x14ac:dyDescent="0.25">
      <c r="A290" s="318" t="str">
        <f t="shared" si="16"/>
        <v>Tue</v>
      </c>
      <c r="B290" s="15">
        <v>43781</v>
      </c>
      <c r="C290" s="16">
        <v>0.64583333333333337</v>
      </c>
      <c r="D290" s="6">
        <v>30.7</v>
      </c>
      <c r="E290" s="6">
        <v>31</v>
      </c>
      <c r="F290" s="6">
        <v>70</v>
      </c>
      <c r="G290" s="6">
        <v>21</v>
      </c>
      <c r="H290" s="6">
        <v>10</v>
      </c>
      <c r="I290" s="6"/>
      <c r="J290" s="6"/>
      <c r="K290" s="6"/>
      <c r="L290" s="20"/>
      <c r="M290" s="84">
        <f t="shared" si="15"/>
        <v>70</v>
      </c>
      <c r="N290" s="248">
        <f>RHcount!X284</f>
        <v>0</v>
      </c>
      <c r="O290" s="17"/>
      <c r="P290" s="17"/>
      <c r="Q290" s="17"/>
      <c r="R290" s="17"/>
      <c r="S290" s="17"/>
      <c r="T290" s="17"/>
      <c r="U290" s="4"/>
      <c r="V290" s="4"/>
    </row>
    <row r="291" spans="1:22" x14ac:dyDescent="0.25">
      <c r="A291" s="318" t="str">
        <f t="shared" si="16"/>
        <v>Tue</v>
      </c>
      <c r="B291" s="15">
        <v>43781</v>
      </c>
      <c r="C291" s="16">
        <v>0.66666666666666663</v>
      </c>
      <c r="D291" s="6">
        <v>29.7</v>
      </c>
      <c r="E291" s="6">
        <v>35</v>
      </c>
      <c r="F291" s="6">
        <v>80</v>
      </c>
      <c r="G291" s="6">
        <v>17</v>
      </c>
      <c r="H291" s="6">
        <v>10</v>
      </c>
      <c r="I291" s="6"/>
      <c r="J291" s="6"/>
      <c r="K291" s="6"/>
      <c r="L291" s="20"/>
      <c r="M291" s="84">
        <f t="shared" si="15"/>
        <v>80</v>
      </c>
      <c r="N291" s="248">
        <f>RHcount!X285</f>
        <v>0</v>
      </c>
      <c r="O291" s="17"/>
      <c r="P291" s="17"/>
      <c r="Q291" s="17"/>
      <c r="R291" s="17"/>
      <c r="S291" s="17"/>
      <c r="T291" s="17"/>
      <c r="U291" s="4"/>
      <c r="V291" s="4"/>
    </row>
    <row r="292" spans="1:22" x14ac:dyDescent="0.25">
      <c r="A292" s="318" t="str">
        <f t="shared" si="16"/>
        <v>Tue</v>
      </c>
      <c r="B292" s="15">
        <v>43781</v>
      </c>
      <c r="C292" s="16">
        <v>0.6875</v>
      </c>
      <c r="D292" s="6">
        <v>28.9</v>
      </c>
      <c r="E292" s="6">
        <v>38</v>
      </c>
      <c r="F292" s="6">
        <v>90</v>
      </c>
      <c r="G292" s="6">
        <v>15</v>
      </c>
      <c r="H292" s="6">
        <v>10</v>
      </c>
      <c r="I292" s="6"/>
      <c r="J292" s="6"/>
      <c r="K292" s="6"/>
      <c r="L292" s="20"/>
      <c r="M292" s="84">
        <f t="shared" si="15"/>
        <v>90</v>
      </c>
      <c r="N292" s="248">
        <f>RHcount!X286</f>
        <v>0</v>
      </c>
      <c r="O292" s="17"/>
      <c r="P292" s="17"/>
      <c r="Q292" s="17"/>
      <c r="R292" s="17"/>
      <c r="S292" s="17"/>
      <c r="T292" s="17"/>
      <c r="U292" s="4"/>
      <c r="V292" s="4"/>
    </row>
    <row r="293" spans="1:22" x14ac:dyDescent="0.25">
      <c r="A293" s="318" t="str">
        <f t="shared" si="16"/>
        <v>Tue</v>
      </c>
      <c r="B293" s="15">
        <v>43781</v>
      </c>
      <c r="C293" s="16">
        <v>0.70833333333333337</v>
      </c>
      <c r="D293" s="6">
        <v>27.3</v>
      </c>
      <c r="E293" s="6">
        <v>47</v>
      </c>
      <c r="F293" s="6">
        <v>140</v>
      </c>
      <c r="G293" s="6">
        <v>13</v>
      </c>
      <c r="H293" s="6">
        <v>10</v>
      </c>
      <c r="I293" s="6"/>
      <c r="J293" s="6"/>
      <c r="K293" s="6"/>
      <c r="L293" s="20"/>
      <c r="M293" s="84">
        <f t="shared" si="15"/>
        <v>140</v>
      </c>
      <c r="N293" s="248">
        <f>RHcount!X287</f>
        <v>0</v>
      </c>
      <c r="O293" s="17"/>
      <c r="P293" s="17"/>
      <c r="Q293" s="17"/>
      <c r="R293" s="17"/>
      <c r="S293" s="17"/>
      <c r="T293" s="17"/>
      <c r="U293" s="4"/>
      <c r="V293" s="4"/>
    </row>
    <row r="294" spans="1:22" x14ac:dyDescent="0.25">
      <c r="A294" s="318" t="str">
        <f t="shared" si="16"/>
        <v>Tue</v>
      </c>
      <c r="B294" s="15">
        <v>43781</v>
      </c>
      <c r="C294" s="16">
        <v>0.72916666666666663</v>
      </c>
      <c r="D294" s="6">
        <v>27.5</v>
      </c>
      <c r="E294" s="6">
        <v>42</v>
      </c>
      <c r="F294" s="6">
        <v>100</v>
      </c>
      <c r="G294" s="6">
        <v>11</v>
      </c>
      <c r="H294" s="6">
        <v>10</v>
      </c>
      <c r="I294" s="6"/>
      <c r="J294" s="6"/>
      <c r="K294" s="6"/>
      <c r="L294" s="20"/>
      <c r="M294" s="84">
        <f t="shared" si="15"/>
        <v>100</v>
      </c>
      <c r="N294" s="248">
        <f>RHcount!X288</f>
        <v>0</v>
      </c>
      <c r="O294" s="17"/>
      <c r="P294" s="17"/>
      <c r="Q294" s="17"/>
      <c r="R294" s="17"/>
      <c r="S294" s="17"/>
      <c r="T294" s="17"/>
      <c r="U294" s="4"/>
      <c r="V294" s="4"/>
    </row>
    <row r="295" spans="1:22" x14ac:dyDescent="0.25">
      <c r="A295" s="318" t="str">
        <f t="shared" si="16"/>
        <v>Tue</v>
      </c>
      <c r="B295" s="15">
        <v>43781</v>
      </c>
      <c r="C295" s="16">
        <v>0.75</v>
      </c>
      <c r="D295" s="6">
        <v>25.9</v>
      </c>
      <c r="E295" s="6">
        <v>49</v>
      </c>
      <c r="F295" s="6">
        <v>110</v>
      </c>
      <c r="G295" s="6">
        <v>9</v>
      </c>
      <c r="H295" s="6">
        <v>10</v>
      </c>
      <c r="I295" s="6"/>
      <c r="J295" s="6"/>
      <c r="K295" s="6"/>
      <c r="L295" s="20"/>
      <c r="M295" s="84">
        <f t="shared" si="15"/>
        <v>110</v>
      </c>
      <c r="N295" s="248">
        <f>RHcount!X289</f>
        <v>0</v>
      </c>
      <c r="O295" s="17"/>
      <c r="P295" s="17"/>
      <c r="Q295" s="17"/>
      <c r="R295" s="17"/>
      <c r="S295" s="17"/>
      <c r="T295" s="17"/>
      <c r="U295" s="4"/>
      <c r="V295" s="4"/>
    </row>
    <row r="296" spans="1:22" x14ac:dyDescent="0.25">
      <c r="A296" s="318" t="str">
        <f t="shared" si="16"/>
        <v>Tue</v>
      </c>
      <c r="B296" s="15">
        <v>43781</v>
      </c>
      <c r="C296" s="16">
        <v>0.77083333333333337</v>
      </c>
      <c r="D296" s="6">
        <v>24.6</v>
      </c>
      <c r="E296" s="6">
        <v>58</v>
      </c>
      <c r="F296" s="6">
        <v>120</v>
      </c>
      <c r="G296" s="6">
        <v>11</v>
      </c>
      <c r="H296" s="6">
        <v>10</v>
      </c>
      <c r="I296" s="6"/>
      <c r="J296" s="6"/>
      <c r="K296" s="6"/>
      <c r="L296" s="20"/>
      <c r="M296" s="84">
        <f t="shared" si="15"/>
        <v>120</v>
      </c>
      <c r="N296" s="248">
        <f>RHcount!X290</f>
        <v>0</v>
      </c>
      <c r="O296" s="17"/>
      <c r="P296" s="17"/>
      <c r="Q296" s="17"/>
      <c r="R296" s="17"/>
      <c r="S296" s="17"/>
      <c r="T296" s="17"/>
      <c r="U296" s="4"/>
      <c r="V296" s="4"/>
    </row>
    <row r="297" spans="1:22" x14ac:dyDescent="0.25">
      <c r="A297" s="318" t="str">
        <f t="shared" si="16"/>
        <v>Tue</v>
      </c>
      <c r="B297" s="15">
        <v>43781</v>
      </c>
      <c r="C297" s="16">
        <v>0.79166666666666663</v>
      </c>
      <c r="D297" s="6">
        <v>23.1</v>
      </c>
      <c r="E297" s="6">
        <v>65</v>
      </c>
      <c r="F297" s="6">
        <v>110</v>
      </c>
      <c r="G297" s="6">
        <v>11</v>
      </c>
      <c r="H297" s="6">
        <v>10</v>
      </c>
      <c r="I297" s="6"/>
      <c r="J297" s="6"/>
      <c r="K297" s="6"/>
      <c r="L297" s="20"/>
      <c r="M297" s="84">
        <f t="shared" si="15"/>
        <v>110</v>
      </c>
      <c r="N297" s="248">
        <f>RHcount!X291</f>
        <v>0</v>
      </c>
      <c r="O297" s="17"/>
      <c r="P297" s="17"/>
      <c r="Q297" s="17"/>
      <c r="R297" s="17"/>
      <c r="S297" s="17"/>
      <c r="T297" s="17"/>
      <c r="U297" s="4"/>
      <c r="V297" s="4"/>
    </row>
    <row r="298" spans="1:22" x14ac:dyDescent="0.25">
      <c r="A298" s="318" t="str">
        <f t="shared" si="16"/>
        <v>Tue</v>
      </c>
      <c r="B298" s="15">
        <v>43781</v>
      </c>
      <c r="C298" s="16">
        <v>0.8125</v>
      </c>
      <c r="D298" s="6">
        <v>21.3</v>
      </c>
      <c r="E298" s="6">
        <v>75</v>
      </c>
      <c r="F298" s="6">
        <v>110</v>
      </c>
      <c r="G298" s="6">
        <v>11</v>
      </c>
      <c r="H298" s="6">
        <v>10</v>
      </c>
      <c r="I298" s="6"/>
      <c r="J298" s="6"/>
      <c r="K298" s="6"/>
      <c r="L298" s="20"/>
      <c r="M298" s="84">
        <f t="shared" si="15"/>
        <v>110</v>
      </c>
      <c r="N298" s="248">
        <f>RHcount!X292</f>
        <v>0</v>
      </c>
      <c r="O298" s="17"/>
      <c r="P298" s="17"/>
      <c r="Q298" s="17"/>
      <c r="R298" s="17"/>
      <c r="S298" s="17"/>
      <c r="T298" s="17"/>
      <c r="U298" s="4"/>
      <c r="V298" s="4"/>
    </row>
    <row r="299" spans="1:22" x14ac:dyDescent="0.25">
      <c r="A299" s="318" t="str">
        <f t="shared" si="16"/>
        <v>Tue</v>
      </c>
      <c r="B299" s="15">
        <v>43781</v>
      </c>
      <c r="C299" s="16">
        <v>0.83333333333333337</v>
      </c>
      <c r="D299" s="6">
        <v>19.7</v>
      </c>
      <c r="E299" s="6">
        <v>81</v>
      </c>
      <c r="F299" s="6">
        <v>110</v>
      </c>
      <c r="G299" s="6">
        <v>2</v>
      </c>
      <c r="H299" s="6">
        <v>10</v>
      </c>
      <c r="I299" s="6"/>
      <c r="J299" s="6"/>
      <c r="K299" s="6"/>
      <c r="L299" s="20"/>
      <c r="M299" s="84">
        <f t="shared" si="15"/>
        <v>110</v>
      </c>
      <c r="N299" s="248">
        <f>RHcount!X293</f>
        <v>0</v>
      </c>
      <c r="O299" s="17"/>
      <c r="P299" s="17"/>
      <c r="Q299" s="17"/>
      <c r="R299" s="17"/>
      <c r="S299" s="17"/>
      <c r="T299" s="17"/>
      <c r="U299" s="4"/>
      <c r="V299" s="4"/>
    </row>
    <row r="300" spans="1:22" x14ac:dyDescent="0.25">
      <c r="A300" s="318" t="str">
        <f t="shared" si="16"/>
        <v>Tue</v>
      </c>
      <c r="B300" s="15">
        <v>43781</v>
      </c>
      <c r="C300" s="16">
        <v>0.85416666666666663</v>
      </c>
      <c r="D300" s="6">
        <v>18.399999999999999</v>
      </c>
      <c r="E300" s="6">
        <v>92</v>
      </c>
      <c r="F300" s="6">
        <v>150</v>
      </c>
      <c r="G300" s="6">
        <v>5</v>
      </c>
      <c r="H300" s="6">
        <v>10</v>
      </c>
      <c r="I300" s="6"/>
      <c r="J300" s="6"/>
      <c r="K300" s="6"/>
      <c r="L300" s="20"/>
      <c r="M300" s="84">
        <f t="shared" si="15"/>
        <v>150</v>
      </c>
      <c r="N300" s="248">
        <f>RHcount!X294</f>
        <v>0</v>
      </c>
      <c r="O300" s="17"/>
      <c r="P300" s="17"/>
      <c r="Q300" s="17"/>
      <c r="R300" s="17"/>
      <c r="S300" s="17"/>
      <c r="T300" s="17"/>
      <c r="U300" s="4"/>
      <c r="V300" s="4"/>
    </row>
    <row r="301" spans="1:22" x14ac:dyDescent="0.25">
      <c r="A301" s="318" t="str">
        <f t="shared" si="16"/>
        <v>Tue</v>
      </c>
      <c r="B301" s="15">
        <v>43781</v>
      </c>
      <c r="C301" s="16">
        <v>0.875</v>
      </c>
      <c r="D301" s="6">
        <v>16.8</v>
      </c>
      <c r="E301" s="6">
        <v>94</v>
      </c>
      <c r="F301" s="6">
        <v>210</v>
      </c>
      <c r="G301" s="6">
        <v>5</v>
      </c>
      <c r="H301" s="6">
        <v>10</v>
      </c>
      <c r="I301" s="6"/>
      <c r="J301" s="6"/>
      <c r="K301" s="6"/>
      <c r="L301" s="20"/>
      <c r="M301" s="84">
        <f t="shared" si="15"/>
        <v>210</v>
      </c>
      <c r="N301" s="248">
        <f>RHcount!X295</f>
        <v>0</v>
      </c>
      <c r="O301" s="17"/>
      <c r="P301" s="17"/>
      <c r="Q301" s="17"/>
      <c r="R301" s="17"/>
      <c r="S301" s="17"/>
      <c r="T301" s="17"/>
      <c r="U301" s="4"/>
      <c r="V301" s="4"/>
    </row>
    <row r="302" spans="1:22" x14ac:dyDescent="0.25">
      <c r="A302" s="318" t="str">
        <f t="shared" si="16"/>
        <v>Tue</v>
      </c>
      <c r="B302" s="15">
        <v>43781</v>
      </c>
      <c r="C302" s="16">
        <v>0.89583333333333337</v>
      </c>
      <c r="D302" s="6">
        <v>16.399999999999999</v>
      </c>
      <c r="E302" s="6">
        <v>97</v>
      </c>
      <c r="F302" s="6">
        <v>0</v>
      </c>
      <c r="G302" s="6">
        <v>0</v>
      </c>
      <c r="H302" s="6">
        <v>10</v>
      </c>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Tue</v>
      </c>
      <c r="B303" s="15">
        <v>43781</v>
      </c>
      <c r="C303" s="16">
        <v>0.91666666666666663</v>
      </c>
      <c r="D303" s="6">
        <v>15.9</v>
      </c>
      <c r="E303" s="6">
        <v>97</v>
      </c>
      <c r="F303" s="6">
        <v>320</v>
      </c>
      <c r="G303" s="6">
        <v>5</v>
      </c>
      <c r="H303" s="6">
        <v>10</v>
      </c>
      <c r="I303" s="6"/>
      <c r="J303" s="6"/>
      <c r="K303" s="6"/>
      <c r="L303" s="20"/>
      <c r="M303" s="84">
        <f t="shared" si="15"/>
        <v>320</v>
      </c>
      <c r="N303" s="248">
        <f>RHcount!X297</f>
        <v>0</v>
      </c>
      <c r="O303" s="17"/>
      <c r="P303" s="17"/>
      <c r="Q303" s="17"/>
      <c r="R303" s="17"/>
      <c r="S303" s="17"/>
      <c r="T303" s="17"/>
      <c r="U303" s="4"/>
      <c r="V303" s="4"/>
    </row>
    <row r="304" spans="1:22" x14ac:dyDescent="0.25">
      <c r="A304" s="318" t="str">
        <f t="shared" si="16"/>
        <v>Tue</v>
      </c>
      <c r="B304" s="15">
        <v>43781</v>
      </c>
      <c r="C304" s="16">
        <v>0.9375</v>
      </c>
      <c r="D304" s="6">
        <v>15</v>
      </c>
      <c r="E304" s="6">
        <v>98</v>
      </c>
      <c r="F304" s="6">
        <v>350</v>
      </c>
      <c r="G304" s="6">
        <v>8</v>
      </c>
      <c r="H304" s="6">
        <v>10</v>
      </c>
      <c r="I304" s="6"/>
      <c r="J304" s="6"/>
      <c r="K304" s="6"/>
      <c r="L304" s="20"/>
      <c r="M304" s="84">
        <f t="shared" si="15"/>
        <v>350</v>
      </c>
      <c r="N304" s="248">
        <f>RHcount!X298</f>
        <v>0</v>
      </c>
      <c r="O304" s="17"/>
      <c r="P304" s="17"/>
      <c r="Q304" s="17"/>
      <c r="R304" s="17"/>
      <c r="S304" s="17"/>
      <c r="T304" s="17"/>
      <c r="U304" s="4"/>
      <c r="V304" s="4"/>
    </row>
    <row r="305" spans="1:22" x14ac:dyDescent="0.25">
      <c r="A305" s="318" t="str">
        <f t="shared" si="16"/>
        <v>Tue</v>
      </c>
      <c r="B305" s="15">
        <v>43781</v>
      </c>
      <c r="C305" s="16">
        <v>0.95833333333333337</v>
      </c>
      <c r="D305" s="6">
        <v>14.1</v>
      </c>
      <c r="E305" s="6">
        <v>96</v>
      </c>
      <c r="F305" s="6">
        <v>160</v>
      </c>
      <c r="G305" s="6">
        <v>2</v>
      </c>
      <c r="H305" s="6">
        <v>10</v>
      </c>
      <c r="I305" s="6"/>
      <c r="J305" s="6"/>
      <c r="K305" s="6"/>
      <c r="L305" s="20"/>
      <c r="M305" s="84">
        <f t="shared" si="15"/>
        <v>160</v>
      </c>
      <c r="N305" s="248">
        <f>RHcount!X299</f>
        <v>0</v>
      </c>
      <c r="O305" s="17"/>
      <c r="P305" s="17"/>
      <c r="Q305" s="17"/>
      <c r="R305" s="17"/>
      <c r="S305" s="17"/>
      <c r="T305" s="17"/>
      <c r="U305" s="4"/>
      <c r="V305" s="4"/>
    </row>
    <row r="306" spans="1:22" x14ac:dyDescent="0.25">
      <c r="A306" s="318" t="str">
        <f t="shared" si="16"/>
        <v>Tue</v>
      </c>
      <c r="B306" s="15">
        <v>43781</v>
      </c>
      <c r="C306" s="16">
        <v>0.97916666666666663</v>
      </c>
      <c r="D306" s="6">
        <v>13.7</v>
      </c>
      <c r="E306" s="6">
        <v>98</v>
      </c>
      <c r="F306" s="6">
        <v>250</v>
      </c>
      <c r="G306" s="6">
        <v>4</v>
      </c>
      <c r="H306" s="6">
        <v>10</v>
      </c>
      <c r="I306" s="6"/>
      <c r="J306" s="6"/>
      <c r="K306" s="6"/>
      <c r="L306" s="20"/>
      <c r="M306" s="84">
        <f t="shared" si="15"/>
        <v>250</v>
      </c>
      <c r="N306" s="248">
        <f>RHcount!X300</f>
        <v>0</v>
      </c>
      <c r="O306" s="17"/>
      <c r="P306" s="17"/>
      <c r="Q306" s="17"/>
      <c r="R306" s="17"/>
      <c r="S306" s="17"/>
      <c r="T306" s="17"/>
      <c r="U306" s="4"/>
      <c r="V306" s="4"/>
    </row>
    <row r="307" spans="1:22" x14ac:dyDescent="0.25">
      <c r="A307" s="318" t="str">
        <f t="shared" si="16"/>
        <v>Wed</v>
      </c>
      <c r="B307" s="15">
        <v>43782</v>
      </c>
      <c r="C307" s="16">
        <v>0</v>
      </c>
      <c r="D307" s="6">
        <v>13.8</v>
      </c>
      <c r="E307" s="6">
        <v>99</v>
      </c>
      <c r="F307" s="6">
        <v>0</v>
      </c>
      <c r="G307" s="6">
        <v>0</v>
      </c>
      <c r="H307" s="6">
        <v>10</v>
      </c>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Wed</v>
      </c>
      <c r="B308" s="15">
        <v>43782</v>
      </c>
      <c r="C308" s="16">
        <v>2.0833333333333332E-2</v>
      </c>
      <c r="D308" s="6">
        <v>13.7</v>
      </c>
      <c r="E308" s="6">
        <v>99</v>
      </c>
      <c r="F308" s="6">
        <v>0</v>
      </c>
      <c r="G308" s="6">
        <v>0</v>
      </c>
      <c r="H308" s="6">
        <v>10</v>
      </c>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Wed</v>
      </c>
      <c r="B309" s="15">
        <v>43782</v>
      </c>
      <c r="C309" s="16">
        <v>4.1666666666666664E-2</v>
      </c>
      <c r="D309" s="6">
        <v>12.7</v>
      </c>
      <c r="E309" s="6">
        <v>99</v>
      </c>
      <c r="F309" s="6">
        <v>170</v>
      </c>
      <c r="G309" s="6">
        <v>2</v>
      </c>
      <c r="H309" s="6">
        <v>10</v>
      </c>
      <c r="I309" s="6"/>
      <c r="J309" s="6"/>
      <c r="K309" s="6"/>
      <c r="L309" s="20"/>
      <c r="M309" s="84">
        <f t="shared" si="15"/>
        <v>170</v>
      </c>
      <c r="N309" s="248">
        <f>RHcount!X303</f>
        <v>0</v>
      </c>
      <c r="O309" s="17"/>
      <c r="P309" s="17"/>
      <c r="Q309" s="17"/>
      <c r="R309" s="17"/>
      <c r="S309" s="17"/>
      <c r="T309" s="17"/>
      <c r="U309" s="4"/>
      <c r="V309" s="4"/>
    </row>
    <row r="310" spans="1:22" x14ac:dyDescent="0.25">
      <c r="A310" s="318" t="str">
        <f t="shared" si="16"/>
        <v>Wed</v>
      </c>
      <c r="B310" s="15">
        <v>43782</v>
      </c>
      <c r="C310" s="16">
        <v>5.5555555555555552E-2</v>
      </c>
      <c r="D310" s="6">
        <v>18</v>
      </c>
      <c r="E310" s="6">
        <v>78</v>
      </c>
      <c r="F310" s="6">
        <v>170</v>
      </c>
      <c r="G310" s="6">
        <v>13</v>
      </c>
      <c r="H310" s="6">
        <v>10</v>
      </c>
      <c r="I310" s="6"/>
      <c r="J310" s="6"/>
      <c r="K310" s="6"/>
      <c r="L310" s="20"/>
      <c r="M310" s="84">
        <f t="shared" si="15"/>
        <v>170</v>
      </c>
      <c r="N310" s="248">
        <f>RHcount!X304</f>
        <v>0</v>
      </c>
      <c r="O310" s="17"/>
      <c r="P310" s="17"/>
      <c r="Q310" s="17"/>
      <c r="R310" s="17"/>
      <c r="S310" s="17"/>
      <c r="T310" s="17"/>
      <c r="U310" s="4"/>
      <c r="V310" s="4"/>
    </row>
    <row r="311" spans="1:22" x14ac:dyDescent="0.25">
      <c r="A311" s="318" t="str">
        <f t="shared" si="16"/>
        <v>Wed</v>
      </c>
      <c r="B311" s="15">
        <v>43782</v>
      </c>
      <c r="C311" s="16">
        <v>6.25E-2</v>
      </c>
      <c r="D311" s="6">
        <v>20.5</v>
      </c>
      <c r="E311" s="6">
        <v>63</v>
      </c>
      <c r="F311" s="6">
        <v>160</v>
      </c>
      <c r="G311" s="6">
        <v>15</v>
      </c>
      <c r="H311" s="6">
        <v>10</v>
      </c>
      <c r="I311" s="6"/>
      <c r="J311" s="6"/>
      <c r="K311" s="6"/>
      <c r="L311" s="20"/>
      <c r="M311" s="84">
        <f t="shared" si="15"/>
        <v>160</v>
      </c>
      <c r="N311" s="248">
        <f>RHcount!X305</f>
        <v>0</v>
      </c>
      <c r="O311" s="17"/>
      <c r="P311" s="17"/>
      <c r="Q311" s="17"/>
      <c r="R311" s="17"/>
      <c r="S311" s="17"/>
      <c r="T311" s="17"/>
      <c r="U311" s="4"/>
      <c r="V311" s="4"/>
    </row>
    <row r="312" spans="1:22" x14ac:dyDescent="0.25">
      <c r="A312" s="318" t="str">
        <f t="shared" si="16"/>
        <v>Wed</v>
      </c>
      <c r="B312" s="15">
        <v>43782</v>
      </c>
      <c r="C312" s="16">
        <v>8.3333333333333329E-2</v>
      </c>
      <c r="D312" s="6">
        <v>20.8</v>
      </c>
      <c r="E312" s="6">
        <v>55</v>
      </c>
      <c r="F312" s="6">
        <v>170</v>
      </c>
      <c r="G312" s="6">
        <v>17</v>
      </c>
      <c r="H312" s="6">
        <v>10</v>
      </c>
      <c r="I312" s="6"/>
      <c r="J312" s="6"/>
      <c r="K312" s="6"/>
      <c r="L312" s="20"/>
      <c r="M312" s="84">
        <f t="shared" si="15"/>
        <v>170</v>
      </c>
      <c r="N312" s="248">
        <f>RHcount!X306</f>
        <v>0</v>
      </c>
      <c r="O312" s="17"/>
      <c r="P312" s="17"/>
      <c r="Q312" s="17"/>
      <c r="R312" s="17"/>
      <c r="S312" s="17"/>
      <c r="T312" s="17"/>
      <c r="U312" s="4"/>
      <c r="V312" s="4"/>
    </row>
    <row r="313" spans="1:22" x14ac:dyDescent="0.25">
      <c r="A313" s="318" t="str">
        <f t="shared" si="16"/>
        <v>Wed</v>
      </c>
      <c r="B313" s="15">
        <v>43782</v>
      </c>
      <c r="C313" s="16">
        <v>0.10416666666666667</v>
      </c>
      <c r="D313" s="6">
        <v>20.5</v>
      </c>
      <c r="E313" s="6">
        <v>55</v>
      </c>
      <c r="F313" s="6">
        <v>170</v>
      </c>
      <c r="G313" s="6">
        <v>11</v>
      </c>
      <c r="H313" s="6">
        <v>10</v>
      </c>
      <c r="I313" s="6"/>
      <c r="J313" s="6"/>
      <c r="K313" s="6"/>
      <c r="L313" s="20"/>
      <c r="M313" s="84">
        <f t="shared" si="15"/>
        <v>170</v>
      </c>
      <c r="N313" s="248">
        <f>RHcount!X307</f>
        <v>0</v>
      </c>
      <c r="O313" s="17"/>
      <c r="P313" s="17"/>
      <c r="Q313" s="17"/>
      <c r="R313" s="17"/>
      <c r="S313" s="17"/>
      <c r="T313" s="17"/>
      <c r="U313" s="4"/>
      <c r="V313" s="4"/>
    </row>
    <row r="314" spans="1:22" x14ac:dyDescent="0.25">
      <c r="A314" s="318" t="str">
        <f t="shared" si="16"/>
        <v>Wed</v>
      </c>
      <c r="B314" s="15">
        <v>43782</v>
      </c>
      <c r="C314" s="16">
        <v>0.125</v>
      </c>
      <c r="D314" s="6">
        <v>18.7</v>
      </c>
      <c r="E314" s="6">
        <v>58</v>
      </c>
      <c r="F314" s="6">
        <v>230</v>
      </c>
      <c r="G314" s="6">
        <v>5</v>
      </c>
      <c r="H314" s="6">
        <v>10</v>
      </c>
      <c r="I314" s="6"/>
      <c r="J314" s="6"/>
      <c r="K314" s="6"/>
      <c r="L314" s="20"/>
      <c r="M314" s="84">
        <f t="shared" si="15"/>
        <v>230</v>
      </c>
      <c r="N314" s="248">
        <f>RHcount!X308</f>
        <v>0</v>
      </c>
      <c r="O314" s="17"/>
      <c r="P314" s="17"/>
      <c r="Q314" s="17"/>
      <c r="R314" s="17"/>
      <c r="S314" s="17"/>
      <c r="T314" s="17"/>
      <c r="U314" s="4"/>
      <c r="V314" s="4"/>
    </row>
    <row r="315" spans="1:22" x14ac:dyDescent="0.25">
      <c r="A315" s="318" t="str">
        <f t="shared" si="16"/>
        <v>Wed</v>
      </c>
      <c r="B315" s="15">
        <v>43782</v>
      </c>
      <c r="C315" s="16">
        <v>0.14583333333333334</v>
      </c>
      <c r="D315" s="6">
        <v>20.3</v>
      </c>
      <c r="E315" s="6">
        <v>62</v>
      </c>
      <c r="F315" s="6">
        <v>170</v>
      </c>
      <c r="G315" s="6">
        <v>13</v>
      </c>
      <c r="H315" s="6">
        <v>10</v>
      </c>
      <c r="I315" s="6"/>
      <c r="J315" s="6"/>
      <c r="K315" s="6"/>
      <c r="L315" s="20"/>
      <c r="M315" s="84">
        <f t="shared" si="15"/>
        <v>170</v>
      </c>
      <c r="N315" s="248">
        <f>RHcount!X309</f>
        <v>0</v>
      </c>
      <c r="O315" s="17"/>
      <c r="P315" s="17"/>
      <c r="Q315" s="17"/>
      <c r="R315" s="17"/>
      <c r="S315" s="17"/>
      <c r="T315" s="17"/>
      <c r="U315" s="4"/>
      <c r="V315" s="4"/>
    </row>
    <row r="316" spans="1:22" x14ac:dyDescent="0.25">
      <c r="A316" s="318" t="str">
        <f t="shared" si="16"/>
        <v>Wed</v>
      </c>
      <c r="B316" s="15">
        <v>43782</v>
      </c>
      <c r="C316" s="16">
        <v>0.16666666666666666</v>
      </c>
      <c r="D316" s="6">
        <v>20</v>
      </c>
      <c r="E316" s="6">
        <v>68</v>
      </c>
      <c r="F316" s="6">
        <v>170</v>
      </c>
      <c r="G316" s="6">
        <v>18</v>
      </c>
      <c r="H316" s="6">
        <v>10</v>
      </c>
      <c r="I316" s="6"/>
      <c r="J316" s="6"/>
      <c r="K316" s="6"/>
      <c r="L316" s="20"/>
      <c r="M316" s="84">
        <f t="shared" si="15"/>
        <v>170</v>
      </c>
      <c r="N316" s="248">
        <f>RHcount!X310</f>
        <v>0</v>
      </c>
      <c r="O316" s="17"/>
      <c r="P316" s="17"/>
      <c r="Q316" s="17"/>
      <c r="R316" s="17"/>
      <c r="S316" s="17"/>
      <c r="T316" s="17"/>
      <c r="U316" s="4"/>
      <c r="V316" s="4"/>
    </row>
    <row r="317" spans="1:22" x14ac:dyDescent="0.25">
      <c r="A317" s="318" t="str">
        <f t="shared" si="16"/>
        <v>Wed</v>
      </c>
      <c r="B317" s="15">
        <v>43782</v>
      </c>
      <c r="C317" s="16">
        <v>0.1875</v>
      </c>
      <c r="D317" s="6">
        <v>19.399999999999999</v>
      </c>
      <c r="E317" s="6">
        <v>71</v>
      </c>
      <c r="F317" s="6">
        <v>170</v>
      </c>
      <c r="G317" s="6">
        <v>28</v>
      </c>
      <c r="H317" s="6">
        <v>10</v>
      </c>
      <c r="I317" s="6"/>
      <c r="J317" s="6"/>
      <c r="K317" s="6"/>
      <c r="L317" s="20"/>
      <c r="M317" s="84">
        <f t="shared" si="15"/>
        <v>170</v>
      </c>
      <c r="N317" s="248">
        <f>RHcount!X311</f>
        <v>0</v>
      </c>
      <c r="O317" s="17"/>
      <c r="P317" s="17"/>
      <c r="Q317" s="17"/>
      <c r="R317" s="17"/>
      <c r="S317" s="17"/>
      <c r="T317" s="17"/>
      <c r="U317" s="4"/>
      <c r="V317" s="4"/>
    </row>
    <row r="318" spans="1:22" x14ac:dyDescent="0.25">
      <c r="A318" s="318" t="str">
        <f t="shared" si="16"/>
        <v>Wed</v>
      </c>
      <c r="B318" s="15">
        <v>43782</v>
      </c>
      <c r="C318" s="16">
        <v>0.20833333333333334</v>
      </c>
      <c r="D318" s="6">
        <v>19.100000000000001</v>
      </c>
      <c r="E318" s="6">
        <v>70</v>
      </c>
      <c r="F318" s="6">
        <v>170</v>
      </c>
      <c r="G318" s="6">
        <v>26</v>
      </c>
      <c r="H318" s="6">
        <v>10</v>
      </c>
      <c r="I318" s="6"/>
      <c r="J318" s="6"/>
      <c r="K318" s="6"/>
      <c r="L318" s="20"/>
      <c r="M318" s="84">
        <f t="shared" si="15"/>
        <v>170</v>
      </c>
      <c r="N318" s="248">
        <f>RHcount!X312</f>
        <v>0</v>
      </c>
      <c r="O318" s="17"/>
      <c r="P318" s="17"/>
      <c r="Q318" s="17"/>
      <c r="R318" s="17"/>
      <c r="S318" s="17"/>
      <c r="T318" s="17"/>
      <c r="U318" s="4"/>
      <c r="V318" s="4"/>
    </row>
    <row r="319" spans="1:22" x14ac:dyDescent="0.25">
      <c r="A319" s="318" t="str">
        <f t="shared" si="16"/>
        <v>Wed</v>
      </c>
      <c r="B319" s="15">
        <v>43782</v>
      </c>
      <c r="C319" s="16">
        <v>0.22916666666666666</v>
      </c>
      <c r="D319" s="6">
        <v>18.8</v>
      </c>
      <c r="E319" s="6">
        <v>70</v>
      </c>
      <c r="F319" s="6">
        <v>160</v>
      </c>
      <c r="G319" s="6">
        <v>24</v>
      </c>
      <c r="H319" s="6">
        <v>10</v>
      </c>
      <c r="I319" s="6"/>
      <c r="J319" s="6"/>
      <c r="K319" s="6"/>
      <c r="L319" s="20"/>
      <c r="M319" s="84">
        <f t="shared" si="15"/>
        <v>160</v>
      </c>
      <c r="N319" s="248">
        <f>RHcount!X313</f>
        <v>0</v>
      </c>
      <c r="O319" s="17"/>
      <c r="P319" s="17"/>
      <c r="Q319" s="17"/>
      <c r="R319" s="17"/>
      <c r="S319" s="17"/>
      <c r="T319" s="17"/>
      <c r="U319" s="4"/>
      <c r="V319" s="4"/>
    </row>
    <row r="320" spans="1:22" x14ac:dyDescent="0.25">
      <c r="A320" s="318" t="str">
        <f t="shared" si="16"/>
        <v>Wed</v>
      </c>
      <c r="B320" s="15">
        <v>43782</v>
      </c>
      <c r="C320" s="16">
        <v>0.25</v>
      </c>
      <c r="D320" s="6">
        <v>18.399999999999999</v>
      </c>
      <c r="E320" s="6">
        <v>71</v>
      </c>
      <c r="F320" s="6">
        <v>160</v>
      </c>
      <c r="G320" s="6">
        <v>22</v>
      </c>
      <c r="H320" s="6">
        <v>10</v>
      </c>
      <c r="I320" s="6"/>
      <c r="J320" s="6"/>
      <c r="K320" s="6"/>
      <c r="L320" s="20"/>
      <c r="M320" s="84">
        <f t="shared" si="15"/>
        <v>160</v>
      </c>
      <c r="N320" s="248">
        <f>RHcount!X314</f>
        <v>0</v>
      </c>
      <c r="O320" s="17"/>
      <c r="P320" s="17"/>
      <c r="Q320" s="17"/>
      <c r="R320" s="17"/>
      <c r="S320" s="17"/>
      <c r="T320" s="17"/>
      <c r="U320" s="4"/>
      <c r="V320" s="4"/>
    </row>
    <row r="321" spans="1:22" x14ac:dyDescent="0.25">
      <c r="A321" s="318" t="str">
        <f t="shared" si="16"/>
        <v>Wed</v>
      </c>
      <c r="B321" s="15">
        <v>43782</v>
      </c>
      <c r="C321" s="16">
        <v>0.27083333333333331</v>
      </c>
      <c r="D321" s="6">
        <v>18.2</v>
      </c>
      <c r="E321" s="6">
        <v>71</v>
      </c>
      <c r="F321" s="6">
        <v>170</v>
      </c>
      <c r="G321" s="6">
        <v>22</v>
      </c>
      <c r="H321" s="6">
        <v>10</v>
      </c>
      <c r="I321" s="6"/>
      <c r="J321" s="6"/>
      <c r="K321" s="6"/>
      <c r="L321" s="20"/>
      <c r="M321" s="84">
        <f t="shared" si="15"/>
        <v>170</v>
      </c>
      <c r="N321" s="248">
        <f>RHcount!X315</f>
        <v>0</v>
      </c>
      <c r="O321" s="17"/>
      <c r="P321" s="17"/>
      <c r="Q321" s="17"/>
      <c r="R321" s="17"/>
      <c r="S321" s="17"/>
      <c r="T321" s="17"/>
      <c r="U321" s="4"/>
      <c r="V321" s="4"/>
    </row>
    <row r="322" spans="1:22" x14ac:dyDescent="0.25">
      <c r="A322" s="318" t="str">
        <f t="shared" si="16"/>
        <v>Wed</v>
      </c>
      <c r="B322" s="15">
        <v>43782</v>
      </c>
      <c r="C322" s="16">
        <v>0.29166666666666669</v>
      </c>
      <c r="D322" s="6">
        <v>18.3</v>
      </c>
      <c r="E322" s="6">
        <v>69</v>
      </c>
      <c r="F322" s="6">
        <v>170</v>
      </c>
      <c r="G322" s="6">
        <v>22</v>
      </c>
      <c r="H322" s="6">
        <v>10</v>
      </c>
      <c r="I322" s="6"/>
      <c r="J322" s="6"/>
      <c r="K322" s="6"/>
      <c r="L322" s="20"/>
      <c r="M322" s="84">
        <f t="shared" si="15"/>
        <v>170</v>
      </c>
      <c r="N322" s="248">
        <f>RHcount!X316</f>
        <v>0</v>
      </c>
      <c r="O322" s="17"/>
      <c r="P322" s="17"/>
      <c r="Q322" s="17"/>
      <c r="R322" s="17"/>
      <c r="S322" s="17"/>
      <c r="T322" s="17"/>
      <c r="U322" s="4"/>
      <c r="V322" s="4"/>
    </row>
    <row r="323" spans="1:22" x14ac:dyDescent="0.25">
      <c r="A323" s="318" t="str">
        <f t="shared" si="16"/>
        <v>Wed</v>
      </c>
      <c r="B323" s="15">
        <v>43782</v>
      </c>
      <c r="C323" s="16">
        <v>0.3125</v>
      </c>
      <c r="D323" s="6">
        <v>18.8</v>
      </c>
      <c r="E323" s="6">
        <v>66</v>
      </c>
      <c r="F323" s="6">
        <v>170</v>
      </c>
      <c r="G323" s="6">
        <v>21</v>
      </c>
      <c r="H323" s="6">
        <v>10</v>
      </c>
      <c r="I323" s="6"/>
      <c r="J323" s="6"/>
      <c r="K323" s="6"/>
      <c r="L323" s="20"/>
      <c r="M323" s="84">
        <f t="shared" si="15"/>
        <v>170</v>
      </c>
      <c r="N323" s="248">
        <f>RHcount!X317</f>
        <v>0</v>
      </c>
      <c r="O323" s="17"/>
      <c r="P323" s="17"/>
      <c r="Q323" s="17"/>
      <c r="R323" s="17"/>
      <c r="S323" s="17"/>
      <c r="T323" s="17"/>
      <c r="U323" s="4"/>
      <c r="V323" s="4"/>
    </row>
    <row r="324" spans="1:22" x14ac:dyDescent="0.25">
      <c r="A324" s="318" t="str">
        <f t="shared" si="16"/>
        <v>Wed</v>
      </c>
      <c r="B324" s="15">
        <v>43782</v>
      </c>
      <c r="C324" s="16">
        <v>0.33333333333333331</v>
      </c>
      <c r="D324" s="6">
        <v>19.100000000000001</v>
      </c>
      <c r="E324" s="6">
        <v>64</v>
      </c>
      <c r="F324" s="6">
        <v>180</v>
      </c>
      <c r="G324" s="6">
        <v>17</v>
      </c>
      <c r="H324" s="6">
        <v>10</v>
      </c>
      <c r="I324" s="6"/>
      <c r="J324" s="6"/>
      <c r="K324" s="6"/>
      <c r="L324" s="20"/>
      <c r="M324" s="84">
        <f t="shared" si="15"/>
        <v>180</v>
      </c>
      <c r="N324" s="248">
        <f>RHcount!X318</f>
        <v>0</v>
      </c>
      <c r="O324" s="17"/>
      <c r="P324" s="17"/>
      <c r="Q324" s="17"/>
      <c r="R324" s="17"/>
      <c r="S324" s="17"/>
      <c r="T324" s="17"/>
      <c r="U324" s="4"/>
      <c r="V324" s="4"/>
    </row>
    <row r="325" spans="1:22" x14ac:dyDescent="0.25">
      <c r="A325" s="318" t="str">
        <f t="shared" si="16"/>
        <v>Wed</v>
      </c>
      <c r="B325" s="15">
        <v>43782</v>
      </c>
      <c r="C325" s="16">
        <v>0.35416666666666669</v>
      </c>
      <c r="D325" s="6">
        <v>19.5</v>
      </c>
      <c r="E325" s="6">
        <v>61</v>
      </c>
      <c r="F325" s="6">
        <v>170</v>
      </c>
      <c r="G325" s="6">
        <v>18</v>
      </c>
      <c r="H325" s="6">
        <v>10</v>
      </c>
      <c r="I325" s="6"/>
      <c r="J325" s="6"/>
      <c r="K325" s="6"/>
      <c r="L325" s="20"/>
      <c r="M325" s="84">
        <f t="shared" si="15"/>
        <v>170</v>
      </c>
      <c r="N325" s="248">
        <f>RHcount!X319</f>
        <v>0</v>
      </c>
      <c r="O325" s="17"/>
      <c r="P325" s="17"/>
      <c r="Q325" s="17"/>
      <c r="R325" s="17"/>
      <c r="S325" s="17"/>
      <c r="T325" s="17"/>
      <c r="U325" s="4"/>
      <c r="V325" s="4"/>
    </row>
    <row r="326" spans="1:22" x14ac:dyDescent="0.25">
      <c r="A326" s="318" t="str">
        <f t="shared" si="16"/>
        <v>Wed</v>
      </c>
      <c r="B326" s="15">
        <v>43782</v>
      </c>
      <c r="C326" s="16">
        <v>0.375</v>
      </c>
      <c r="D326" s="6">
        <v>20.3</v>
      </c>
      <c r="E326" s="6">
        <v>58</v>
      </c>
      <c r="F326" s="6">
        <v>170</v>
      </c>
      <c r="G326" s="6">
        <v>21</v>
      </c>
      <c r="H326" s="6">
        <v>10</v>
      </c>
      <c r="I326" s="6"/>
      <c r="J326" s="6"/>
      <c r="K326" s="6"/>
      <c r="L326" s="20"/>
      <c r="M326" s="84">
        <f t="shared" si="15"/>
        <v>170</v>
      </c>
      <c r="N326" s="248">
        <f>RHcount!X320</f>
        <v>0</v>
      </c>
      <c r="O326" s="17"/>
      <c r="P326" s="17"/>
      <c r="Q326" s="17"/>
      <c r="R326" s="17"/>
      <c r="S326" s="17"/>
      <c r="T326" s="17"/>
      <c r="U326" s="4"/>
      <c r="V326" s="4"/>
    </row>
    <row r="327" spans="1:22" x14ac:dyDescent="0.25">
      <c r="A327" s="318" t="str">
        <f t="shared" si="16"/>
        <v>Wed</v>
      </c>
      <c r="B327" s="15">
        <v>43782</v>
      </c>
      <c r="C327" s="16">
        <v>0.39583333333333331</v>
      </c>
      <c r="D327" s="6">
        <v>21.2</v>
      </c>
      <c r="E327" s="6">
        <v>54</v>
      </c>
      <c r="F327" s="6">
        <v>170</v>
      </c>
      <c r="G327" s="6">
        <v>17</v>
      </c>
      <c r="H327" s="6">
        <v>10</v>
      </c>
      <c r="I327" s="6"/>
      <c r="J327" s="6"/>
      <c r="K327" s="6"/>
      <c r="L327" s="20"/>
      <c r="M327" s="84">
        <f t="shared" si="15"/>
        <v>170</v>
      </c>
      <c r="N327" s="248">
        <f>RHcount!X321</f>
        <v>0</v>
      </c>
      <c r="O327" s="17"/>
      <c r="P327" s="17"/>
      <c r="Q327" s="17"/>
      <c r="R327" s="17"/>
      <c r="S327" s="17"/>
      <c r="T327" s="17"/>
      <c r="U327" s="4"/>
      <c r="V327" s="4"/>
    </row>
    <row r="328" spans="1:22" x14ac:dyDescent="0.25">
      <c r="A328" s="318" t="str">
        <f t="shared" si="16"/>
        <v>Wed</v>
      </c>
      <c r="B328" s="15">
        <v>43782</v>
      </c>
      <c r="C328" s="16">
        <v>0.41666666666666669</v>
      </c>
      <c r="D328" s="6">
        <v>21.8</v>
      </c>
      <c r="E328" s="6">
        <v>50</v>
      </c>
      <c r="F328" s="6">
        <v>160</v>
      </c>
      <c r="G328" s="6">
        <v>13</v>
      </c>
      <c r="H328" s="6">
        <v>10</v>
      </c>
      <c r="I328" s="6"/>
      <c r="J328" s="6"/>
      <c r="K328" s="6"/>
      <c r="L328" s="20"/>
      <c r="M328" s="84">
        <f t="shared" si="15"/>
        <v>160</v>
      </c>
      <c r="N328" s="248">
        <f>RHcount!X322</f>
        <v>0</v>
      </c>
      <c r="O328" s="17"/>
      <c r="P328" s="17"/>
      <c r="Q328" s="17"/>
      <c r="R328" s="17"/>
      <c r="S328" s="17"/>
      <c r="T328" s="17"/>
      <c r="U328" s="4"/>
      <c r="V328" s="4"/>
    </row>
    <row r="329" spans="1:22" x14ac:dyDescent="0.25">
      <c r="A329" s="318" t="str">
        <f t="shared" si="16"/>
        <v>Wed</v>
      </c>
      <c r="B329" s="15">
        <v>43782</v>
      </c>
      <c r="C329" s="16">
        <v>0.4375</v>
      </c>
      <c r="D329" s="6">
        <v>22.8</v>
      </c>
      <c r="E329" s="6">
        <v>47</v>
      </c>
      <c r="F329" s="6">
        <v>160</v>
      </c>
      <c r="G329" s="6">
        <v>4</v>
      </c>
      <c r="H329" s="6">
        <v>10</v>
      </c>
      <c r="I329" s="6"/>
      <c r="J329" s="6"/>
      <c r="K329" s="6"/>
      <c r="L329" s="20"/>
      <c r="M329" s="84">
        <f t="shared" si="15"/>
        <v>160</v>
      </c>
      <c r="N329" s="248">
        <f>RHcount!X323</f>
        <v>0</v>
      </c>
      <c r="O329" s="17"/>
      <c r="P329" s="17"/>
      <c r="Q329" s="17"/>
      <c r="R329" s="17"/>
      <c r="S329" s="17"/>
      <c r="T329" s="17"/>
      <c r="U329" s="4"/>
      <c r="V329" s="4"/>
    </row>
    <row r="330" spans="1:22" x14ac:dyDescent="0.25">
      <c r="A330" s="318" t="str">
        <f t="shared" si="16"/>
        <v>Wed</v>
      </c>
      <c r="B330" s="15">
        <v>43782</v>
      </c>
      <c r="C330" s="16">
        <v>0.45833333333333331</v>
      </c>
      <c r="D330" s="6">
        <v>23.1</v>
      </c>
      <c r="E330" s="6">
        <v>45</v>
      </c>
      <c r="F330" s="6">
        <v>30</v>
      </c>
      <c r="G330" s="6">
        <v>5</v>
      </c>
      <c r="H330" s="6">
        <v>10</v>
      </c>
      <c r="I330" s="6"/>
      <c r="J330" s="6"/>
      <c r="K330" s="6"/>
      <c r="L330" s="20"/>
      <c r="M330" s="84">
        <f t="shared" si="15"/>
        <v>30</v>
      </c>
      <c r="N330" s="248">
        <f>RHcount!X324</f>
        <v>0</v>
      </c>
      <c r="O330" s="17"/>
      <c r="P330" s="17"/>
      <c r="Q330" s="17"/>
      <c r="R330" s="17"/>
      <c r="S330" s="17"/>
      <c r="T330" s="17"/>
      <c r="U330" s="4"/>
      <c r="V330" s="4"/>
    </row>
    <row r="331" spans="1:22" x14ac:dyDescent="0.25">
      <c r="A331" s="318" t="str">
        <f t="shared" si="16"/>
        <v>Wed</v>
      </c>
      <c r="B331" s="15">
        <v>43782</v>
      </c>
      <c r="C331" s="16">
        <v>0.47916666666666669</v>
      </c>
      <c r="D331" s="6">
        <v>23.9</v>
      </c>
      <c r="E331" s="6">
        <v>43</v>
      </c>
      <c r="F331" s="6">
        <v>40</v>
      </c>
      <c r="G331" s="6">
        <v>13</v>
      </c>
      <c r="H331" s="6">
        <v>10</v>
      </c>
      <c r="I331" s="6"/>
      <c r="J331" s="6"/>
      <c r="K331" s="6"/>
      <c r="L331" s="20"/>
      <c r="M331" s="84">
        <f t="shared" ref="M331:M394" si="17">IF(F331&gt;"a",VLOOKUP(F331,$U$11:$V$26,2),F331)</f>
        <v>40</v>
      </c>
      <c r="N331" s="248">
        <f>RHcount!X325</f>
        <v>0</v>
      </c>
      <c r="O331" s="17"/>
      <c r="P331" s="17"/>
      <c r="Q331" s="17"/>
      <c r="R331" s="17"/>
      <c r="S331" s="17"/>
      <c r="T331" s="17"/>
      <c r="U331" s="4"/>
      <c r="V331" s="4"/>
    </row>
    <row r="332" spans="1:22" x14ac:dyDescent="0.25">
      <c r="A332" s="318" t="str">
        <f t="shared" si="16"/>
        <v>Wed</v>
      </c>
      <c r="B332" s="15">
        <v>43782</v>
      </c>
      <c r="C332" s="16">
        <v>0.5</v>
      </c>
      <c r="D332" s="6">
        <v>24</v>
      </c>
      <c r="E332" s="6">
        <v>45</v>
      </c>
      <c r="F332" s="6">
        <v>40</v>
      </c>
      <c r="G332" s="6">
        <v>21</v>
      </c>
      <c r="H332" s="6">
        <v>10</v>
      </c>
      <c r="I332" s="6"/>
      <c r="J332" s="6"/>
      <c r="K332" s="6"/>
      <c r="L332" s="20"/>
      <c r="M332" s="84">
        <f t="shared" si="17"/>
        <v>40</v>
      </c>
      <c r="N332" s="248">
        <f>RHcount!X326</f>
        <v>0</v>
      </c>
      <c r="O332" s="17"/>
      <c r="P332" s="17"/>
      <c r="Q332" s="17"/>
      <c r="R332" s="17"/>
      <c r="S332" s="17"/>
      <c r="T332" s="17"/>
      <c r="U332" s="4"/>
      <c r="V332" s="4"/>
    </row>
    <row r="333" spans="1:22" x14ac:dyDescent="0.25">
      <c r="A333" s="318" t="str">
        <f t="shared" ref="A333:A396" si="18">TEXT(B333,"ddd")</f>
        <v>Wed</v>
      </c>
      <c r="B333" s="15">
        <v>43782</v>
      </c>
      <c r="C333" s="16">
        <v>0.52083333333333337</v>
      </c>
      <c r="D333" s="6">
        <v>23.3</v>
      </c>
      <c r="E333" s="6">
        <v>45</v>
      </c>
      <c r="F333" s="6">
        <v>50</v>
      </c>
      <c r="G333" s="6">
        <v>22</v>
      </c>
      <c r="H333" s="6">
        <v>10</v>
      </c>
      <c r="I333" s="6"/>
      <c r="J333" s="6"/>
      <c r="K333" s="6"/>
      <c r="L333" s="20"/>
      <c r="M333" s="84">
        <f t="shared" si="17"/>
        <v>50</v>
      </c>
      <c r="N333" s="248">
        <f>RHcount!X327</f>
        <v>0</v>
      </c>
      <c r="O333" s="17"/>
      <c r="P333" s="17"/>
      <c r="Q333" s="17"/>
      <c r="R333" s="17"/>
      <c r="S333" s="17"/>
      <c r="T333" s="17"/>
      <c r="U333" s="4"/>
      <c r="V333" s="4"/>
    </row>
    <row r="334" spans="1:22" x14ac:dyDescent="0.25">
      <c r="A334" s="318" t="str">
        <f t="shared" si="18"/>
        <v>Wed</v>
      </c>
      <c r="B334" s="15">
        <v>43782</v>
      </c>
      <c r="C334" s="16">
        <v>0.54166666666666663</v>
      </c>
      <c r="D334" s="6">
        <v>23.7</v>
      </c>
      <c r="E334" s="6">
        <v>44</v>
      </c>
      <c r="F334" s="6">
        <v>100</v>
      </c>
      <c r="G334" s="6">
        <v>21</v>
      </c>
      <c r="H334" s="6">
        <v>10</v>
      </c>
      <c r="I334" s="6"/>
      <c r="J334" s="6"/>
      <c r="K334" s="6"/>
      <c r="L334" s="20"/>
      <c r="M334" s="84">
        <f t="shared" si="17"/>
        <v>100</v>
      </c>
      <c r="N334" s="248">
        <f>RHcount!X328</f>
        <v>0</v>
      </c>
      <c r="O334" s="17"/>
      <c r="P334" s="17"/>
      <c r="Q334" s="17"/>
      <c r="R334" s="17"/>
      <c r="S334" s="17"/>
      <c r="T334" s="17"/>
      <c r="U334" s="4"/>
      <c r="V334" s="4"/>
    </row>
    <row r="335" spans="1:22" x14ac:dyDescent="0.25">
      <c r="A335" s="318" t="str">
        <f t="shared" si="18"/>
        <v>Wed</v>
      </c>
      <c r="B335" s="15">
        <v>43782</v>
      </c>
      <c r="C335" s="16">
        <v>0.5625</v>
      </c>
      <c r="D335" s="6">
        <v>23.6</v>
      </c>
      <c r="E335" s="6">
        <v>44</v>
      </c>
      <c r="F335" s="6">
        <v>100</v>
      </c>
      <c r="G335" s="6">
        <v>21</v>
      </c>
      <c r="H335" s="6">
        <v>10</v>
      </c>
      <c r="I335" s="6"/>
      <c r="J335" s="6"/>
      <c r="K335" s="6"/>
      <c r="L335" s="20"/>
      <c r="M335" s="84">
        <f t="shared" si="17"/>
        <v>100</v>
      </c>
      <c r="N335" s="248">
        <f>RHcount!X329</f>
        <v>0</v>
      </c>
      <c r="O335" s="17"/>
      <c r="P335" s="17"/>
      <c r="Q335" s="17"/>
      <c r="R335" s="17"/>
      <c r="S335" s="17"/>
      <c r="T335" s="17"/>
      <c r="U335" s="4"/>
      <c r="V335" s="4"/>
    </row>
    <row r="336" spans="1:22" x14ac:dyDescent="0.25">
      <c r="A336" s="318" t="str">
        <f t="shared" si="18"/>
        <v>Wed</v>
      </c>
      <c r="B336" s="15">
        <v>43782</v>
      </c>
      <c r="C336" s="16">
        <v>0.58333333333333337</v>
      </c>
      <c r="D336" s="6">
        <v>22.9</v>
      </c>
      <c r="E336" s="6">
        <v>44</v>
      </c>
      <c r="F336" s="6">
        <v>130</v>
      </c>
      <c r="G336" s="6">
        <v>21</v>
      </c>
      <c r="H336" s="6">
        <v>10</v>
      </c>
      <c r="I336" s="6"/>
      <c r="J336" s="6"/>
      <c r="K336" s="6"/>
      <c r="L336" s="20"/>
      <c r="M336" s="84">
        <f t="shared" si="17"/>
        <v>130</v>
      </c>
      <c r="N336" s="248">
        <f>RHcount!X330</f>
        <v>0</v>
      </c>
      <c r="O336" s="17"/>
      <c r="P336" s="17"/>
      <c r="Q336" s="17"/>
      <c r="R336" s="17"/>
      <c r="S336" s="17"/>
      <c r="T336" s="17"/>
      <c r="U336" s="4"/>
      <c r="V336" s="4"/>
    </row>
    <row r="337" spans="1:22" x14ac:dyDescent="0.25">
      <c r="A337" s="318" t="str">
        <f t="shared" si="18"/>
        <v>Wed</v>
      </c>
      <c r="B337" s="15">
        <v>43782</v>
      </c>
      <c r="C337" s="16">
        <v>0.60416666666666663</v>
      </c>
      <c r="D337" s="6">
        <v>23.1</v>
      </c>
      <c r="E337" s="6">
        <v>40</v>
      </c>
      <c r="F337" s="6">
        <v>140</v>
      </c>
      <c r="G337" s="6">
        <v>17</v>
      </c>
      <c r="H337" s="6">
        <v>10</v>
      </c>
      <c r="I337" s="6"/>
      <c r="J337" s="6"/>
      <c r="K337" s="6"/>
      <c r="L337" s="20"/>
      <c r="M337" s="84">
        <f t="shared" si="17"/>
        <v>140</v>
      </c>
      <c r="N337" s="248">
        <f>RHcount!X331</f>
        <v>0</v>
      </c>
      <c r="O337" s="17"/>
      <c r="P337" s="17"/>
      <c r="Q337" s="17"/>
      <c r="R337" s="17"/>
      <c r="S337" s="17"/>
      <c r="T337" s="17"/>
      <c r="U337" s="4"/>
      <c r="V337" s="4"/>
    </row>
    <row r="338" spans="1:22" x14ac:dyDescent="0.25">
      <c r="A338" s="318" t="str">
        <f t="shared" si="18"/>
        <v>Wed</v>
      </c>
      <c r="B338" s="15">
        <v>43782</v>
      </c>
      <c r="C338" s="16">
        <v>0.625</v>
      </c>
      <c r="D338" s="6">
        <v>23</v>
      </c>
      <c r="E338" s="6">
        <v>40</v>
      </c>
      <c r="F338" s="6">
        <v>120</v>
      </c>
      <c r="G338" s="6">
        <v>17</v>
      </c>
      <c r="H338" s="6">
        <v>10</v>
      </c>
      <c r="I338" s="6"/>
      <c r="J338" s="6"/>
      <c r="K338" s="6"/>
      <c r="L338" s="20"/>
      <c r="M338" s="84">
        <f t="shared" si="17"/>
        <v>120</v>
      </c>
      <c r="N338" s="248">
        <f>RHcount!X332</f>
        <v>0</v>
      </c>
      <c r="O338" s="17"/>
      <c r="P338" s="17"/>
      <c r="Q338" s="17"/>
      <c r="R338" s="17"/>
      <c r="S338" s="17"/>
      <c r="T338" s="17"/>
      <c r="U338" s="4"/>
      <c r="V338" s="4"/>
    </row>
    <row r="339" spans="1:22" x14ac:dyDescent="0.25">
      <c r="A339" s="318" t="str">
        <f t="shared" si="18"/>
        <v>Wed</v>
      </c>
      <c r="B339" s="15">
        <v>43782</v>
      </c>
      <c r="C339" s="16">
        <v>0.64583333333333337</v>
      </c>
      <c r="D339" s="6">
        <v>22.6</v>
      </c>
      <c r="E339" s="6">
        <v>42</v>
      </c>
      <c r="F339" s="6">
        <v>90</v>
      </c>
      <c r="G339" s="6">
        <v>17</v>
      </c>
      <c r="H339" s="6">
        <v>10</v>
      </c>
      <c r="I339" s="6"/>
      <c r="J339" s="6"/>
      <c r="K339" s="6"/>
      <c r="L339" s="20"/>
      <c r="M339" s="84">
        <f t="shared" si="17"/>
        <v>90</v>
      </c>
      <c r="N339" s="248">
        <f>RHcount!X333</f>
        <v>0</v>
      </c>
      <c r="O339" s="17"/>
      <c r="P339" s="17"/>
      <c r="Q339" s="17"/>
      <c r="R339" s="17"/>
      <c r="S339" s="17"/>
      <c r="T339" s="17"/>
      <c r="U339" s="4"/>
      <c r="V339" s="4"/>
    </row>
    <row r="340" spans="1:22" x14ac:dyDescent="0.25">
      <c r="A340" s="318" t="str">
        <f t="shared" si="18"/>
        <v>Wed</v>
      </c>
      <c r="B340" s="15">
        <v>43782</v>
      </c>
      <c r="C340" s="16">
        <v>0.66666666666666663</v>
      </c>
      <c r="D340" s="6">
        <v>22.4</v>
      </c>
      <c r="E340" s="6">
        <v>43</v>
      </c>
      <c r="F340" s="6">
        <v>100</v>
      </c>
      <c r="G340" s="6">
        <v>15</v>
      </c>
      <c r="H340" s="6">
        <v>10</v>
      </c>
      <c r="I340" s="6"/>
      <c r="J340" s="6"/>
      <c r="K340" s="6"/>
      <c r="L340" s="20"/>
      <c r="M340" s="84">
        <f t="shared" si="17"/>
        <v>100</v>
      </c>
      <c r="N340" s="248">
        <f>RHcount!X334</f>
        <v>0</v>
      </c>
      <c r="O340" s="17"/>
      <c r="P340" s="17"/>
      <c r="Q340" s="17"/>
      <c r="R340" s="17"/>
      <c r="S340" s="17"/>
      <c r="T340" s="17"/>
      <c r="U340" s="4"/>
      <c r="V340" s="4"/>
    </row>
    <row r="341" spans="1:22" x14ac:dyDescent="0.25">
      <c r="A341" s="318" t="str">
        <f t="shared" si="18"/>
        <v>Wed</v>
      </c>
      <c r="B341" s="15">
        <v>43782</v>
      </c>
      <c r="C341" s="16">
        <v>0.6875</v>
      </c>
      <c r="D341" s="6">
        <v>21.9</v>
      </c>
      <c r="E341" s="6">
        <v>45</v>
      </c>
      <c r="F341" s="6">
        <v>90</v>
      </c>
      <c r="G341" s="6">
        <v>18</v>
      </c>
      <c r="H341" s="6">
        <v>10</v>
      </c>
      <c r="I341" s="6"/>
      <c r="J341" s="6"/>
      <c r="K341" s="6"/>
      <c r="L341" s="20"/>
      <c r="M341" s="84">
        <f t="shared" si="17"/>
        <v>90</v>
      </c>
      <c r="N341" s="248">
        <f>RHcount!X335</f>
        <v>0</v>
      </c>
      <c r="O341" s="17"/>
      <c r="P341" s="17"/>
      <c r="Q341" s="17"/>
      <c r="R341" s="17"/>
      <c r="S341" s="17"/>
      <c r="T341" s="17"/>
      <c r="U341" s="4"/>
      <c r="V341" s="4"/>
    </row>
    <row r="342" spans="1:22" x14ac:dyDescent="0.25">
      <c r="A342" s="318" t="str">
        <f t="shared" si="18"/>
        <v>Wed</v>
      </c>
      <c r="B342" s="15">
        <v>43782</v>
      </c>
      <c r="C342" s="16">
        <v>0.70833333333333337</v>
      </c>
      <c r="D342" s="6">
        <v>21.4</v>
      </c>
      <c r="E342" s="6">
        <v>39</v>
      </c>
      <c r="F342" s="6">
        <v>100</v>
      </c>
      <c r="G342" s="6">
        <v>17</v>
      </c>
      <c r="H342" s="6">
        <v>10</v>
      </c>
      <c r="I342" s="6"/>
      <c r="J342" s="6"/>
      <c r="K342" s="6"/>
      <c r="L342" s="20"/>
      <c r="M342" s="84">
        <f t="shared" si="17"/>
        <v>100</v>
      </c>
      <c r="N342" s="248">
        <f>RHcount!X336</f>
        <v>0</v>
      </c>
      <c r="O342" s="17"/>
      <c r="P342" s="17"/>
      <c r="Q342" s="17"/>
      <c r="R342" s="17"/>
      <c r="S342" s="17"/>
      <c r="T342" s="17"/>
      <c r="U342" s="4"/>
      <c r="V342" s="4"/>
    </row>
    <row r="343" spans="1:22" x14ac:dyDescent="0.25">
      <c r="A343" s="318" t="str">
        <f t="shared" si="18"/>
        <v>Wed</v>
      </c>
      <c r="B343" s="15">
        <v>43782</v>
      </c>
      <c r="C343" s="16">
        <v>0.72916666666666663</v>
      </c>
      <c r="D343" s="6">
        <v>21.2</v>
      </c>
      <c r="E343" s="6">
        <v>38</v>
      </c>
      <c r="F343" s="6">
        <v>70</v>
      </c>
      <c r="G343" s="6">
        <v>13</v>
      </c>
      <c r="H343" s="6">
        <v>10</v>
      </c>
      <c r="I343" s="6"/>
      <c r="J343" s="6"/>
      <c r="K343" s="6"/>
      <c r="L343" s="20"/>
      <c r="M343" s="84">
        <f t="shared" si="17"/>
        <v>70</v>
      </c>
      <c r="N343" s="248">
        <f>RHcount!X337</f>
        <v>0</v>
      </c>
      <c r="O343" s="17"/>
      <c r="P343" s="17"/>
      <c r="Q343" s="17"/>
      <c r="R343" s="17"/>
      <c r="S343" s="17"/>
      <c r="T343" s="17"/>
      <c r="U343" s="4"/>
      <c r="V343" s="4"/>
    </row>
    <row r="344" spans="1:22" x14ac:dyDescent="0.25">
      <c r="A344" s="318" t="str">
        <f t="shared" si="18"/>
        <v>Wed</v>
      </c>
      <c r="B344" s="15">
        <v>43782</v>
      </c>
      <c r="C344" s="16">
        <v>0.75</v>
      </c>
      <c r="D344" s="6">
        <v>20.7</v>
      </c>
      <c r="E344" s="6">
        <v>41</v>
      </c>
      <c r="F344" s="6">
        <v>70</v>
      </c>
      <c r="G344" s="6">
        <v>11</v>
      </c>
      <c r="H344" s="6">
        <v>10</v>
      </c>
      <c r="I344" s="6"/>
      <c r="J344" s="6"/>
      <c r="K344" s="6"/>
      <c r="L344" s="20"/>
      <c r="M344" s="84">
        <f t="shared" si="17"/>
        <v>70</v>
      </c>
      <c r="N344" s="248">
        <f>RHcount!X338</f>
        <v>0</v>
      </c>
      <c r="O344" s="17"/>
      <c r="P344" s="17"/>
      <c r="Q344" s="17"/>
      <c r="R344" s="17"/>
      <c r="S344" s="17"/>
      <c r="T344" s="17"/>
      <c r="U344" s="4"/>
      <c r="V344" s="4"/>
    </row>
    <row r="345" spans="1:22" x14ac:dyDescent="0.25">
      <c r="A345" s="318" t="str">
        <f t="shared" si="18"/>
        <v>Wed</v>
      </c>
      <c r="B345" s="15">
        <v>43782</v>
      </c>
      <c r="C345" s="16">
        <v>0.77083333333333337</v>
      </c>
      <c r="D345" s="6">
        <v>20.2</v>
      </c>
      <c r="E345" s="6">
        <v>44</v>
      </c>
      <c r="F345" s="6">
        <v>90</v>
      </c>
      <c r="G345" s="6">
        <v>11</v>
      </c>
      <c r="H345" s="6">
        <v>10</v>
      </c>
      <c r="I345" s="6"/>
      <c r="J345" s="6"/>
      <c r="K345" s="6"/>
      <c r="L345" s="20"/>
      <c r="M345" s="84">
        <f t="shared" si="17"/>
        <v>90</v>
      </c>
      <c r="N345" s="248">
        <f>RHcount!X339</f>
        <v>0</v>
      </c>
      <c r="O345" s="17"/>
      <c r="P345" s="17"/>
      <c r="Q345" s="17"/>
      <c r="R345" s="17"/>
      <c r="S345" s="17"/>
      <c r="T345" s="17"/>
      <c r="U345" s="4"/>
      <c r="V345" s="4"/>
    </row>
    <row r="346" spans="1:22" x14ac:dyDescent="0.25">
      <c r="A346" s="318" t="str">
        <f t="shared" si="18"/>
        <v>Wed</v>
      </c>
      <c r="B346" s="15">
        <v>43782</v>
      </c>
      <c r="C346" s="16">
        <v>0.79166666666666663</v>
      </c>
      <c r="D346" s="6">
        <v>19.600000000000001</v>
      </c>
      <c r="E346" s="6">
        <v>47</v>
      </c>
      <c r="F346" s="6">
        <v>90</v>
      </c>
      <c r="G346" s="6">
        <v>9</v>
      </c>
      <c r="H346" s="6">
        <v>10</v>
      </c>
      <c r="I346" s="6"/>
      <c r="J346" s="6"/>
      <c r="K346" s="6"/>
      <c r="L346" s="20"/>
      <c r="M346" s="84">
        <f t="shared" si="17"/>
        <v>90</v>
      </c>
      <c r="N346" s="248">
        <f>RHcount!X340</f>
        <v>0</v>
      </c>
      <c r="O346" s="17"/>
      <c r="P346" s="17"/>
      <c r="Q346" s="17"/>
      <c r="R346" s="17"/>
      <c r="S346" s="17"/>
      <c r="T346" s="17"/>
      <c r="U346" s="4"/>
      <c r="V346" s="4"/>
    </row>
    <row r="347" spans="1:22" x14ac:dyDescent="0.25">
      <c r="A347" s="318" t="str">
        <f t="shared" si="18"/>
        <v>Wed</v>
      </c>
      <c r="B347" s="15">
        <v>43782</v>
      </c>
      <c r="C347" s="16">
        <v>0.8125</v>
      </c>
      <c r="D347" s="6">
        <v>18.5</v>
      </c>
      <c r="E347" s="6">
        <v>51</v>
      </c>
      <c r="F347" s="6">
        <v>50</v>
      </c>
      <c r="G347" s="6">
        <v>5</v>
      </c>
      <c r="H347" s="6">
        <v>10</v>
      </c>
      <c r="I347" s="6"/>
      <c r="J347" s="6"/>
      <c r="K347" s="6"/>
      <c r="L347" s="20"/>
      <c r="M347" s="84">
        <f t="shared" si="17"/>
        <v>50</v>
      </c>
      <c r="N347" s="248">
        <f>RHcount!X341</f>
        <v>0</v>
      </c>
      <c r="O347" s="17"/>
      <c r="P347" s="17"/>
      <c r="Q347" s="17"/>
      <c r="R347" s="17"/>
      <c r="S347" s="17"/>
      <c r="T347" s="17"/>
      <c r="U347" s="4"/>
      <c r="V347" s="4"/>
    </row>
    <row r="348" spans="1:22" x14ac:dyDescent="0.25">
      <c r="A348" s="318" t="str">
        <f t="shared" si="18"/>
        <v>Wed</v>
      </c>
      <c r="B348" s="15">
        <v>43782</v>
      </c>
      <c r="C348" s="16">
        <v>0.83333333333333337</v>
      </c>
      <c r="D348" s="6">
        <v>17.399999999999999</v>
      </c>
      <c r="E348" s="6">
        <v>55</v>
      </c>
      <c r="F348" s="6">
        <v>20</v>
      </c>
      <c r="G348" s="6">
        <v>5</v>
      </c>
      <c r="H348" s="6">
        <v>10</v>
      </c>
      <c r="I348" s="6"/>
      <c r="J348" s="6"/>
      <c r="K348" s="6"/>
      <c r="L348" s="20"/>
      <c r="M348" s="84">
        <f t="shared" si="17"/>
        <v>20</v>
      </c>
      <c r="N348" s="248">
        <f>RHcount!X342</f>
        <v>0</v>
      </c>
      <c r="O348" s="17"/>
      <c r="P348" s="17"/>
      <c r="Q348" s="17"/>
      <c r="R348" s="17"/>
      <c r="S348" s="17"/>
      <c r="T348" s="17"/>
      <c r="U348" s="4"/>
      <c r="V348" s="4"/>
    </row>
    <row r="349" spans="1:22" x14ac:dyDescent="0.25">
      <c r="A349" s="318" t="str">
        <f t="shared" si="18"/>
        <v>Wed</v>
      </c>
      <c r="B349" s="15">
        <v>43782</v>
      </c>
      <c r="C349" s="16">
        <v>0.85416666666666663</v>
      </c>
      <c r="D349" s="6">
        <v>15.6</v>
      </c>
      <c r="E349" s="6">
        <v>60</v>
      </c>
      <c r="F349" s="6">
        <v>0</v>
      </c>
      <c r="G349" s="6">
        <v>0</v>
      </c>
      <c r="H349" s="6">
        <v>10</v>
      </c>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Wed</v>
      </c>
      <c r="B350" s="15">
        <v>43782</v>
      </c>
      <c r="C350" s="16">
        <v>0.875</v>
      </c>
      <c r="D350" s="6">
        <v>13.9</v>
      </c>
      <c r="E350" s="6">
        <v>67</v>
      </c>
      <c r="F350" s="6">
        <v>0</v>
      </c>
      <c r="G350" s="6">
        <v>0</v>
      </c>
      <c r="H350" s="6">
        <v>10</v>
      </c>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Wed</v>
      </c>
      <c r="B351" s="15">
        <v>43782</v>
      </c>
      <c r="C351" s="16">
        <v>0.89583333333333337</v>
      </c>
      <c r="D351" s="6">
        <v>13.7</v>
      </c>
      <c r="E351" s="6">
        <v>73</v>
      </c>
      <c r="F351" s="6">
        <v>0</v>
      </c>
      <c r="G351" s="6">
        <v>0</v>
      </c>
      <c r="H351" s="6">
        <v>10</v>
      </c>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Wed</v>
      </c>
      <c r="B352" s="15">
        <v>43782</v>
      </c>
      <c r="C352" s="16">
        <v>0.91666666666666663</v>
      </c>
      <c r="D352" s="6">
        <v>12.9</v>
      </c>
      <c r="E352" s="6">
        <v>74</v>
      </c>
      <c r="F352" s="6">
        <v>260</v>
      </c>
      <c r="G352" s="6">
        <v>8</v>
      </c>
      <c r="H352" s="6">
        <v>10</v>
      </c>
      <c r="I352" s="6"/>
      <c r="J352" s="6"/>
      <c r="K352" s="6"/>
      <c r="L352" s="20"/>
      <c r="M352" s="84">
        <f t="shared" si="17"/>
        <v>260</v>
      </c>
      <c r="N352" s="248">
        <f>RHcount!X346</f>
        <v>0</v>
      </c>
      <c r="O352" s="17"/>
      <c r="P352" s="17"/>
      <c r="Q352" s="17"/>
      <c r="R352" s="17"/>
      <c r="S352" s="17"/>
      <c r="T352" s="17"/>
      <c r="U352" s="4"/>
      <c r="V352" s="4"/>
    </row>
    <row r="353" spans="1:22" x14ac:dyDescent="0.25">
      <c r="A353" s="318" t="str">
        <f t="shared" si="18"/>
        <v>Wed</v>
      </c>
      <c r="B353" s="15">
        <v>43782</v>
      </c>
      <c r="C353" s="16">
        <v>0.9375</v>
      </c>
      <c r="D353" s="6">
        <v>12.4</v>
      </c>
      <c r="E353" s="6">
        <v>77</v>
      </c>
      <c r="F353" s="6">
        <v>0</v>
      </c>
      <c r="G353" s="6">
        <v>0</v>
      </c>
      <c r="H353" s="6">
        <v>10</v>
      </c>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Wed</v>
      </c>
      <c r="B354" s="15">
        <v>43782</v>
      </c>
      <c r="C354" s="16">
        <v>0.95833333333333337</v>
      </c>
      <c r="D354" s="6">
        <v>11.8</v>
      </c>
      <c r="E354" s="6">
        <v>80</v>
      </c>
      <c r="F354" s="6">
        <v>0</v>
      </c>
      <c r="G354" s="6">
        <v>0</v>
      </c>
      <c r="H354" s="6">
        <v>10</v>
      </c>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Wed</v>
      </c>
      <c r="B355" s="15">
        <v>43782</v>
      </c>
      <c r="C355" s="16">
        <v>0.97916666666666663</v>
      </c>
      <c r="D355" s="6">
        <v>10.7</v>
      </c>
      <c r="E355" s="6">
        <v>84</v>
      </c>
      <c r="F355" s="6">
        <v>0</v>
      </c>
      <c r="G355" s="6">
        <v>0</v>
      </c>
      <c r="H355" s="6">
        <v>10</v>
      </c>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Thu</v>
      </c>
      <c r="B356" s="15">
        <v>43783</v>
      </c>
      <c r="C356" s="16">
        <v>0</v>
      </c>
      <c r="D356" s="6">
        <v>9.9</v>
      </c>
      <c r="E356" s="6">
        <v>87</v>
      </c>
      <c r="F356" s="6">
        <v>0</v>
      </c>
      <c r="G356" s="6">
        <v>0</v>
      </c>
      <c r="H356" s="6">
        <v>10</v>
      </c>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Thu</v>
      </c>
      <c r="B9" s="46">
        <f>Weather_Site!B12</f>
        <v>43776</v>
      </c>
      <c r="C9" s="47">
        <f>Weather_Site!C12</f>
        <v>0</v>
      </c>
      <c r="D9" s="48">
        <f>Weather_Site!D12</f>
        <v>10.9</v>
      </c>
      <c r="E9" s="48">
        <f>Weather_Site!E12</f>
        <v>94</v>
      </c>
      <c r="F9" s="49">
        <f>Weather_Site!F12</f>
        <v>280</v>
      </c>
      <c r="G9" s="48">
        <f>Weather_Site!G12</f>
        <v>4</v>
      </c>
      <c r="H9" s="48">
        <f>IF(Weather_Site!M12&lt;180,Weather_Site!M12+180,Weather_Site!M12-180)</f>
        <v>100</v>
      </c>
      <c r="I9" s="172">
        <f>C$5</f>
        <v>0</v>
      </c>
      <c r="J9" s="214">
        <f>J$4</f>
        <v>3</v>
      </c>
      <c r="K9" s="48">
        <f>G9/J9</f>
        <v>1.3333333333333333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0.60651663405685263</v>
      </c>
      <c r="O9" s="52">
        <f>0.0012*N9*L9*EXP(0.069*I9)*1000</f>
        <v>17.467679060837355</v>
      </c>
      <c r="P9" s="52">
        <f>0.0012*X9*L9*EXP(0.069*0)*1000</f>
        <v>15.906888628504202</v>
      </c>
      <c r="Q9" s="51">
        <f>(13*O9/EXP(0.069*I9)/1000+0.24*L9-2)</f>
        <v>3.9870798277908852</v>
      </c>
      <c r="R9" s="53">
        <f>IF((O9/1000*(4.17-0.033*L9)-0.36)*1000&lt;0,0,(O9/1000*(4.17-0.033*L9)-0.36)*1000)</f>
        <v>0</v>
      </c>
      <c r="S9" s="53">
        <f>516.7*L9*M9/10*O9/1000</f>
        <v>170.74621013892698</v>
      </c>
      <c r="T9" s="53">
        <f>1860*L9*M9/10</f>
        <v>35187.657142857141</v>
      </c>
      <c r="U9" s="51">
        <f>3.033808*EXP(E9*(-0.00033169*D9+0.02638614))</f>
        <v>25.797205758519109</v>
      </c>
      <c r="V9" s="52">
        <f>G9/3</f>
        <v>1.3333333333333333</v>
      </c>
      <c r="W9" s="52">
        <f>G9/1.2</f>
        <v>3.3333333333333335</v>
      </c>
      <c r="X9" s="51">
        <f>2*EXP(-0.45+0.987*LN(M9)-0.0345*E9+0.0338*D9+0.0234*0)</f>
        <v>0.55232252182306263</v>
      </c>
      <c r="Y9" s="51">
        <f>IF(HOUR(C9)&lt;12,12.519-(0.282*D9)+(0.112*E9),6.783-(0.17*D9)+(0.133*E9))</f>
        <v>19.973199999999999</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0.3270338982751253</v>
      </c>
    </row>
    <row r="10" spans="1:33" x14ac:dyDescent="0.25">
      <c r="A10" s="23" t="str">
        <f>Weather_Site!A13</f>
        <v>Thu</v>
      </c>
      <c r="B10" s="24">
        <f>Weather_Site!B13</f>
        <v>43776</v>
      </c>
      <c r="C10" s="25">
        <f>Weather_Site!C13</f>
        <v>2.0833333333333332E-2</v>
      </c>
      <c r="D10" s="27">
        <f>Weather_Site!D13</f>
        <v>10.199999999999999</v>
      </c>
      <c r="E10" s="27">
        <f>Weather_Site!E13</f>
        <v>96</v>
      </c>
      <c r="F10" s="28">
        <f>Weather_Site!F13</f>
        <v>0</v>
      </c>
      <c r="G10" s="27">
        <f>Weather_Site!G13</f>
        <v>0</v>
      </c>
      <c r="H10" s="27">
        <f>IF(Weather_Site!M13&lt;180,Weather_Site!M13+180,Weather_Site!M13-180)</f>
        <v>180</v>
      </c>
      <c r="I10" s="172">
        <f t="shared" ref="I10:I14" si="0">C$5</f>
        <v>0</v>
      </c>
      <c r="J10" s="214">
        <f t="shared" ref="J10:J13" si="1">J$4</f>
        <v>3</v>
      </c>
      <c r="K10" s="27">
        <f t="shared" ref="K10:K25" si="2">G10/J10</f>
        <v>0</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25" si="4">2*EXP(-0.45+0.987*LN(M10)-0.0345*E10+0.0338*D10+0.0234*G10*3/J10)</f>
        <v>0.5034438337600704</v>
      </c>
      <c r="O10" s="33">
        <f t="shared" ref="O10:O25" si="5">0.0012*N10*L10*EXP(0.069*I10)*1000</f>
        <v>14.499182412290027</v>
      </c>
      <c r="P10" s="33">
        <f t="shared" ref="P10:P25" si="6">0.0012*X10*L10*EXP(0.069*0)*1000</f>
        <v>14.499182412290027</v>
      </c>
      <c r="Q10" s="266">
        <f t="shared" ref="Q10:Q25" si="7">(13*O10/EXP(0.069*I10)/1000+0.24*L10-2)</f>
        <v>3.94848937135977</v>
      </c>
      <c r="R10" s="268">
        <f t="shared" ref="R10:R25" si="8">IF((O10/1000*(4.17-0.033*L10)-0.36)*1000&lt;0,0,(O10/1000*(4.17-0.033*L10)-0.36)*1000)</f>
        <v>0</v>
      </c>
      <c r="S10" s="42">
        <f t="shared" ref="S10:S25" si="9">516.7*L10*M10/10*O10/1000</f>
        <v>141.72921533473777</v>
      </c>
      <c r="T10" s="42">
        <f t="shared" ref="T10:T25" si="10">1860*L10*M10/10</f>
        <v>35187.657142857141</v>
      </c>
      <c r="U10" s="32">
        <f t="shared" ref="U10:U25" si="11">3.033808*EXP(E10*(-0.00033169*D10+0.02638614))</f>
        <v>27.607768158188666</v>
      </c>
      <c r="V10" s="33">
        <f t="shared" ref="V10:V25" si="12">G10/3</f>
        <v>0</v>
      </c>
      <c r="W10" s="33">
        <f t="shared" ref="W10:W25" si="13">G10/1.2</f>
        <v>0</v>
      </c>
      <c r="X10" s="32">
        <f t="shared" ref="X10:X25" si="14">2*EXP(-0.45+0.987*LN(M10)-0.0345*E10+0.0338*D10+0.0234*0)</f>
        <v>0.5034438337600704</v>
      </c>
      <c r="Y10" s="266">
        <f t="shared" ref="Y10:Y25" si="15">IF(HOUR(C10)&lt;12,12.519-(0.282*D10)+(0.112*E10),6.783-(0.17*D10)+(0.133*E10))</f>
        <v>20.394600000000004</v>
      </c>
      <c r="Z10" s="266" t="e">
        <f>IF(Use_BOM_DF,M10/10,MIN(0.972+(0.342*LN(Weather_Site!J13))-(0.245*LN(Weather_Site!I13)),1))</f>
        <v>#NUM!</v>
      </c>
      <c r="AA10" s="265" t="e">
        <f t="shared" ref="AA10:AA25" si="16">(0.22*L10*EXP(0.158*(1.674+0.179*G10)-0.227*Y10))*Z10*60</f>
        <v>#NUM!</v>
      </c>
      <c r="AB10" s="265" t="e">
        <f t="shared" ref="AB10:AB25" si="17">AA10*EXP(0.0662*I10)</f>
        <v>#NUM!</v>
      </c>
      <c r="AC10" s="265" t="e">
        <f t="shared" ref="AC10:AC25" si="18">(0.22*L10*EXP(0.158*0-0.227*Y10))*Z10*60</f>
        <v>#NUM!</v>
      </c>
      <c r="AD10" s="266" t="e">
        <f t="shared" ref="AD10:AD25" si="19">0.3048*31.7537*(1-EXP(-0.31772*AB10/18.3))*(1-EXP(-(0.03644*1.1289^(AB10/18.3))*(Z10*L10/2.2417)))</f>
        <v>#NUM!</v>
      </c>
      <c r="AE10" s="32" t="e">
        <f t="shared" ref="AE10:AE25" si="20">IF(D10&lt;20,-2.19+(2.23*SQRT(AA10)),-0.296+(2.23*SQRT(AA10)))</f>
        <v>#NUM!</v>
      </c>
      <c r="AF10" s="42" t="e">
        <f t="shared" ref="AF10:AF25" si="21">18000*(L10*Z10)*AB10/36000</f>
        <v>#NUM!</v>
      </c>
      <c r="AG10" s="83">
        <f t="shared" ref="AG10:AG25" si="22">34.8 * M10 * EXP(0.0234 * G10) * U10 ^ -2.1</f>
        <v>0.25827340093115647</v>
      </c>
    </row>
    <row r="11" spans="1:33" x14ac:dyDescent="0.25">
      <c r="A11" s="23" t="str">
        <f>Weather_Site!A14</f>
        <v>Thu</v>
      </c>
      <c r="B11" s="24">
        <f>Weather_Site!B14</f>
        <v>43776</v>
      </c>
      <c r="C11" s="25">
        <f>Weather_Site!C14</f>
        <v>4.1666666666666664E-2</v>
      </c>
      <c r="D11" s="27">
        <f>Weather_Site!D14</f>
        <v>11.1</v>
      </c>
      <c r="E11" s="27">
        <f>Weather_Site!E14</f>
        <v>95</v>
      </c>
      <c r="F11" s="28">
        <f>Weather_Site!F14</f>
        <v>290</v>
      </c>
      <c r="G11" s="27">
        <f>Weather_Site!G14</f>
        <v>5</v>
      </c>
      <c r="H11" s="27">
        <f>IF(Weather_Site!M14&lt;180,Weather_Site!M14+180,Weather_Site!M14-180)</f>
        <v>110</v>
      </c>
      <c r="I11" s="172">
        <f t="shared" si="0"/>
        <v>0</v>
      </c>
      <c r="J11" s="214">
        <f t="shared" si="1"/>
        <v>3</v>
      </c>
      <c r="K11" s="27">
        <f t="shared" si="2"/>
        <v>1.6666666666666667</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0.60389005566292453</v>
      </c>
      <c r="O11" s="33">
        <f t="shared" si="5"/>
        <v>17.392033603092223</v>
      </c>
      <c r="P11" s="33">
        <f t="shared" si="6"/>
        <v>15.471695572311338</v>
      </c>
      <c r="Q11" s="266">
        <f t="shared" si="7"/>
        <v>3.9860964368401985</v>
      </c>
      <c r="R11" s="268">
        <f t="shared" si="8"/>
        <v>0</v>
      </c>
      <c r="S11" s="42">
        <f t="shared" si="9"/>
        <v>170.00677731678616</v>
      </c>
      <c r="T11" s="42">
        <f t="shared" si="10"/>
        <v>35187.657142857141</v>
      </c>
      <c r="U11" s="32">
        <f t="shared" si="11"/>
        <v>26.225567432439448</v>
      </c>
      <c r="V11" s="33">
        <f t="shared" si="12"/>
        <v>1.6666666666666667</v>
      </c>
      <c r="W11" s="33">
        <f t="shared" si="13"/>
        <v>4.166666666666667</v>
      </c>
      <c r="X11" s="32">
        <f t="shared" si="14"/>
        <v>0.53721165181636599</v>
      </c>
      <c r="Y11" s="266">
        <f t="shared" si="15"/>
        <v>20.0288</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0.32339670260821901</v>
      </c>
    </row>
    <row r="12" spans="1:33" x14ac:dyDescent="0.25">
      <c r="A12" s="23" t="str">
        <f>Weather_Site!A15</f>
        <v>Thu</v>
      </c>
      <c r="B12" s="24">
        <f>Weather_Site!B15</f>
        <v>43776</v>
      </c>
      <c r="C12" s="25">
        <f>Weather_Site!C15</f>
        <v>6.25E-2</v>
      </c>
      <c r="D12" s="27">
        <f>Weather_Site!D15</f>
        <v>9.6</v>
      </c>
      <c r="E12" s="27">
        <f>Weather_Site!E15</f>
        <v>97</v>
      </c>
      <c r="F12" s="28">
        <f>Weather_Site!F15</f>
        <v>210</v>
      </c>
      <c r="G12" s="27">
        <f>Weather_Site!G15</f>
        <v>4</v>
      </c>
      <c r="H12" s="27">
        <f>IF(Weather_Site!M15&lt;180,Weather_Site!M15+180,Weather_Site!M15-180)</f>
        <v>30</v>
      </c>
      <c r="I12" s="172">
        <f t="shared" si="0"/>
        <v>0</v>
      </c>
      <c r="J12" s="214">
        <f t="shared" si="1"/>
        <v>3</v>
      </c>
      <c r="K12" s="27">
        <f t="shared" si="2"/>
        <v>1.3333333333333333</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0.52337182311210551</v>
      </c>
      <c r="O12" s="33">
        <f t="shared" si="5"/>
        <v>15.073108505628637</v>
      </c>
      <c r="P12" s="33">
        <f t="shared" si="6"/>
        <v>13.726280260206495</v>
      </c>
      <c r="Q12" s="266">
        <f t="shared" si="7"/>
        <v>3.9559504105731724</v>
      </c>
      <c r="R12" s="268">
        <f t="shared" si="8"/>
        <v>0</v>
      </c>
      <c r="S12" s="42">
        <f t="shared" si="9"/>
        <v>147.33933130928156</v>
      </c>
      <c r="T12" s="42">
        <f t="shared" si="10"/>
        <v>35187.657142857141</v>
      </c>
      <c r="U12" s="32">
        <f t="shared" si="11"/>
        <v>28.80083696858738</v>
      </c>
      <c r="V12" s="33">
        <f t="shared" si="12"/>
        <v>1.3333333333333333</v>
      </c>
      <c r="W12" s="33">
        <f t="shared" si="13"/>
        <v>3.3333333333333335</v>
      </c>
      <c r="X12" s="32">
        <f t="shared" si="14"/>
        <v>0.47660695347939225</v>
      </c>
      <c r="Y12" s="266">
        <f t="shared" si="15"/>
        <v>20.675800000000002</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0.25950435153189649</v>
      </c>
    </row>
    <row r="13" spans="1:33" x14ac:dyDescent="0.25">
      <c r="A13" s="23" t="str">
        <f>Weather_Site!A16</f>
        <v>Thu</v>
      </c>
      <c r="B13" s="24">
        <f>Weather_Site!B16</f>
        <v>43776</v>
      </c>
      <c r="C13" s="25">
        <f>Weather_Site!C16</f>
        <v>8.3333333333333329E-2</v>
      </c>
      <c r="D13" s="27">
        <f>Weather_Site!D16</f>
        <v>8.5</v>
      </c>
      <c r="E13" s="27">
        <f>Weather_Site!E16</f>
        <v>99</v>
      </c>
      <c r="F13" s="28">
        <f>Weather_Site!F16</f>
        <v>250</v>
      </c>
      <c r="G13" s="27">
        <f>Weather_Site!G16</f>
        <v>8</v>
      </c>
      <c r="H13" s="27">
        <f>IF(Weather_Site!M16&lt;180,Weather_Site!M16+180,Weather_Site!M16-180)</f>
        <v>70</v>
      </c>
      <c r="I13" s="172">
        <f t="shared" si="0"/>
        <v>0</v>
      </c>
      <c r="J13" s="214">
        <f t="shared" si="1"/>
        <v>3</v>
      </c>
      <c r="K13" s="27">
        <f t="shared" si="2"/>
        <v>2.6666666666666665</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0.51682904593195444</v>
      </c>
      <c r="O13" s="33">
        <f t="shared" si="5"/>
        <v>14.884676522840287</v>
      </c>
      <c r="P13" s="33">
        <f t="shared" si="6"/>
        <v>12.343532756554323</v>
      </c>
      <c r="Q13" s="266">
        <f t="shared" si="7"/>
        <v>3.9535007947969234</v>
      </c>
      <c r="R13" s="268">
        <f t="shared" si="8"/>
        <v>0</v>
      </c>
      <c r="S13" s="42">
        <f t="shared" si="9"/>
        <v>145.49741248205689</v>
      </c>
      <c r="T13" s="42">
        <f t="shared" si="10"/>
        <v>35187.657142857141</v>
      </c>
      <c r="U13" s="32">
        <f t="shared" si="11"/>
        <v>31.278448721000085</v>
      </c>
      <c r="V13" s="33">
        <f t="shared" si="12"/>
        <v>2.6666666666666665</v>
      </c>
      <c r="W13" s="33">
        <f t="shared" si="13"/>
        <v>6.666666666666667</v>
      </c>
      <c r="X13" s="32">
        <f t="shared" si="14"/>
        <v>0.42859488738035845</v>
      </c>
      <c r="Y13" s="266">
        <f t="shared" si="15"/>
        <v>21.21</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0.23962405029817549</v>
      </c>
    </row>
    <row r="14" spans="1:33" x14ac:dyDescent="0.25">
      <c r="A14" s="23" t="str">
        <f>Weather_Site!A17</f>
        <v>Thu</v>
      </c>
      <c r="B14" s="24">
        <f>Weather_Site!B17</f>
        <v>43776</v>
      </c>
      <c r="C14" s="25">
        <f>Weather_Site!C17</f>
        <v>0.10416666666666667</v>
      </c>
      <c r="D14" s="27">
        <f>Weather_Site!D17</f>
        <v>8.6999999999999993</v>
      </c>
      <c r="E14" s="27">
        <f>Weather_Site!E17</f>
        <v>99</v>
      </c>
      <c r="F14" s="28">
        <f>Weather_Site!F17</f>
        <v>280</v>
      </c>
      <c r="G14" s="27">
        <f>Weather_Site!G17</f>
        <v>5</v>
      </c>
      <c r="H14" s="27">
        <f>IF(Weather_Site!M17&lt;180,Weather_Site!M17+180,Weather_Site!M17-180)</f>
        <v>100</v>
      </c>
      <c r="I14" s="172">
        <f t="shared" si="0"/>
        <v>0</v>
      </c>
      <c r="J14" s="214">
        <f t="shared" ref="J14:J25" si="24">J$4</f>
        <v>3</v>
      </c>
      <c r="K14" s="27">
        <f t="shared" si="2"/>
        <v>1.6666666666666667</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0.48505978642408865</v>
      </c>
      <c r="O14" s="33">
        <f t="shared" si="5"/>
        <v>13.969721849013752</v>
      </c>
      <c r="P14" s="33">
        <f t="shared" si="6"/>
        <v>12.427257709494025</v>
      </c>
      <c r="Q14" s="266">
        <f t="shared" si="7"/>
        <v>3.9416063840371782</v>
      </c>
      <c r="R14" s="42">
        <f t="shared" si="8"/>
        <v>0</v>
      </c>
      <c r="S14" s="42">
        <f t="shared" si="9"/>
        <v>136.55374901877306</v>
      </c>
      <c r="T14" s="42">
        <f t="shared" si="10"/>
        <v>35187.657142857141</v>
      </c>
      <c r="U14" s="32">
        <f t="shared" si="11"/>
        <v>31.073701767445243</v>
      </c>
      <c r="V14" s="33">
        <f t="shared" si="12"/>
        <v>1.6666666666666667</v>
      </c>
      <c r="W14" s="33">
        <f t="shared" si="13"/>
        <v>4.166666666666667</v>
      </c>
      <c r="X14" s="32">
        <f t="shared" si="14"/>
        <v>0.43150200380187592</v>
      </c>
      <c r="Y14" s="266">
        <f t="shared" si="15"/>
        <v>21.153600000000001</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0.22648141946122222</v>
      </c>
    </row>
    <row r="15" spans="1:33" x14ac:dyDescent="0.25">
      <c r="A15" s="45" t="str">
        <f>Weather_Site!A18</f>
        <v>Thu</v>
      </c>
      <c r="B15" s="46">
        <f>Weather_Site!B18</f>
        <v>43776</v>
      </c>
      <c r="C15" s="47">
        <f>Weather_Site!C18</f>
        <v>0.125</v>
      </c>
      <c r="D15" s="48">
        <f>Weather_Site!D18</f>
        <v>9</v>
      </c>
      <c r="E15" s="48">
        <f>Weather_Site!E18</f>
        <v>99</v>
      </c>
      <c r="F15" s="49">
        <f>Weather_Site!F18</f>
        <v>300</v>
      </c>
      <c r="G15" s="48">
        <f>Weather_Site!G18</f>
        <v>5</v>
      </c>
      <c r="H15" s="48">
        <f>IF(Weather_Site!M18&lt;180,Weather_Site!M18+180,Weather_Site!M18-180)</f>
        <v>120</v>
      </c>
      <c r="I15" s="172">
        <f t="shared" ref="I15:I25" si="26">C$5</f>
        <v>0</v>
      </c>
      <c r="J15" s="214">
        <f t="shared" si="24"/>
        <v>3</v>
      </c>
      <c r="K15" s="48">
        <f t="shared" si="2"/>
        <v>1.6666666666666667</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0.4900033139856112</v>
      </c>
      <c r="O15" s="52">
        <f t="shared" si="5"/>
        <v>14.112095442785602</v>
      </c>
      <c r="P15" s="52">
        <f t="shared" si="6"/>
        <v>12.553911150410928</v>
      </c>
      <c r="Q15" s="51">
        <f t="shared" si="7"/>
        <v>3.9434572407562127</v>
      </c>
      <c r="R15" s="53">
        <f t="shared" si="8"/>
        <v>0</v>
      </c>
      <c r="S15" s="53">
        <f t="shared" si="9"/>
        <v>137.94544802330225</v>
      </c>
      <c r="T15" s="53">
        <f t="shared" si="10"/>
        <v>35187.657142857141</v>
      </c>
      <c r="U15" s="51">
        <f t="shared" si="11"/>
        <v>30.769091584390644</v>
      </c>
      <c r="V15" s="52">
        <f t="shared" si="12"/>
        <v>1.6666666666666667</v>
      </c>
      <c r="W15" s="52">
        <f t="shared" si="13"/>
        <v>4.166666666666667</v>
      </c>
      <c r="X15" s="51">
        <f t="shared" si="14"/>
        <v>0.43589969272260165</v>
      </c>
      <c r="Y15" s="51">
        <f t="shared" si="15"/>
        <v>21.069000000000003</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0.23121555491388573</v>
      </c>
    </row>
    <row r="16" spans="1:33" x14ac:dyDescent="0.25">
      <c r="A16" s="45" t="str">
        <f>Weather_Site!A19</f>
        <v>Thu</v>
      </c>
      <c r="B16" s="46">
        <f>Weather_Site!B19</f>
        <v>43776</v>
      </c>
      <c r="C16" s="47">
        <f>Weather_Site!C19</f>
        <v>0.14583333333333334</v>
      </c>
      <c r="D16" s="48">
        <f>Weather_Site!D19</f>
        <v>7.7</v>
      </c>
      <c r="E16" s="48">
        <f>Weather_Site!E19</f>
        <v>99</v>
      </c>
      <c r="F16" s="49">
        <f>Weather_Site!F19</f>
        <v>260</v>
      </c>
      <c r="G16" s="48">
        <f>Weather_Site!G19</f>
        <v>9</v>
      </c>
      <c r="H16" s="48">
        <f>IF(Weather_Site!M19&lt;180,Weather_Site!M19+180,Weather_Site!M19-180)</f>
        <v>80</v>
      </c>
      <c r="I16" s="172">
        <f t="shared" si="26"/>
        <v>0</v>
      </c>
      <c r="J16" s="214">
        <f t="shared" si="24"/>
        <v>3</v>
      </c>
      <c r="K16" s="48">
        <f t="shared" si="2"/>
        <v>3</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0.51495120794328442</v>
      </c>
      <c r="O16" s="52">
        <f t="shared" si="5"/>
        <v>14.830594788766591</v>
      </c>
      <c r="P16" s="52">
        <f t="shared" si="6"/>
        <v>12.014235789672933</v>
      </c>
      <c r="Q16" s="51">
        <f t="shared" si="7"/>
        <v>3.9527977322539654</v>
      </c>
      <c r="R16" s="53">
        <f t="shared" si="8"/>
        <v>0</v>
      </c>
      <c r="S16" s="53">
        <f t="shared" si="9"/>
        <v>144.96876462342246</v>
      </c>
      <c r="T16" s="53">
        <f t="shared" si="10"/>
        <v>35187.657142857141</v>
      </c>
      <c r="U16" s="51">
        <f t="shared" si="11"/>
        <v>32.11101665168664</v>
      </c>
      <c r="V16" s="52">
        <f t="shared" si="12"/>
        <v>3</v>
      </c>
      <c r="W16" s="52">
        <f t="shared" si="13"/>
        <v>7.5</v>
      </c>
      <c r="X16" s="51">
        <f t="shared" si="14"/>
        <v>0.41716096491919907</v>
      </c>
      <c r="Y16" s="51">
        <f t="shared" si="15"/>
        <v>21.435600000000001</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0.2321316243852741</v>
      </c>
    </row>
    <row r="17" spans="1:33" x14ac:dyDescent="0.25">
      <c r="A17" s="45" t="str">
        <f>Weather_Site!A20</f>
        <v>Thu</v>
      </c>
      <c r="B17" s="46">
        <f>Weather_Site!B20</f>
        <v>43776</v>
      </c>
      <c r="C17" s="47">
        <f>Weather_Site!C20</f>
        <v>0.16666666666666666</v>
      </c>
      <c r="D17" s="48">
        <f>Weather_Site!D20</f>
        <v>8.6</v>
      </c>
      <c r="E17" s="48">
        <f>Weather_Site!E20</f>
        <v>99</v>
      </c>
      <c r="F17" s="49">
        <f>Weather_Site!F20</f>
        <v>240</v>
      </c>
      <c r="G17" s="48">
        <f>Weather_Site!G20</f>
        <v>9</v>
      </c>
      <c r="H17" s="48">
        <f>IF(Weather_Site!M20&lt;180,Weather_Site!M20+180,Weather_Site!M20-180)</f>
        <v>60</v>
      </c>
      <c r="I17" s="172">
        <f t="shared" si="26"/>
        <v>0</v>
      </c>
      <c r="J17" s="214">
        <f t="shared" si="24"/>
        <v>3</v>
      </c>
      <c r="K17" s="48">
        <f t="shared" si="2"/>
        <v>3</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0.53085671999738826</v>
      </c>
      <c r="O17" s="52">
        <f t="shared" si="5"/>
        <v>15.288673535924779</v>
      </c>
      <c r="P17" s="52">
        <f t="shared" si="6"/>
        <v>12.385324485506295</v>
      </c>
      <c r="Q17" s="51">
        <f t="shared" si="7"/>
        <v>3.9587527559670219</v>
      </c>
      <c r="R17" s="53">
        <f t="shared" si="8"/>
        <v>0</v>
      </c>
      <c r="S17" s="53">
        <f t="shared" si="9"/>
        <v>149.44647512806574</v>
      </c>
      <c r="T17" s="53">
        <f t="shared" si="10"/>
        <v>35187.657142857141</v>
      </c>
      <c r="U17" s="51">
        <f t="shared" si="11"/>
        <v>31.175907160894059</v>
      </c>
      <c r="V17" s="52">
        <f t="shared" si="12"/>
        <v>3</v>
      </c>
      <c r="W17" s="52">
        <f t="shared" si="13"/>
        <v>7.5</v>
      </c>
      <c r="X17" s="51">
        <f t="shared" si="14"/>
        <v>0.43004598908007968</v>
      </c>
      <c r="Y17" s="51">
        <f t="shared" si="15"/>
        <v>21.181800000000003</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0.24699474798280163</v>
      </c>
    </row>
    <row r="18" spans="1:33" x14ac:dyDescent="0.25">
      <c r="A18" s="45" t="str">
        <f>Weather_Site!A21</f>
        <v>Thu</v>
      </c>
      <c r="B18" s="46">
        <f>Weather_Site!B21</f>
        <v>43776</v>
      </c>
      <c r="C18" s="47">
        <f>Weather_Site!C21</f>
        <v>0.1875</v>
      </c>
      <c r="D18" s="48">
        <f>Weather_Site!D21</f>
        <v>7.7</v>
      </c>
      <c r="E18" s="48">
        <f>Weather_Site!E21</f>
        <v>99</v>
      </c>
      <c r="F18" s="49">
        <f>Weather_Site!F21</f>
        <v>250</v>
      </c>
      <c r="G18" s="48">
        <f>Weather_Site!G21</f>
        <v>9</v>
      </c>
      <c r="H18" s="48">
        <f>IF(Weather_Site!M21&lt;180,Weather_Site!M21+180,Weather_Site!M21-180)</f>
        <v>70</v>
      </c>
      <c r="I18" s="172">
        <f t="shared" si="26"/>
        <v>0</v>
      </c>
      <c r="J18" s="214">
        <f t="shared" si="24"/>
        <v>3</v>
      </c>
      <c r="K18" s="48">
        <f t="shared" si="2"/>
        <v>3</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0.51495120794328442</v>
      </c>
      <c r="O18" s="52">
        <f t="shared" si="5"/>
        <v>14.830594788766591</v>
      </c>
      <c r="P18" s="52">
        <f t="shared" si="6"/>
        <v>12.014235789672933</v>
      </c>
      <c r="Q18" s="51">
        <f t="shared" si="7"/>
        <v>3.9527977322539654</v>
      </c>
      <c r="R18" s="53">
        <f t="shared" si="8"/>
        <v>0</v>
      </c>
      <c r="S18" s="53">
        <f t="shared" si="9"/>
        <v>144.96876462342246</v>
      </c>
      <c r="T18" s="53">
        <f t="shared" si="10"/>
        <v>35187.657142857141</v>
      </c>
      <c r="U18" s="51">
        <f t="shared" si="11"/>
        <v>32.11101665168664</v>
      </c>
      <c r="V18" s="52">
        <f t="shared" si="12"/>
        <v>3</v>
      </c>
      <c r="W18" s="52">
        <f t="shared" si="13"/>
        <v>7.5</v>
      </c>
      <c r="X18" s="51">
        <f t="shared" si="14"/>
        <v>0.41716096491919907</v>
      </c>
      <c r="Y18" s="51">
        <f t="shared" si="15"/>
        <v>21.435600000000001</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0.2321316243852741</v>
      </c>
    </row>
    <row r="19" spans="1:33" x14ac:dyDescent="0.25">
      <c r="A19" s="45" t="str">
        <f>Weather_Site!A22</f>
        <v>Thu</v>
      </c>
      <c r="B19" s="46">
        <f>Weather_Site!B22</f>
        <v>43776</v>
      </c>
      <c r="C19" s="47">
        <f>Weather_Site!C22</f>
        <v>0.20833333333333334</v>
      </c>
      <c r="D19" s="48">
        <f>Weather_Site!D22</f>
        <v>6.4</v>
      </c>
      <c r="E19" s="48">
        <f>Weather_Site!E22</f>
        <v>99</v>
      </c>
      <c r="F19" s="49">
        <f>Weather_Site!F22</f>
        <v>270</v>
      </c>
      <c r="G19" s="48">
        <f>Weather_Site!G22</f>
        <v>9</v>
      </c>
      <c r="H19" s="48">
        <f>IF(Weather_Site!M22&lt;180,Weather_Site!M22+180,Weather_Site!M22-180)</f>
        <v>90</v>
      </c>
      <c r="I19" s="172">
        <f t="shared" si="26"/>
        <v>0</v>
      </c>
      <c r="J19" s="214">
        <f t="shared" si="24"/>
        <v>3</v>
      </c>
      <c r="K19" s="48">
        <f t="shared" si="2"/>
        <v>3</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0.49281416430966285</v>
      </c>
      <c r="O19" s="52">
        <f t="shared" si="5"/>
        <v>14.193047932118288</v>
      </c>
      <c r="P19" s="52">
        <f t="shared" si="6"/>
        <v>11.497760329866065</v>
      </c>
      <c r="Q19" s="51">
        <f t="shared" si="7"/>
        <v>3.9445096231175372</v>
      </c>
      <c r="R19" s="53">
        <f t="shared" si="8"/>
        <v>0</v>
      </c>
      <c r="S19" s="53">
        <f t="shared" si="9"/>
        <v>138.73675697205996</v>
      </c>
      <c r="T19" s="53">
        <f t="shared" si="10"/>
        <v>35187.657142857141</v>
      </c>
      <c r="U19" s="51">
        <f t="shared" si="11"/>
        <v>33.511466777523914</v>
      </c>
      <c r="V19" s="52">
        <f t="shared" si="12"/>
        <v>3</v>
      </c>
      <c r="W19" s="52">
        <f t="shared" si="13"/>
        <v>7.5</v>
      </c>
      <c r="X19" s="51">
        <f t="shared" si="14"/>
        <v>0.39922778923146063</v>
      </c>
      <c r="Y19" s="51">
        <f t="shared" si="15"/>
        <v>21.802199999999999</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0.21222747633010175</v>
      </c>
    </row>
    <row r="20" spans="1:33" x14ac:dyDescent="0.25">
      <c r="A20" s="23" t="str">
        <f>Weather_Site!A23</f>
        <v>Thu</v>
      </c>
      <c r="B20" s="24">
        <f>Weather_Site!B23</f>
        <v>43776</v>
      </c>
      <c r="C20" s="25">
        <f>Weather_Site!C23</f>
        <v>0.22916666666666666</v>
      </c>
      <c r="D20" s="27">
        <f>Weather_Site!D23</f>
        <v>6.6</v>
      </c>
      <c r="E20" s="27">
        <f>Weather_Site!E23</f>
        <v>99</v>
      </c>
      <c r="F20" s="28">
        <f>Weather_Site!F23</f>
        <v>0</v>
      </c>
      <c r="G20" s="27">
        <f>Weather_Site!G23</f>
        <v>0</v>
      </c>
      <c r="H20" s="27">
        <f>IF(Weather_Site!M23&lt;180,Weather_Site!M23+180,Weather_Site!M23-180)</f>
        <v>180</v>
      </c>
      <c r="I20" s="172">
        <f t="shared" si="26"/>
        <v>0</v>
      </c>
      <c r="J20" s="214">
        <f t="shared" si="24"/>
        <v>3</v>
      </c>
      <c r="K20" s="27">
        <f t="shared" si="2"/>
        <v>0</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0.40193571155198721</v>
      </c>
      <c r="O20" s="33">
        <f t="shared" si="5"/>
        <v>11.575748492697231</v>
      </c>
      <c r="P20" s="33">
        <f t="shared" si="6"/>
        <v>11.575748492697231</v>
      </c>
      <c r="Q20" s="32">
        <f t="shared" si="7"/>
        <v>3.9104847304050638</v>
      </c>
      <c r="R20" s="42">
        <f t="shared" si="8"/>
        <v>0</v>
      </c>
      <c r="S20" s="42">
        <f t="shared" si="9"/>
        <v>113.15270779624113</v>
      </c>
      <c r="T20" s="42">
        <f t="shared" si="10"/>
        <v>35187.657142857141</v>
      </c>
      <c r="U20" s="32">
        <f t="shared" si="11"/>
        <v>33.29210261426072</v>
      </c>
      <c r="V20" s="33">
        <f t="shared" si="12"/>
        <v>0</v>
      </c>
      <c r="W20" s="33">
        <f t="shared" si="13"/>
        <v>0</v>
      </c>
      <c r="X20" s="32">
        <f t="shared" si="14"/>
        <v>0.40193571155198721</v>
      </c>
      <c r="Y20" s="32">
        <f t="shared" si="15"/>
        <v>21.745800000000003</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0.17431262302748407</v>
      </c>
    </row>
    <row r="21" spans="1:33" x14ac:dyDescent="0.25">
      <c r="A21" s="23" t="str">
        <f>Weather_Site!A24</f>
        <v>Thu</v>
      </c>
      <c r="B21" s="24">
        <f>Weather_Site!B24</f>
        <v>43776</v>
      </c>
      <c r="C21" s="25">
        <f>Weather_Site!C24</f>
        <v>0.25</v>
      </c>
      <c r="D21" s="27">
        <f>Weather_Site!D24</f>
        <v>6.5</v>
      </c>
      <c r="E21" s="27">
        <f>Weather_Site!E24</f>
        <v>99</v>
      </c>
      <c r="F21" s="28">
        <f>Weather_Site!F24</f>
        <v>0</v>
      </c>
      <c r="G21" s="27">
        <f>Weather_Site!G24</f>
        <v>0</v>
      </c>
      <c r="H21" s="27">
        <f>IF(Weather_Site!M24&lt;180,Weather_Site!M24+180,Weather_Site!M24-180)</f>
        <v>180</v>
      </c>
      <c r="I21" s="172">
        <f t="shared" si="26"/>
        <v>0</v>
      </c>
      <c r="J21" s="214">
        <f t="shared" si="24"/>
        <v>3</v>
      </c>
      <c r="K21" s="27">
        <f t="shared" si="2"/>
        <v>0</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0.40057946219954149</v>
      </c>
      <c r="O21" s="33">
        <f t="shared" si="5"/>
        <v>11.536688511346794</v>
      </c>
      <c r="P21" s="33">
        <f t="shared" si="6"/>
        <v>11.536688511346794</v>
      </c>
      <c r="Q21" s="32">
        <f t="shared" si="7"/>
        <v>3.9099769506475077</v>
      </c>
      <c r="R21" s="42">
        <f t="shared" si="8"/>
        <v>0</v>
      </c>
      <c r="S21" s="42">
        <f t="shared" si="9"/>
        <v>112.77089726718022</v>
      </c>
      <c r="T21" s="42">
        <f t="shared" si="10"/>
        <v>35187.657142857141</v>
      </c>
      <c r="U21" s="32">
        <f t="shared" si="11"/>
        <v>33.401604612828329</v>
      </c>
      <c r="V21" s="33">
        <f t="shared" si="12"/>
        <v>0</v>
      </c>
      <c r="W21" s="33">
        <f t="shared" si="13"/>
        <v>0</v>
      </c>
      <c r="X21" s="32">
        <f t="shared" si="14"/>
        <v>0.40057946219954149</v>
      </c>
      <c r="Y21" s="32">
        <f t="shared" si="15"/>
        <v>21.774000000000001</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0.17311472691717322</v>
      </c>
    </row>
    <row r="22" spans="1:33" x14ac:dyDescent="0.25">
      <c r="A22" s="23" t="str">
        <f>Weather_Site!A25</f>
        <v>Thu</v>
      </c>
      <c r="B22" s="24">
        <f>Weather_Site!B25</f>
        <v>43776</v>
      </c>
      <c r="C22" s="25">
        <f>Weather_Site!C25</f>
        <v>0.27083333333333331</v>
      </c>
      <c r="D22" s="27">
        <f>Weather_Site!D25</f>
        <v>7.1</v>
      </c>
      <c r="E22" s="27">
        <f>Weather_Site!E25</f>
        <v>99</v>
      </c>
      <c r="F22" s="28">
        <f>Weather_Site!F25</f>
        <v>220</v>
      </c>
      <c r="G22" s="27">
        <f>Weather_Site!G25</f>
        <v>4</v>
      </c>
      <c r="H22" s="27">
        <f>IF(Weather_Site!M25&lt;180,Weather_Site!M25+180,Weather_Site!M25-180)</f>
        <v>40</v>
      </c>
      <c r="I22" s="172">
        <f t="shared" si="26"/>
        <v>0</v>
      </c>
      <c r="J22" s="214">
        <f t="shared" si="24"/>
        <v>3</v>
      </c>
      <c r="K22" s="27">
        <f t="shared" si="2"/>
        <v>1.3333333333333333</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0.44889641264338664</v>
      </c>
      <c r="O22" s="33">
        <f t="shared" si="5"/>
        <v>12.928216684129536</v>
      </c>
      <c r="P22" s="33">
        <f t="shared" si="6"/>
        <v>11.773041068786398</v>
      </c>
      <c r="Q22" s="32">
        <f t="shared" si="7"/>
        <v>3.9280668168936836</v>
      </c>
      <c r="R22" s="42">
        <f t="shared" si="8"/>
        <v>0</v>
      </c>
      <c r="S22" s="42">
        <f t="shared" si="9"/>
        <v>126.37305706051508</v>
      </c>
      <c r="T22" s="42">
        <f t="shared" si="10"/>
        <v>35187.657142857141</v>
      </c>
      <c r="U22" s="32">
        <f t="shared" si="11"/>
        <v>32.749953922342911</v>
      </c>
      <c r="V22" s="33">
        <f t="shared" si="12"/>
        <v>1.3333333333333333</v>
      </c>
      <c r="W22" s="33">
        <f t="shared" si="13"/>
        <v>3.3333333333333335</v>
      </c>
      <c r="X22" s="32">
        <f t="shared" si="14"/>
        <v>0.40878614822174997</v>
      </c>
      <c r="Y22" s="32">
        <f t="shared" si="15"/>
        <v>21.604800000000001</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0.19813122162742372</v>
      </c>
    </row>
    <row r="23" spans="1:33" x14ac:dyDescent="0.25">
      <c r="A23" s="23" t="str">
        <f>Weather_Site!A26</f>
        <v>Thu</v>
      </c>
      <c r="B23" s="24">
        <f>Weather_Site!B26</f>
        <v>43776</v>
      </c>
      <c r="C23" s="25">
        <f>Weather_Site!C26</f>
        <v>0.29166666666666669</v>
      </c>
      <c r="D23" s="27">
        <f>Weather_Site!D26</f>
        <v>9.6999999999999993</v>
      </c>
      <c r="E23" s="27">
        <f>Weather_Site!E26</f>
        <v>99</v>
      </c>
      <c r="F23" s="28">
        <f>Weather_Site!F26</f>
        <v>0</v>
      </c>
      <c r="G23" s="27">
        <f>Weather_Site!G26</f>
        <v>0</v>
      </c>
      <c r="H23" s="27">
        <f>IF(Weather_Site!M26&lt;180,Weather_Site!M26+180,Weather_Site!M26-180)</f>
        <v>180</v>
      </c>
      <c r="I23" s="172">
        <f t="shared" si="26"/>
        <v>0</v>
      </c>
      <c r="J23" s="214">
        <f t="shared" si="24"/>
        <v>3</v>
      </c>
      <c r="K23" s="27">
        <f t="shared" si="2"/>
        <v>0</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0.44633605476748894</v>
      </c>
      <c r="O23" s="33">
        <f t="shared" si="5"/>
        <v>12.85447837730368</v>
      </c>
      <c r="P23" s="33">
        <f t="shared" si="6"/>
        <v>12.85447837730368</v>
      </c>
      <c r="Q23" s="32">
        <f t="shared" si="7"/>
        <v>3.927108218904948</v>
      </c>
      <c r="R23" s="42">
        <f t="shared" si="8"/>
        <v>0</v>
      </c>
      <c r="S23" s="42">
        <f t="shared" si="9"/>
        <v>125.65226660010387</v>
      </c>
      <c r="T23" s="42">
        <f t="shared" si="10"/>
        <v>35187.657142857141</v>
      </c>
      <c r="U23" s="32">
        <f t="shared" si="11"/>
        <v>30.069896322681885</v>
      </c>
      <c r="V23" s="33">
        <f t="shared" si="12"/>
        <v>0</v>
      </c>
      <c r="W23" s="33">
        <f t="shared" si="13"/>
        <v>0</v>
      </c>
      <c r="X23" s="32">
        <f t="shared" si="14"/>
        <v>0.44633605476748894</v>
      </c>
      <c r="Y23" s="32">
        <f t="shared" si="15"/>
        <v>20.871600000000001</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0.21585810257242921</v>
      </c>
    </row>
    <row r="24" spans="1:33" x14ac:dyDescent="0.25">
      <c r="A24" s="23" t="str">
        <f>Weather_Site!A27</f>
        <v>Thu</v>
      </c>
      <c r="B24" s="24">
        <f>Weather_Site!B27</f>
        <v>43776</v>
      </c>
      <c r="C24" s="25">
        <f>Weather_Site!C27</f>
        <v>0.3125</v>
      </c>
      <c r="D24" s="27">
        <f>Weather_Site!D27</f>
        <v>12.2</v>
      </c>
      <c r="E24" s="27">
        <f>Weather_Site!E27</f>
        <v>99</v>
      </c>
      <c r="F24" s="28">
        <f>Weather_Site!F27</f>
        <v>250</v>
      </c>
      <c r="G24" s="27">
        <f>Weather_Site!G27</f>
        <v>5</v>
      </c>
      <c r="H24" s="27">
        <f>IF(Weather_Site!M27&lt;180,Weather_Site!M27+180,Weather_Site!M27-180)</f>
        <v>70</v>
      </c>
      <c r="I24" s="172">
        <f t="shared" si="26"/>
        <v>0</v>
      </c>
      <c r="J24" s="214">
        <f t="shared" si="24"/>
        <v>3</v>
      </c>
      <c r="K24" s="27">
        <f t="shared" si="2"/>
        <v>1.6666666666666667</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0.54597443609924323</v>
      </c>
      <c r="O24" s="33">
        <f t="shared" si="5"/>
        <v>15.724063759658204</v>
      </c>
      <c r="P24" s="33">
        <f t="shared" si="6"/>
        <v>13.987894296949337</v>
      </c>
      <c r="Q24" s="32">
        <f t="shared" si="7"/>
        <v>3.964412828875556</v>
      </c>
      <c r="R24" s="42">
        <f t="shared" si="8"/>
        <v>0</v>
      </c>
      <c r="S24" s="42">
        <f t="shared" si="9"/>
        <v>153.70240577432403</v>
      </c>
      <c r="T24" s="42">
        <f t="shared" si="10"/>
        <v>35187.657142857141</v>
      </c>
      <c r="U24" s="32">
        <f t="shared" si="11"/>
        <v>27.699968447934559</v>
      </c>
      <c r="V24" s="33">
        <f t="shared" si="12"/>
        <v>1.6666666666666667</v>
      </c>
      <c r="W24" s="33">
        <f t="shared" si="13"/>
        <v>4.166666666666667</v>
      </c>
      <c r="X24" s="32">
        <f t="shared" si="14"/>
        <v>0.48569077419962986</v>
      </c>
      <c r="Y24" s="32">
        <f t="shared" si="15"/>
        <v>20.166600000000003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0.28830447794786407</v>
      </c>
    </row>
    <row r="25" spans="1:33" x14ac:dyDescent="0.25">
      <c r="A25" s="45" t="str">
        <f>Weather_Site!A28</f>
        <v>Thu</v>
      </c>
      <c r="B25" s="46">
        <f>Weather_Site!B28</f>
        <v>43776</v>
      </c>
      <c r="C25" s="47">
        <f>Weather_Site!C28</f>
        <v>0.33333333333333331</v>
      </c>
      <c r="D25" s="48">
        <f>Weather_Site!D28</f>
        <v>17.2</v>
      </c>
      <c r="E25" s="48">
        <f>Weather_Site!E28</f>
        <v>72</v>
      </c>
      <c r="F25" s="49">
        <f>Weather_Site!F28</f>
        <v>0</v>
      </c>
      <c r="G25" s="48">
        <f>Weather_Site!G28</f>
        <v>0</v>
      </c>
      <c r="H25" s="48">
        <f>IF(Weather_Site!M28&lt;180,Weather_Site!M28+180,Weather_Site!M28-180)</f>
        <v>180</v>
      </c>
      <c r="I25" s="172">
        <f t="shared" si="26"/>
        <v>0</v>
      </c>
      <c r="J25" s="214">
        <f t="shared" si="24"/>
        <v>3</v>
      </c>
      <c r="K25" s="48">
        <f t="shared" si="2"/>
        <v>0</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1.4598254522731315</v>
      </c>
      <c r="O25" s="52">
        <f t="shared" si="5"/>
        <v>42.042973025466182</v>
      </c>
      <c r="P25" s="52">
        <f t="shared" si="6"/>
        <v>42.042973025466182</v>
      </c>
      <c r="Q25" s="51">
        <f t="shared" si="7"/>
        <v>4.3065586493310599</v>
      </c>
      <c r="R25" s="53">
        <f t="shared" si="8"/>
        <v>0</v>
      </c>
      <c r="S25" s="53">
        <f t="shared" si="9"/>
        <v>410.96921245628613</v>
      </c>
      <c r="T25" s="53">
        <f t="shared" si="10"/>
        <v>35187.657142857141</v>
      </c>
      <c r="U25" s="51">
        <f t="shared" si="11"/>
        <v>13.448341368668498</v>
      </c>
      <c r="V25" s="52">
        <f t="shared" si="12"/>
        <v>0</v>
      </c>
      <c r="W25" s="52">
        <f t="shared" si="13"/>
        <v>0</v>
      </c>
      <c r="X25" s="51">
        <f t="shared" si="14"/>
        <v>1.4598254522731315</v>
      </c>
      <c r="Y25" s="51">
        <f t="shared" si="15"/>
        <v>15.732600000000001</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1.1696100412683141</v>
      </c>
    </row>
    <row r="26" spans="1:33" x14ac:dyDescent="0.25">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5">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5">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5">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5">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5">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5">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5">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5">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5">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5">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5">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5">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5">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5">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5">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5">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5">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5">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5">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5">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5">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5">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5">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5">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5">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5">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5">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5">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5">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5">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5">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5">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5">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5">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5">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5">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5">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5">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5">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5">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5">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5">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5">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5">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5">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5">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5">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5">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5">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5">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5">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5">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5">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5">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5">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5">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5">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5">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5">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5">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5">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5">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5">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5">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5">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5">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5">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5">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5">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5">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5">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5">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5">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5">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5">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5">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5">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5">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5">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5">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5">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5">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5">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5">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5">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5">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5">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5">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5">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5">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5">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5">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5">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5">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5">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5">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5">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5">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5">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5">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5">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5">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5">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5">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5">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5">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5">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5">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5">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5">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5">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5">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5">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5">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5">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5">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5">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5">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5">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5">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5">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5">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22860</xdr:colOff>
                <xdr:row>2</xdr:row>
                <xdr:rowOff>60960</xdr:rowOff>
              </from>
              <to>
                <xdr:col>12</xdr:col>
                <xdr:colOff>7620</xdr:colOff>
                <xdr:row>4</xdr:row>
                <xdr:rowOff>7620</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99060</xdr:colOff>
                <xdr:row>2</xdr:row>
                <xdr:rowOff>30480</xdr:rowOff>
              </from>
              <to>
                <xdr:col>4</xdr:col>
                <xdr:colOff>586740</xdr:colOff>
                <xdr:row>3</xdr:row>
                <xdr:rowOff>137160</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548">
        <f>C$4</f>
        <v>0</v>
      </c>
      <c r="I14" s="27">
        <f>IF(Weather_Site!M12&lt;180,Weather_Site!M12+180,Weather_Site!M12-180)</f>
        <v>100</v>
      </c>
      <c r="J14" s="635">
        <f>2.76+0.124*E14-0.0187*D14</f>
        <v>14.21217</v>
      </c>
      <c r="K14" s="635">
        <f>3.6+0.169*E14-0.045*D14</f>
        <v>18.9955</v>
      </c>
      <c r="L14" s="635">
        <f>3.08+0.198*E14-0.0483*D14</f>
        <v>21.16553</v>
      </c>
      <c r="M14" s="635">
        <f>IF(AND(OR(MONTH(B14)&gt;10,MONTH(B14)&lt;3),AND(HOUR(C14)&gt;=13,HOUR(C14)&lt;=17)),J14,IF(OR(HOUR(C14)&lt;6,HOUR(C14)&gt;=20),L14,K14))</f>
        <v>21.16553</v>
      </c>
      <c r="N14" s="636">
        <f>M14^-1.495/0.0545</f>
        <v>0.19133213668422902</v>
      </c>
      <c r="O14" s="635">
        <f>EXP(0.069*H14)</f>
        <v>1</v>
      </c>
      <c r="P14" s="637">
        <f>(30+1.531*(IF(G14&lt;5,0,G14-5))^0.858*$D$6^0.93*($D$7*$C$8)^0.637*1.03)*N14*O14</f>
        <v>5.7399641005268709</v>
      </c>
      <c r="Q14" s="637">
        <f t="shared" ref="Q14" si="0">(30+1.531*(IF((0.2*G15+4)&lt;5,0,(0.2*G15+6)-5))^0.858*$D$6^0.93*($D$7*$C$8)^0.637*1.03)*N14</f>
        <v>5.7399641005268709</v>
      </c>
      <c r="R14" s="635">
        <f>0.0193*P14^0.723*EXP(0.64*$C$10)</f>
        <v>0.11392195208947867</v>
      </c>
      <c r="S14" s="637">
        <f>MAX(50,ABS(176.969*(ATAN($D$6)*(P14/G14^0.25)^0.5)+1568800*($D$6^-1*(P14/G14^0.25)^-1.5)-3015.09))</f>
        <v>61382.367026102263</v>
      </c>
      <c r="T14" s="638">
        <f>18600*P14/3600*F$11/10</f>
        <v>68.209906727927645</v>
      </c>
    </row>
    <row r="15" spans="1:2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548">
        <f t="shared" ref="H15:H19" si="1">C$4</f>
        <v>0</v>
      </c>
      <c r="I15" s="27">
        <f>IF(Weather_Site!M13&lt;180,Weather_Site!M13+180,Weather_Site!M13-180)</f>
        <v>180</v>
      </c>
      <c r="J15" s="635">
        <f t="shared" ref="J15:J19" si="2">2.76+0.124*E15-0.0187*D15</f>
        <v>14.47326</v>
      </c>
      <c r="K15" s="635">
        <f t="shared" ref="K15:K19" si="3">3.6+0.169*E15-0.045*D15</f>
        <v>19.365000000000002</v>
      </c>
      <c r="L15" s="635">
        <f t="shared" ref="L15:L19" si="4">3.08+0.198*E15-0.0483*D15</f>
        <v>21.59534</v>
      </c>
      <c r="M15" s="635">
        <f t="shared" ref="M15:M19" si="5">IF(AND(OR(MONTH(B15)&gt;10,MONTH(B15)&lt;3),AND(HOUR(C15)&gt;=13,HOUR(C15)&lt;=17)),J15,IF(OR(HOUR(C15)&lt;6,HOUR(C15)&gt;=20),L15,K15))</f>
        <v>21.59534</v>
      </c>
      <c r="N15" s="636">
        <f t="shared" ref="N15:N19" si="6">M15^-1.495/0.0545</f>
        <v>0.18566721749931694</v>
      </c>
      <c r="O15" s="635">
        <f t="shared" ref="O15:O19" si="7">EXP(0.069*H15)</f>
        <v>1</v>
      </c>
      <c r="P15" s="637">
        <f t="shared" ref="P15:P19" si="8">(30+1.531*(IF(G15&lt;5,0,G15-5))^0.858*$D$6^0.93*($D$7*$C$8)^0.637*1.03)*N15*O15</f>
        <v>5.5700165249795086</v>
      </c>
      <c r="Q15" s="637">
        <f t="shared" ref="Q15:Q19" si="9">(30+1.531*(IF((0.2*G16+4)&lt;5,0,(0.2*G16+6)-5))^0.858*$D$6^0.93*($D$7*$C$8)^0.637*1.03)*N15</f>
        <v>33.274760906233368</v>
      </c>
      <c r="R15" s="635">
        <f t="shared" ref="R15:R19" si="10">0.0193*P15^0.723*EXP(0.64*$C$10)</f>
        <v>0.11147316228021588</v>
      </c>
      <c r="S15" s="637" t="e">
        <f t="shared" ref="S15:S19" si="11">MAX(50,ABS(176.969*(ATAN($D$6)*(P15/G15^0.25)^0.5)+1568800*($D$6^-1*(P15/G15^0.25)^-1.5)-3015.09))</f>
        <v>#DIV/0!</v>
      </c>
      <c r="T15" s="638">
        <f t="shared" ref="T15:T19" si="12">18600*P15/3600*F$11/10</f>
        <v>66.19036303850649</v>
      </c>
    </row>
    <row r="16" spans="1:2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548">
        <f t="shared" si="1"/>
        <v>0</v>
      </c>
      <c r="I16" s="27">
        <f>IF(Weather_Site!M14&lt;180,Weather_Site!M14+180,Weather_Site!M14-180)</f>
        <v>110</v>
      </c>
      <c r="J16" s="635">
        <f t="shared" si="2"/>
        <v>14.332429999999999</v>
      </c>
      <c r="K16" s="635">
        <f t="shared" si="3"/>
        <v>19.1555</v>
      </c>
      <c r="L16" s="635">
        <f t="shared" si="4"/>
        <v>21.353870000000001</v>
      </c>
      <c r="M16" s="635">
        <f t="shared" si="5"/>
        <v>21.353870000000001</v>
      </c>
      <c r="N16" s="636">
        <f t="shared" si="6"/>
        <v>0.18881478091783638</v>
      </c>
      <c r="O16" s="635">
        <f t="shared" si="7"/>
        <v>1</v>
      </c>
      <c r="P16" s="637">
        <f t="shared" si="8"/>
        <v>5.6644434275350912</v>
      </c>
      <c r="Q16" s="637">
        <f t="shared" si="9"/>
        <v>5.6644434275350912</v>
      </c>
      <c r="R16" s="635">
        <f t="shared" si="10"/>
        <v>0.1128362828865946</v>
      </c>
      <c r="S16" s="637">
        <f t="shared" si="11"/>
        <v>68344.183648032573</v>
      </c>
      <c r="T16" s="638">
        <f t="shared" si="12"/>
        <v>67.312469397208673</v>
      </c>
    </row>
    <row r="17" spans="1:20"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548">
        <f t="shared" si="1"/>
        <v>0</v>
      </c>
      <c r="I17" s="27">
        <f>IF(Weather_Site!M15&lt;180,Weather_Site!M15+180,Weather_Site!M15-180)</f>
        <v>30</v>
      </c>
      <c r="J17" s="635">
        <f t="shared" si="2"/>
        <v>14.60848</v>
      </c>
      <c r="K17" s="635">
        <f t="shared" si="3"/>
        <v>19.561000000000003</v>
      </c>
      <c r="L17" s="635">
        <f t="shared" si="4"/>
        <v>21.822320000000001</v>
      </c>
      <c r="M17" s="635">
        <f t="shared" si="5"/>
        <v>21.822320000000001</v>
      </c>
      <c r="N17" s="636">
        <f t="shared" si="6"/>
        <v>0.18278755447332409</v>
      </c>
      <c r="O17" s="635">
        <f t="shared" si="7"/>
        <v>1</v>
      </c>
      <c r="P17" s="637">
        <f t="shared" si="8"/>
        <v>5.4836266341997231</v>
      </c>
      <c r="Q17" s="637">
        <f t="shared" si="9"/>
        <v>39.644497784620555</v>
      </c>
      <c r="R17" s="635">
        <f t="shared" si="10"/>
        <v>0.11022044470123499</v>
      </c>
      <c r="S17" s="637">
        <f t="shared" si="11"/>
        <v>65908.57110446952</v>
      </c>
      <c r="T17" s="638">
        <f t="shared" si="12"/>
        <v>65.163763169740037</v>
      </c>
    </row>
    <row r="18" spans="1:20"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548">
        <f t="shared" si="1"/>
        <v>0</v>
      </c>
      <c r="I18" s="27">
        <f>IF(Weather_Site!M16&lt;180,Weather_Site!M16+180,Weather_Site!M16-180)</f>
        <v>70</v>
      </c>
      <c r="J18" s="635">
        <f t="shared" si="2"/>
        <v>14.877049999999999</v>
      </c>
      <c r="K18" s="635">
        <f t="shared" si="3"/>
        <v>19.948500000000003</v>
      </c>
      <c r="L18" s="635">
        <f t="shared" si="4"/>
        <v>22.271450000000002</v>
      </c>
      <c r="M18" s="635">
        <f t="shared" si="5"/>
        <v>22.271450000000002</v>
      </c>
      <c r="N18" s="636">
        <f t="shared" si="6"/>
        <v>0.17730439486331726</v>
      </c>
      <c r="O18" s="635">
        <f t="shared" si="7"/>
        <v>1</v>
      </c>
      <c r="P18" s="637">
        <f t="shared" si="8"/>
        <v>42.784044074041574</v>
      </c>
      <c r="Q18" s="637">
        <f t="shared" si="9"/>
        <v>31.775999156786941</v>
      </c>
      <c r="R18" s="635">
        <f t="shared" si="10"/>
        <v>0.48678013743770715</v>
      </c>
      <c r="S18" s="637">
        <f t="shared" si="11"/>
        <v>2175.308740014696</v>
      </c>
      <c r="T18" s="638">
        <f t="shared" si="12"/>
        <v>508.41705707986074</v>
      </c>
    </row>
    <row r="19" spans="1:20" x14ac:dyDescent="0.25">
      <c r="A19" s="45" t="str">
        <f>Weather_Site!A17</f>
        <v>Thu</v>
      </c>
      <c r="B19" s="46">
        <f>Weather_Site!B17</f>
        <v>43776</v>
      </c>
      <c r="C19" s="47">
        <f>Weather_Site!C17</f>
        <v>0.10416666666666667</v>
      </c>
      <c r="D19" s="48">
        <f>Weather_Site!D17</f>
        <v>8.6999999999999993</v>
      </c>
      <c r="E19" s="48">
        <f>Weather_Site!E17</f>
        <v>99</v>
      </c>
      <c r="F19" s="49">
        <f>Weather_Site!F17</f>
        <v>280</v>
      </c>
      <c r="G19" s="48">
        <f>Weather_Site!G17</f>
        <v>5</v>
      </c>
      <c r="H19" s="548">
        <f t="shared" si="1"/>
        <v>0</v>
      </c>
      <c r="I19" s="48">
        <f>IF(Weather_Site!M17&lt;180,Weather_Site!M17+180,Weather_Site!M17-180)</f>
        <v>100</v>
      </c>
      <c r="J19" s="639">
        <f t="shared" si="2"/>
        <v>14.87331</v>
      </c>
      <c r="K19" s="639">
        <f t="shared" si="3"/>
        <v>19.939500000000002</v>
      </c>
      <c r="L19" s="639">
        <f t="shared" si="4"/>
        <v>22.261790000000001</v>
      </c>
      <c r="M19" s="639">
        <f t="shared" si="5"/>
        <v>22.261790000000001</v>
      </c>
      <c r="N19" s="640">
        <f t="shared" si="6"/>
        <v>0.17741942837398975</v>
      </c>
      <c r="O19" s="639">
        <f t="shared" si="7"/>
        <v>1</v>
      </c>
      <c r="P19" s="641">
        <f t="shared" si="8"/>
        <v>5.3225828512196927</v>
      </c>
      <c r="Q19" s="641">
        <f t="shared" si="9"/>
        <v>5.3225828512196927</v>
      </c>
      <c r="R19" s="639">
        <f t="shared" si="10"/>
        <v>0.10787047743084505</v>
      </c>
      <c r="S19" s="641">
        <f t="shared" si="11"/>
        <v>75273.060243802436</v>
      </c>
      <c r="T19" s="642">
        <f t="shared" si="12"/>
        <v>63.250026215327338</v>
      </c>
    </row>
    <row r="20" spans="1:20" x14ac:dyDescent="0.25">
      <c r="A20" s="45"/>
      <c r="B20" s="46"/>
      <c r="C20" s="47"/>
      <c r="D20" s="48"/>
      <c r="E20" s="48"/>
      <c r="F20" s="49"/>
      <c r="G20" s="48"/>
      <c r="H20" s="548"/>
      <c r="I20" s="48"/>
      <c r="J20" s="639"/>
      <c r="K20" s="639"/>
      <c r="L20" s="639"/>
      <c r="M20" s="639"/>
      <c r="N20" s="640"/>
      <c r="O20" s="639"/>
      <c r="P20" s="641"/>
      <c r="Q20" s="641"/>
      <c r="R20" s="639"/>
      <c r="S20" s="641"/>
      <c r="T20" s="642"/>
    </row>
    <row r="21" spans="1:20" x14ac:dyDescent="0.25">
      <c r="A21" s="45"/>
      <c r="B21" s="46"/>
      <c r="C21" s="47"/>
      <c r="D21" s="48"/>
      <c r="E21" s="48"/>
      <c r="F21" s="49"/>
      <c r="G21" s="48"/>
      <c r="H21" s="548"/>
      <c r="I21" s="48"/>
      <c r="J21" s="639"/>
      <c r="K21" s="639"/>
      <c r="L21" s="639"/>
      <c r="M21" s="639"/>
      <c r="N21" s="640"/>
      <c r="O21" s="639"/>
      <c r="P21" s="641"/>
      <c r="Q21" s="641"/>
      <c r="R21" s="639"/>
      <c r="S21" s="641"/>
      <c r="T21" s="643"/>
    </row>
    <row r="22" spans="1:20" x14ac:dyDescent="0.25">
      <c r="A22" s="45"/>
      <c r="B22" s="46"/>
      <c r="C22" s="47"/>
      <c r="D22" s="48"/>
      <c r="E22" s="48"/>
      <c r="F22" s="49"/>
      <c r="G22" s="48"/>
      <c r="H22" s="548"/>
      <c r="I22" s="48"/>
      <c r="J22" s="639"/>
      <c r="K22" s="639"/>
      <c r="L22" s="639"/>
      <c r="M22" s="639"/>
      <c r="N22" s="640"/>
      <c r="O22" s="639"/>
      <c r="P22" s="641"/>
      <c r="Q22" s="641"/>
      <c r="R22" s="639"/>
      <c r="S22" s="641"/>
      <c r="T22" s="643"/>
    </row>
    <row r="23" spans="1:20" x14ac:dyDescent="0.25">
      <c r="A23" s="45"/>
      <c r="B23" s="46"/>
      <c r="C23" s="47"/>
      <c r="D23" s="48"/>
      <c r="E23" s="48"/>
      <c r="F23" s="49"/>
      <c r="G23" s="48"/>
      <c r="H23" s="548"/>
      <c r="I23" s="48"/>
      <c r="J23" s="639"/>
      <c r="K23" s="639"/>
      <c r="L23" s="639"/>
      <c r="M23" s="639"/>
      <c r="N23" s="640"/>
      <c r="O23" s="639"/>
      <c r="P23" s="641"/>
      <c r="Q23" s="641"/>
      <c r="R23" s="639"/>
      <c r="S23" s="641"/>
      <c r="T23" s="643"/>
    </row>
    <row r="24" spans="1:20" x14ac:dyDescent="0.25">
      <c r="A24" s="23"/>
      <c r="B24" s="24"/>
      <c r="C24" s="25"/>
      <c r="D24" s="27"/>
      <c r="E24" s="27"/>
      <c r="F24" s="28"/>
      <c r="G24" s="27"/>
      <c r="H24" s="548"/>
      <c r="I24" s="27"/>
      <c r="J24" s="635"/>
      <c r="K24" s="635"/>
      <c r="L24" s="635"/>
      <c r="M24" s="635"/>
      <c r="N24" s="636"/>
      <c r="O24" s="635"/>
      <c r="P24" s="637"/>
      <c r="Q24" s="637"/>
      <c r="R24" s="635"/>
      <c r="S24" s="637"/>
      <c r="T24" s="644"/>
    </row>
    <row r="25" spans="1:20" x14ac:dyDescent="0.25">
      <c r="A25" s="23"/>
      <c r="B25" s="24"/>
      <c r="C25" s="25"/>
      <c r="D25" s="27"/>
      <c r="E25" s="27"/>
      <c r="F25" s="28"/>
      <c r="G25" s="27"/>
      <c r="H25" s="548"/>
      <c r="I25" s="27"/>
      <c r="J25" s="635"/>
      <c r="K25" s="635"/>
      <c r="L25" s="635"/>
      <c r="M25" s="635"/>
      <c r="N25" s="636"/>
      <c r="O25" s="635"/>
      <c r="P25" s="637"/>
      <c r="Q25" s="637"/>
      <c r="R25" s="635"/>
      <c r="S25" s="637"/>
      <c r="T25" s="644"/>
    </row>
    <row r="26" spans="1:20" x14ac:dyDescent="0.25">
      <c r="A26" s="23"/>
      <c r="B26" s="24"/>
      <c r="C26" s="25"/>
      <c r="D26" s="27"/>
      <c r="E26" s="27"/>
      <c r="F26" s="28"/>
      <c r="G26" s="27"/>
      <c r="H26" s="548"/>
      <c r="I26" s="27"/>
      <c r="J26" s="635"/>
      <c r="K26" s="635"/>
      <c r="L26" s="635"/>
      <c r="M26" s="635"/>
      <c r="N26" s="636"/>
      <c r="O26" s="635"/>
      <c r="P26" s="637"/>
      <c r="Q26" s="637"/>
      <c r="R26" s="635"/>
      <c r="S26" s="637"/>
      <c r="T26" s="644"/>
    </row>
    <row r="27" spans="1:20" x14ac:dyDescent="0.25">
      <c r="A27" s="23"/>
      <c r="B27" s="24"/>
      <c r="C27" s="25"/>
      <c r="D27" s="27"/>
      <c r="E27" s="27"/>
      <c r="F27" s="28"/>
      <c r="G27" s="27"/>
      <c r="H27" s="548"/>
      <c r="I27" s="27"/>
      <c r="J27" s="635"/>
      <c r="K27" s="635"/>
      <c r="L27" s="635"/>
      <c r="M27" s="635"/>
      <c r="N27" s="636"/>
      <c r="O27" s="635"/>
      <c r="P27" s="637"/>
      <c r="Q27" s="637"/>
      <c r="R27" s="635"/>
      <c r="S27" s="637"/>
      <c r="T27" s="644"/>
    </row>
    <row r="28" spans="1:20" x14ac:dyDescent="0.25">
      <c r="A28" s="23"/>
      <c r="B28" s="24"/>
      <c r="C28" s="25"/>
      <c r="D28" s="27"/>
      <c r="E28" s="27"/>
      <c r="F28" s="28"/>
      <c r="G28" s="27"/>
      <c r="H28" s="548"/>
      <c r="I28" s="27"/>
      <c r="J28" s="635"/>
      <c r="K28" s="635"/>
      <c r="L28" s="635"/>
      <c r="M28" s="635"/>
      <c r="N28" s="636"/>
      <c r="O28" s="635"/>
      <c r="P28" s="637"/>
      <c r="Q28" s="637"/>
      <c r="R28" s="635"/>
      <c r="S28" s="637"/>
      <c r="T28" s="644"/>
    </row>
    <row r="29" spans="1:20" x14ac:dyDescent="0.25">
      <c r="A29" s="45"/>
      <c r="B29" s="46"/>
      <c r="C29" s="47"/>
      <c r="D29" s="48"/>
      <c r="E29" s="48"/>
      <c r="F29" s="49"/>
      <c r="G29" s="48"/>
      <c r="H29" s="548"/>
      <c r="I29" s="48"/>
      <c r="J29" s="639"/>
      <c r="K29" s="639"/>
      <c r="L29" s="639"/>
      <c r="M29" s="639"/>
      <c r="N29" s="640"/>
      <c r="O29" s="639"/>
      <c r="P29" s="641"/>
      <c r="Q29" s="641"/>
      <c r="R29" s="639"/>
      <c r="S29" s="641"/>
      <c r="T29" s="643"/>
    </row>
    <row r="30" spans="1:20" x14ac:dyDescent="0.25">
      <c r="A30" s="45"/>
      <c r="B30" s="46"/>
      <c r="C30" s="47"/>
      <c r="D30" s="48"/>
      <c r="E30" s="48"/>
      <c r="F30" s="49"/>
      <c r="G30" s="48"/>
      <c r="H30" s="548"/>
      <c r="I30" s="48"/>
      <c r="J30" s="639"/>
      <c r="K30" s="639"/>
      <c r="L30" s="639"/>
      <c r="M30" s="639"/>
      <c r="N30" s="640"/>
      <c r="O30" s="639"/>
      <c r="P30" s="641"/>
      <c r="Q30" s="641"/>
      <c r="R30" s="639"/>
      <c r="S30" s="641"/>
      <c r="T30" s="643"/>
    </row>
    <row r="31" spans="1:20" x14ac:dyDescent="0.25">
      <c r="A31" s="45"/>
      <c r="B31" s="46"/>
      <c r="C31" s="47"/>
      <c r="D31" s="48"/>
      <c r="E31" s="48"/>
      <c r="F31" s="49"/>
      <c r="G31" s="48"/>
      <c r="H31" s="548"/>
      <c r="I31" s="48"/>
      <c r="J31" s="639"/>
      <c r="K31" s="639"/>
      <c r="L31" s="639"/>
      <c r="M31" s="639"/>
      <c r="N31" s="640"/>
      <c r="O31" s="639"/>
      <c r="P31" s="641"/>
      <c r="Q31" s="641"/>
      <c r="R31" s="639"/>
      <c r="S31" s="641"/>
      <c r="T31" s="643"/>
    </row>
    <row r="32" spans="1:20" x14ac:dyDescent="0.25">
      <c r="A32" s="45"/>
      <c r="B32" s="46"/>
      <c r="C32" s="47"/>
      <c r="D32" s="48"/>
      <c r="E32" s="48"/>
      <c r="F32" s="49"/>
      <c r="G32" s="48"/>
      <c r="H32" s="548"/>
      <c r="I32" s="48"/>
      <c r="J32" s="639"/>
      <c r="K32" s="639"/>
      <c r="L32" s="639"/>
      <c r="M32" s="639"/>
      <c r="N32" s="640"/>
      <c r="O32" s="639"/>
      <c r="P32" s="641"/>
      <c r="Q32" s="641"/>
      <c r="R32" s="639"/>
      <c r="S32" s="641"/>
      <c r="T32" s="643"/>
    </row>
    <row r="33" spans="1:20" x14ac:dyDescent="0.25">
      <c r="A33" s="45"/>
      <c r="B33" s="46"/>
      <c r="C33" s="47"/>
      <c r="D33" s="48"/>
      <c r="E33" s="48"/>
      <c r="F33" s="49"/>
      <c r="G33" s="48"/>
      <c r="H33" s="548"/>
      <c r="I33" s="48"/>
      <c r="J33" s="639"/>
      <c r="K33" s="639"/>
      <c r="L33" s="639"/>
      <c r="M33" s="639"/>
      <c r="N33" s="640"/>
      <c r="O33" s="639"/>
      <c r="P33" s="641"/>
      <c r="Q33" s="641"/>
      <c r="R33" s="639"/>
      <c r="S33" s="641"/>
      <c r="T33" s="643"/>
    </row>
    <row r="34" spans="1:20" x14ac:dyDescent="0.25">
      <c r="A34" s="23"/>
      <c r="B34" s="24"/>
      <c r="C34" s="25"/>
      <c r="D34" s="27"/>
      <c r="E34" s="27"/>
      <c r="F34" s="28"/>
      <c r="G34" s="27"/>
      <c r="H34" s="548"/>
      <c r="I34" s="27"/>
      <c r="J34" s="635"/>
      <c r="K34" s="635"/>
      <c r="L34" s="635"/>
      <c r="M34" s="635"/>
      <c r="N34" s="636"/>
      <c r="O34" s="635"/>
      <c r="P34" s="637"/>
      <c r="Q34" s="637"/>
      <c r="R34" s="635"/>
      <c r="S34" s="637"/>
      <c r="T34" s="644"/>
    </row>
    <row r="35" spans="1:20" x14ac:dyDescent="0.25">
      <c r="A35" s="23"/>
      <c r="B35" s="24"/>
      <c r="C35" s="25"/>
      <c r="D35" s="27"/>
      <c r="E35" s="27"/>
      <c r="F35" s="28"/>
      <c r="G35" s="27"/>
      <c r="H35" s="548"/>
      <c r="I35" s="27"/>
      <c r="J35" s="635"/>
      <c r="K35" s="635"/>
      <c r="L35" s="635"/>
      <c r="M35" s="635"/>
      <c r="N35" s="636"/>
      <c r="O35" s="635"/>
      <c r="P35" s="637"/>
      <c r="Q35" s="637"/>
      <c r="R35" s="635"/>
      <c r="S35" s="637"/>
      <c r="T35" s="644"/>
    </row>
    <row r="36" spans="1:20" x14ac:dyDescent="0.25">
      <c r="A36" s="23"/>
      <c r="B36" s="24"/>
      <c r="C36" s="25"/>
      <c r="D36" s="27"/>
      <c r="E36" s="27"/>
      <c r="F36" s="28"/>
      <c r="G36" s="27"/>
      <c r="H36" s="548"/>
      <c r="I36" s="27"/>
      <c r="J36" s="635"/>
      <c r="K36" s="635"/>
      <c r="L36" s="635"/>
      <c r="M36" s="635"/>
      <c r="N36" s="636"/>
      <c r="O36" s="635"/>
      <c r="P36" s="637"/>
      <c r="Q36" s="637"/>
      <c r="R36" s="635"/>
      <c r="S36" s="637"/>
      <c r="T36" s="644"/>
    </row>
    <row r="37" spans="1:20" x14ac:dyDescent="0.25">
      <c r="A37" s="23"/>
      <c r="B37" s="24"/>
      <c r="C37" s="25"/>
      <c r="D37" s="27"/>
      <c r="E37" s="27"/>
      <c r="F37" s="28"/>
      <c r="G37" s="27"/>
      <c r="H37" s="548"/>
      <c r="I37" s="27"/>
      <c r="J37" s="635"/>
      <c r="K37" s="635"/>
      <c r="L37" s="635"/>
      <c r="M37" s="635"/>
      <c r="N37" s="636"/>
      <c r="O37" s="635"/>
      <c r="P37" s="637"/>
      <c r="Q37" s="637"/>
      <c r="R37" s="635"/>
      <c r="S37" s="637"/>
      <c r="T37" s="644"/>
    </row>
    <row r="38" spans="1:20" x14ac:dyDescent="0.25">
      <c r="A38" s="23"/>
      <c r="B38" s="24"/>
      <c r="C38" s="25"/>
      <c r="D38" s="27"/>
      <c r="E38" s="27"/>
      <c r="F38" s="28"/>
      <c r="G38" s="27"/>
      <c r="H38" s="548"/>
      <c r="I38" s="27"/>
      <c r="J38" s="635"/>
      <c r="K38" s="635"/>
      <c r="L38" s="635"/>
      <c r="M38" s="635"/>
      <c r="N38" s="636"/>
      <c r="O38" s="635"/>
      <c r="P38" s="637"/>
      <c r="Q38" s="637"/>
      <c r="R38" s="635"/>
      <c r="S38" s="637"/>
      <c r="T38" s="644"/>
    </row>
    <row r="39" spans="1:20" x14ac:dyDescent="0.25">
      <c r="A39" s="45"/>
      <c r="B39" s="46"/>
      <c r="C39" s="47"/>
      <c r="D39" s="48"/>
      <c r="E39" s="48"/>
      <c r="F39" s="49"/>
      <c r="G39" s="48"/>
      <c r="H39" s="548"/>
      <c r="I39" s="48"/>
      <c r="J39" s="639"/>
      <c r="K39" s="639"/>
      <c r="L39" s="639"/>
      <c r="M39" s="639"/>
      <c r="N39" s="640"/>
      <c r="O39" s="639"/>
      <c r="P39" s="641"/>
      <c r="Q39" s="641"/>
      <c r="R39" s="639"/>
      <c r="S39" s="641"/>
      <c r="T39" s="643"/>
    </row>
    <row r="40" spans="1:20" x14ac:dyDescent="0.25">
      <c r="A40" s="45"/>
      <c r="B40" s="46"/>
      <c r="C40" s="47"/>
      <c r="D40" s="48"/>
      <c r="E40" s="48"/>
      <c r="F40" s="49"/>
      <c r="G40" s="48"/>
      <c r="H40" s="548"/>
      <c r="I40" s="48"/>
      <c r="J40" s="639"/>
      <c r="K40" s="639"/>
      <c r="L40" s="639"/>
      <c r="M40" s="639"/>
      <c r="N40" s="640"/>
      <c r="O40" s="639"/>
      <c r="P40" s="641"/>
      <c r="Q40" s="641"/>
      <c r="R40" s="639"/>
      <c r="S40" s="641"/>
      <c r="T40" s="643"/>
    </row>
    <row r="41" spans="1:20" x14ac:dyDescent="0.25">
      <c r="A41" s="45"/>
      <c r="B41" s="46"/>
      <c r="C41" s="47"/>
      <c r="D41" s="48"/>
      <c r="E41" s="48"/>
      <c r="F41" s="49"/>
      <c r="G41" s="48"/>
      <c r="H41" s="548"/>
      <c r="I41" s="48"/>
      <c r="J41" s="639"/>
      <c r="K41" s="639"/>
      <c r="L41" s="639"/>
      <c r="M41" s="639"/>
      <c r="N41" s="640"/>
      <c r="O41" s="639"/>
      <c r="P41" s="641"/>
      <c r="Q41" s="641"/>
      <c r="R41" s="639"/>
      <c r="S41" s="641"/>
      <c r="T41" s="643"/>
    </row>
    <row r="42" spans="1:20" x14ac:dyDescent="0.25">
      <c r="A42" s="45"/>
      <c r="B42" s="46"/>
      <c r="C42" s="47"/>
      <c r="D42" s="48"/>
      <c r="E42" s="48"/>
      <c r="F42" s="49"/>
      <c r="G42" s="48"/>
      <c r="H42" s="548"/>
      <c r="I42" s="48"/>
      <c r="J42" s="639"/>
      <c r="K42" s="639"/>
      <c r="L42" s="639"/>
      <c r="M42" s="639"/>
      <c r="N42" s="640"/>
      <c r="O42" s="639"/>
      <c r="P42" s="641"/>
      <c r="Q42" s="641"/>
      <c r="R42" s="639"/>
      <c r="S42" s="641"/>
      <c r="T42" s="643"/>
    </row>
    <row r="43" spans="1:20" x14ac:dyDescent="0.25">
      <c r="A43" s="45"/>
      <c r="B43" s="46"/>
      <c r="C43" s="47"/>
      <c r="D43" s="48"/>
      <c r="E43" s="48"/>
      <c r="F43" s="49"/>
      <c r="G43" s="48"/>
      <c r="H43" s="548"/>
      <c r="I43" s="48"/>
      <c r="J43" s="639"/>
      <c r="K43" s="639"/>
      <c r="L43" s="639"/>
      <c r="M43" s="639"/>
      <c r="N43" s="640"/>
      <c r="O43" s="639"/>
      <c r="P43" s="641"/>
      <c r="Q43" s="641"/>
      <c r="R43" s="639"/>
      <c r="S43" s="641"/>
      <c r="T43" s="643"/>
    </row>
    <row r="44" spans="1:20" x14ac:dyDescent="0.25">
      <c r="A44" s="23"/>
      <c r="B44" s="24"/>
      <c r="C44" s="25"/>
      <c r="D44" s="27"/>
      <c r="E44" s="27"/>
      <c r="F44" s="28"/>
      <c r="G44" s="27"/>
      <c r="H44" s="548"/>
      <c r="I44" s="27"/>
      <c r="J44" s="635"/>
      <c r="K44" s="635"/>
      <c r="L44" s="635"/>
      <c r="M44" s="635"/>
      <c r="N44" s="636"/>
      <c r="O44" s="635"/>
      <c r="P44" s="637"/>
      <c r="Q44" s="637"/>
      <c r="R44" s="635"/>
      <c r="S44" s="637"/>
      <c r="T44" s="644"/>
    </row>
    <row r="45" spans="1:20" x14ac:dyDescent="0.25">
      <c r="A45" s="23"/>
      <c r="B45" s="24"/>
      <c r="C45" s="25"/>
      <c r="D45" s="27"/>
      <c r="E45" s="27"/>
      <c r="F45" s="28"/>
      <c r="G45" s="27"/>
      <c r="H45" s="548"/>
      <c r="I45" s="27"/>
      <c r="J45" s="635"/>
      <c r="K45" s="635"/>
      <c r="L45" s="635"/>
      <c r="M45" s="635"/>
      <c r="N45" s="636"/>
      <c r="O45" s="635"/>
      <c r="P45" s="637"/>
      <c r="Q45" s="637"/>
      <c r="R45" s="635"/>
      <c r="S45" s="637"/>
      <c r="T45" s="644"/>
    </row>
    <row r="46" spans="1:20" x14ac:dyDescent="0.25">
      <c r="A46" s="23"/>
      <c r="B46" s="24"/>
      <c r="C46" s="25"/>
      <c r="D46" s="27"/>
      <c r="E46" s="27"/>
      <c r="F46" s="28"/>
      <c r="G46" s="27"/>
      <c r="H46" s="548"/>
      <c r="I46" s="27"/>
      <c r="J46" s="635"/>
      <c r="K46" s="635"/>
      <c r="L46" s="635"/>
      <c r="M46" s="635"/>
      <c r="N46" s="636"/>
      <c r="O46" s="635"/>
      <c r="P46" s="637"/>
      <c r="Q46" s="637"/>
      <c r="R46" s="635"/>
      <c r="S46" s="637"/>
      <c r="T46" s="644"/>
    </row>
    <row r="47" spans="1:20" x14ac:dyDescent="0.25">
      <c r="A47" s="23"/>
      <c r="B47" s="24"/>
      <c r="C47" s="25"/>
      <c r="D47" s="27"/>
      <c r="E47" s="27"/>
      <c r="F47" s="28"/>
      <c r="G47" s="27"/>
      <c r="H47" s="548"/>
      <c r="I47" s="27"/>
      <c r="J47" s="635"/>
      <c r="K47" s="635"/>
      <c r="L47" s="635"/>
      <c r="M47" s="635"/>
      <c r="N47" s="636"/>
      <c r="O47" s="635"/>
      <c r="P47" s="637"/>
      <c r="Q47" s="637"/>
      <c r="R47" s="635"/>
      <c r="S47" s="637"/>
      <c r="T47" s="644"/>
    </row>
    <row r="48" spans="1:20" x14ac:dyDescent="0.25">
      <c r="A48" s="23"/>
      <c r="B48" s="24"/>
      <c r="C48" s="25"/>
      <c r="D48" s="27"/>
      <c r="E48" s="27"/>
      <c r="F48" s="28"/>
      <c r="G48" s="27"/>
      <c r="H48" s="548"/>
      <c r="I48" s="27"/>
      <c r="J48" s="635"/>
      <c r="K48" s="635"/>
      <c r="L48" s="635"/>
      <c r="M48" s="635"/>
      <c r="N48" s="636"/>
      <c r="O48" s="635"/>
      <c r="P48" s="637"/>
      <c r="Q48" s="637"/>
      <c r="R48" s="635"/>
      <c r="S48" s="637"/>
      <c r="T48" s="644"/>
    </row>
    <row r="49" spans="1:20" x14ac:dyDescent="0.25">
      <c r="A49" s="45"/>
      <c r="B49" s="46"/>
      <c r="C49" s="47"/>
      <c r="D49" s="48"/>
      <c r="E49" s="48"/>
      <c r="F49" s="49"/>
      <c r="G49" s="48"/>
      <c r="H49" s="548"/>
      <c r="I49" s="48"/>
      <c r="J49" s="639"/>
      <c r="K49" s="639"/>
      <c r="L49" s="639"/>
      <c r="M49" s="639"/>
      <c r="N49" s="640"/>
      <c r="O49" s="639"/>
      <c r="P49" s="641"/>
      <c r="Q49" s="641"/>
      <c r="R49" s="639"/>
      <c r="S49" s="641"/>
      <c r="T49" s="643"/>
    </row>
    <row r="50" spans="1:20" x14ac:dyDescent="0.25">
      <c r="A50" s="45"/>
      <c r="B50" s="46"/>
      <c r="C50" s="47"/>
      <c r="D50" s="48"/>
      <c r="E50" s="48"/>
      <c r="F50" s="49"/>
      <c r="G50" s="48"/>
      <c r="H50" s="548"/>
      <c r="I50" s="48"/>
      <c r="J50" s="639"/>
      <c r="K50" s="639"/>
      <c r="L50" s="639"/>
      <c r="M50" s="639"/>
      <c r="N50" s="640"/>
      <c r="O50" s="639"/>
      <c r="P50" s="641"/>
      <c r="Q50" s="641"/>
      <c r="R50" s="639"/>
      <c r="S50" s="641"/>
      <c r="T50" s="643"/>
    </row>
    <row r="51" spans="1:20" x14ac:dyDescent="0.25">
      <c r="A51" s="45"/>
      <c r="B51" s="46"/>
      <c r="C51" s="47"/>
      <c r="D51" s="48"/>
      <c r="E51" s="48"/>
      <c r="F51" s="49"/>
      <c r="G51" s="48"/>
      <c r="H51" s="548"/>
      <c r="I51" s="48"/>
      <c r="J51" s="639"/>
      <c r="K51" s="639"/>
      <c r="L51" s="639"/>
      <c r="M51" s="639"/>
      <c r="N51" s="640"/>
      <c r="O51" s="639"/>
      <c r="P51" s="641"/>
      <c r="Q51" s="641"/>
      <c r="R51" s="639"/>
      <c r="S51" s="641"/>
      <c r="T51" s="643"/>
    </row>
    <row r="52" spans="1:20" x14ac:dyDescent="0.25">
      <c r="A52" s="45"/>
      <c r="B52" s="46"/>
      <c r="C52" s="47"/>
      <c r="D52" s="48"/>
      <c r="E52" s="48"/>
      <c r="F52" s="49"/>
      <c r="G52" s="48"/>
      <c r="H52" s="548"/>
      <c r="I52" s="48"/>
      <c r="J52" s="639"/>
      <c r="K52" s="639"/>
      <c r="L52" s="639"/>
      <c r="M52" s="639"/>
      <c r="N52" s="640"/>
      <c r="O52" s="639"/>
      <c r="P52" s="641"/>
      <c r="Q52" s="641"/>
      <c r="R52" s="639"/>
      <c r="S52" s="641"/>
      <c r="T52" s="643"/>
    </row>
    <row r="53" spans="1:20" x14ac:dyDescent="0.25">
      <c r="A53" s="45"/>
      <c r="B53" s="46"/>
      <c r="C53" s="47"/>
      <c r="D53" s="48"/>
      <c r="E53" s="48"/>
      <c r="F53" s="49"/>
      <c r="G53" s="48"/>
      <c r="H53" s="548"/>
      <c r="I53" s="48"/>
      <c r="J53" s="639"/>
      <c r="K53" s="639"/>
      <c r="L53" s="639"/>
      <c r="M53" s="639"/>
      <c r="N53" s="640"/>
      <c r="O53" s="639"/>
      <c r="P53" s="641"/>
      <c r="Q53" s="641"/>
      <c r="R53" s="639"/>
      <c r="S53" s="641"/>
      <c r="T53" s="643"/>
    </row>
    <row r="54" spans="1:20" x14ac:dyDescent="0.25">
      <c r="A54" s="23"/>
      <c r="B54" s="24"/>
      <c r="C54" s="25"/>
      <c r="D54" s="27"/>
      <c r="E54" s="27"/>
      <c r="F54" s="28"/>
      <c r="G54" s="27"/>
      <c r="H54" s="548"/>
      <c r="I54" s="27"/>
      <c r="J54" s="635"/>
      <c r="K54" s="635"/>
      <c r="L54" s="635"/>
      <c r="M54" s="635"/>
      <c r="N54" s="636"/>
      <c r="O54" s="635"/>
      <c r="P54" s="637"/>
      <c r="Q54" s="637"/>
      <c r="R54" s="635"/>
      <c r="S54" s="637"/>
      <c r="T54" s="644"/>
    </row>
    <row r="55" spans="1:20" x14ac:dyDescent="0.25">
      <c r="A55" s="23"/>
      <c r="B55" s="24"/>
      <c r="C55" s="25"/>
      <c r="D55" s="27"/>
      <c r="E55" s="27"/>
      <c r="F55" s="28"/>
      <c r="G55" s="27"/>
      <c r="H55" s="548"/>
      <c r="I55" s="27"/>
      <c r="J55" s="635"/>
      <c r="K55" s="635"/>
      <c r="L55" s="635"/>
      <c r="M55" s="635"/>
      <c r="N55" s="636"/>
      <c r="O55" s="635"/>
      <c r="P55" s="637"/>
      <c r="Q55" s="637"/>
      <c r="R55" s="635"/>
      <c r="S55" s="637"/>
      <c r="T55" s="644"/>
    </row>
    <row r="56" spans="1:20" x14ac:dyDescent="0.25">
      <c r="A56" s="23"/>
      <c r="B56" s="24"/>
      <c r="C56" s="25"/>
      <c r="D56" s="27"/>
      <c r="E56" s="27"/>
      <c r="F56" s="28"/>
      <c r="G56" s="27"/>
      <c r="H56" s="548"/>
      <c r="I56" s="27"/>
      <c r="J56" s="635"/>
      <c r="K56" s="635"/>
      <c r="L56" s="635"/>
      <c r="M56" s="635"/>
      <c r="N56" s="636"/>
      <c r="O56" s="635"/>
      <c r="P56" s="637"/>
      <c r="Q56" s="637"/>
      <c r="R56" s="635"/>
      <c r="S56" s="637"/>
      <c r="T56" s="644"/>
    </row>
    <row r="57" spans="1:20" x14ac:dyDescent="0.25">
      <c r="A57" s="23"/>
      <c r="B57" s="24"/>
      <c r="C57" s="25"/>
      <c r="D57" s="27"/>
      <c r="E57" s="27"/>
      <c r="F57" s="28"/>
      <c r="G57" s="27"/>
      <c r="H57" s="548"/>
      <c r="I57" s="27"/>
      <c r="J57" s="635"/>
      <c r="K57" s="635"/>
      <c r="L57" s="635"/>
      <c r="M57" s="635"/>
      <c r="N57" s="636"/>
      <c r="O57" s="635"/>
      <c r="P57" s="637"/>
      <c r="Q57" s="637"/>
      <c r="R57" s="635"/>
      <c r="S57" s="637"/>
      <c r="T57" s="644"/>
    </row>
    <row r="58" spans="1:20" x14ac:dyDescent="0.25">
      <c r="A58" s="23"/>
      <c r="B58" s="24"/>
      <c r="C58" s="25"/>
      <c r="D58" s="27"/>
      <c r="E58" s="27"/>
      <c r="F58" s="28"/>
      <c r="G58" s="27"/>
      <c r="H58" s="548"/>
      <c r="I58" s="27"/>
      <c r="J58" s="635"/>
      <c r="K58" s="635"/>
      <c r="L58" s="635"/>
      <c r="M58" s="635"/>
      <c r="N58" s="636"/>
      <c r="O58" s="635"/>
      <c r="P58" s="637"/>
      <c r="Q58" s="637"/>
      <c r="R58" s="635"/>
      <c r="S58" s="637"/>
      <c r="T58" s="644"/>
    </row>
    <row r="59" spans="1:20" x14ac:dyDescent="0.25">
      <c r="A59" s="45"/>
      <c r="B59" s="46"/>
      <c r="C59" s="47"/>
      <c r="D59" s="48"/>
      <c r="E59" s="48"/>
      <c r="F59" s="49"/>
      <c r="G59" s="48"/>
      <c r="H59" s="548"/>
      <c r="I59" s="48"/>
      <c r="J59" s="639"/>
      <c r="K59" s="639"/>
      <c r="L59" s="639"/>
      <c r="M59" s="639"/>
      <c r="N59" s="640"/>
      <c r="O59" s="639"/>
      <c r="P59" s="641"/>
      <c r="Q59" s="641"/>
      <c r="R59" s="639"/>
      <c r="S59" s="641"/>
      <c r="T59" s="643"/>
    </row>
    <row r="60" spans="1:20" x14ac:dyDescent="0.25">
      <c r="A60" s="45"/>
      <c r="B60" s="46"/>
      <c r="C60" s="47"/>
      <c r="D60" s="48"/>
      <c r="E60" s="48"/>
      <c r="F60" s="49"/>
      <c r="G60" s="48"/>
      <c r="H60" s="548"/>
      <c r="I60" s="48"/>
      <c r="J60" s="639"/>
      <c r="K60" s="639"/>
      <c r="L60" s="639"/>
      <c r="M60" s="639"/>
      <c r="N60" s="640"/>
      <c r="O60" s="639"/>
      <c r="P60" s="641"/>
      <c r="Q60" s="641"/>
      <c r="R60" s="639"/>
      <c r="S60" s="641"/>
      <c r="T60" s="643"/>
    </row>
    <row r="61" spans="1:20" x14ac:dyDescent="0.25">
      <c r="A61" s="45"/>
      <c r="B61" s="46"/>
      <c r="C61" s="47"/>
      <c r="D61" s="48"/>
      <c r="E61" s="48"/>
      <c r="F61" s="49"/>
      <c r="G61" s="48"/>
      <c r="H61" s="548"/>
      <c r="I61" s="48"/>
      <c r="J61" s="639"/>
      <c r="K61" s="639"/>
      <c r="L61" s="639"/>
      <c r="M61" s="639"/>
      <c r="N61" s="640"/>
      <c r="O61" s="639"/>
      <c r="P61" s="641"/>
      <c r="Q61" s="641"/>
      <c r="R61" s="639"/>
      <c r="S61" s="641"/>
      <c r="T61" s="643"/>
    </row>
    <row r="62" spans="1:20" x14ac:dyDescent="0.25">
      <c r="A62" s="45"/>
      <c r="B62" s="46"/>
      <c r="C62" s="47"/>
      <c r="D62" s="48"/>
      <c r="E62" s="48"/>
      <c r="F62" s="49"/>
      <c r="G62" s="48"/>
      <c r="H62" s="548"/>
      <c r="I62" s="48"/>
      <c r="J62" s="639"/>
      <c r="K62" s="639"/>
      <c r="L62" s="639"/>
      <c r="M62" s="639"/>
      <c r="N62" s="640"/>
      <c r="O62" s="639"/>
      <c r="P62" s="641"/>
      <c r="Q62" s="641"/>
      <c r="R62" s="639"/>
      <c r="S62" s="641"/>
      <c r="T62" s="643"/>
    </row>
    <row r="63" spans="1:20" x14ac:dyDescent="0.25">
      <c r="A63" s="45"/>
      <c r="B63" s="46"/>
      <c r="C63" s="47"/>
      <c r="D63" s="48"/>
      <c r="E63" s="48"/>
      <c r="F63" s="49"/>
      <c r="G63" s="48"/>
      <c r="H63" s="548"/>
      <c r="I63" s="48"/>
      <c r="J63" s="639"/>
      <c r="K63" s="639"/>
      <c r="L63" s="639"/>
      <c r="M63" s="639"/>
      <c r="N63" s="640"/>
      <c r="O63" s="639"/>
      <c r="P63" s="641"/>
      <c r="Q63" s="641"/>
      <c r="R63" s="639"/>
      <c r="S63" s="641"/>
      <c r="T63" s="643"/>
    </row>
    <row r="64" spans="1:20" x14ac:dyDescent="0.25">
      <c r="A64" s="23"/>
      <c r="B64" s="24"/>
      <c r="C64" s="25"/>
      <c r="D64" s="27"/>
      <c r="E64" s="27"/>
      <c r="F64" s="28"/>
      <c r="G64" s="27"/>
      <c r="H64" s="548"/>
      <c r="I64" s="27"/>
      <c r="J64" s="635"/>
      <c r="K64" s="635"/>
      <c r="L64" s="635"/>
      <c r="M64" s="635"/>
      <c r="N64" s="636"/>
      <c r="O64" s="635"/>
      <c r="P64" s="637"/>
      <c r="Q64" s="637"/>
      <c r="R64" s="635"/>
      <c r="S64" s="637"/>
      <c r="T64" s="644"/>
    </row>
    <row r="65" spans="1:20" x14ac:dyDescent="0.25">
      <c r="A65" s="23"/>
      <c r="B65" s="24"/>
      <c r="C65" s="25"/>
      <c r="D65" s="27"/>
      <c r="E65" s="27"/>
      <c r="F65" s="28"/>
      <c r="G65" s="27"/>
      <c r="H65" s="548"/>
      <c r="I65" s="27"/>
      <c r="J65" s="635"/>
      <c r="K65" s="635"/>
      <c r="L65" s="635"/>
      <c r="M65" s="635"/>
      <c r="N65" s="636"/>
      <c r="O65" s="635"/>
      <c r="P65" s="637"/>
      <c r="Q65" s="637"/>
      <c r="R65" s="635"/>
      <c r="S65" s="637"/>
      <c r="T65" s="644"/>
    </row>
    <row r="66" spans="1:20" x14ac:dyDescent="0.25">
      <c r="A66" s="23"/>
      <c r="B66" s="24"/>
      <c r="C66" s="25"/>
      <c r="D66" s="27"/>
      <c r="E66" s="27"/>
      <c r="F66" s="28"/>
      <c r="G66" s="27"/>
      <c r="H66" s="548"/>
      <c r="I66" s="27"/>
      <c r="J66" s="635"/>
      <c r="K66" s="635"/>
      <c r="L66" s="635"/>
      <c r="M66" s="635"/>
      <c r="N66" s="636"/>
      <c r="O66" s="635"/>
      <c r="P66" s="637"/>
      <c r="Q66" s="637"/>
      <c r="R66" s="635"/>
      <c r="S66" s="637"/>
      <c r="T66" s="644"/>
    </row>
    <row r="67" spans="1:20" x14ac:dyDescent="0.25">
      <c r="A67" s="23"/>
      <c r="B67" s="24"/>
      <c r="C67" s="25"/>
      <c r="D67" s="27"/>
      <c r="E67" s="27"/>
      <c r="F67" s="28"/>
      <c r="G67" s="27"/>
      <c r="H67" s="548"/>
      <c r="I67" s="27"/>
      <c r="J67" s="635"/>
      <c r="K67" s="635"/>
      <c r="L67" s="635"/>
      <c r="M67" s="635"/>
      <c r="N67" s="636"/>
      <c r="O67" s="635"/>
      <c r="P67" s="637"/>
      <c r="Q67" s="637"/>
      <c r="R67" s="635"/>
      <c r="S67" s="637"/>
      <c r="T67" s="644"/>
    </row>
    <row r="68" spans="1:20" x14ac:dyDescent="0.25">
      <c r="A68" s="23"/>
      <c r="B68" s="24"/>
      <c r="C68" s="25"/>
      <c r="D68" s="27"/>
      <c r="E68" s="27"/>
      <c r="F68" s="28"/>
      <c r="G68" s="27"/>
      <c r="H68" s="548"/>
      <c r="I68" s="27"/>
      <c r="J68" s="635"/>
      <c r="K68" s="635"/>
      <c r="L68" s="635"/>
      <c r="M68" s="635"/>
      <c r="N68" s="636"/>
      <c r="O68" s="635"/>
      <c r="P68" s="637"/>
      <c r="Q68" s="637"/>
      <c r="R68" s="635"/>
      <c r="S68" s="637"/>
      <c r="T68" s="644"/>
    </row>
    <row r="69" spans="1:20" x14ac:dyDescent="0.25">
      <c r="A69" s="45"/>
      <c r="B69" s="46"/>
      <c r="C69" s="47"/>
      <c r="D69" s="48"/>
      <c r="E69" s="48"/>
      <c r="F69" s="49"/>
      <c r="G69" s="48"/>
      <c r="H69" s="548"/>
      <c r="I69" s="48"/>
      <c r="J69" s="639"/>
      <c r="K69" s="639"/>
      <c r="L69" s="639"/>
      <c r="M69" s="639"/>
      <c r="N69" s="640"/>
      <c r="O69" s="639"/>
      <c r="P69" s="641"/>
      <c r="Q69" s="641"/>
      <c r="R69" s="639"/>
      <c r="S69" s="641"/>
      <c r="T69" s="643"/>
    </row>
    <row r="70" spans="1:20" x14ac:dyDescent="0.25">
      <c r="A70" s="45"/>
      <c r="B70" s="46"/>
      <c r="C70" s="47"/>
      <c r="D70" s="48"/>
      <c r="E70" s="48"/>
      <c r="F70" s="49"/>
      <c r="G70" s="48"/>
      <c r="H70" s="548"/>
      <c r="I70" s="48"/>
      <c r="J70" s="639"/>
      <c r="K70" s="639"/>
      <c r="L70" s="639"/>
      <c r="M70" s="639"/>
      <c r="N70" s="640"/>
      <c r="O70" s="639"/>
      <c r="P70" s="641"/>
      <c r="Q70" s="641"/>
      <c r="R70" s="639"/>
      <c r="S70" s="641"/>
      <c r="T70" s="643"/>
    </row>
    <row r="71" spans="1:20" x14ac:dyDescent="0.25">
      <c r="A71" s="45"/>
      <c r="B71" s="46"/>
      <c r="C71" s="47"/>
      <c r="D71" s="48"/>
      <c r="E71" s="48"/>
      <c r="F71" s="49"/>
      <c r="G71" s="48"/>
      <c r="H71" s="548"/>
      <c r="I71" s="48"/>
      <c r="J71" s="639"/>
      <c r="K71" s="639"/>
      <c r="L71" s="639"/>
      <c r="M71" s="639"/>
      <c r="N71" s="640"/>
      <c r="O71" s="639"/>
      <c r="P71" s="641"/>
      <c r="Q71" s="641"/>
      <c r="R71" s="639"/>
      <c r="S71" s="641"/>
      <c r="T71" s="643"/>
    </row>
    <row r="72" spans="1:20" x14ac:dyDescent="0.25">
      <c r="A72" s="45"/>
      <c r="B72" s="46"/>
      <c r="C72" s="47"/>
      <c r="D72" s="48"/>
      <c r="E72" s="48"/>
      <c r="F72" s="49"/>
      <c r="G72" s="48"/>
      <c r="H72" s="548"/>
      <c r="I72" s="48"/>
      <c r="J72" s="639"/>
      <c r="K72" s="639"/>
      <c r="L72" s="639"/>
      <c r="M72" s="639"/>
      <c r="N72" s="640"/>
      <c r="O72" s="639"/>
      <c r="P72" s="641"/>
      <c r="Q72" s="641"/>
      <c r="R72" s="639"/>
      <c r="S72" s="641"/>
      <c r="T72" s="643"/>
    </row>
    <row r="73" spans="1:20" x14ac:dyDescent="0.25">
      <c r="A73" s="45"/>
      <c r="B73" s="46"/>
      <c r="C73" s="47"/>
      <c r="D73" s="48"/>
      <c r="E73" s="48"/>
      <c r="F73" s="49"/>
      <c r="G73" s="48"/>
      <c r="H73" s="548"/>
      <c r="I73" s="48"/>
      <c r="J73" s="639"/>
      <c r="K73" s="639"/>
      <c r="L73" s="639"/>
      <c r="M73" s="639"/>
      <c r="N73" s="640"/>
      <c r="O73" s="639"/>
      <c r="P73" s="641"/>
      <c r="Q73" s="641"/>
      <c r="R73" s="639"/>
      <c r="S73" s="641"/>
      <c r="T73" s="643"/>
    </row>
    <row r="74" spans="1:20" x14ac:dyDescent="0.25">
      <c r="A74" s="23"/>
      <c r="B74" s="24"/>
      <c r="C74" s="25"/>
      <c r="D74" s="27"/>
      <c r="E74" s="27"/>
      <c r="F74" s="28"/>
      <c r="G74" s="27"/>
      <c r="H74" s="548"/>
      <c r="I74" s="27"/>
      <c r="J74" s="635"/>
      <c r="K74" s="635"/>
      <c r="L74" s="635"/>
      <c r="M74" s="635"/>
      <c r="N74" s="636"/>
      <c r="O74" s="635"/>
      <c r="P74" s="637"/>
      <c r="Q74" s="637"/>
      <c r="R74" s="635"/>
      <c r="S74" s="637"/>
      <c r="T74" s="644"/>
    </row>
    <row r="75" spans="1:20" x14ac:dyDescent="0.25">
      <c r="A75" s="23"/>
      <c r="B75" s="24"/>
      <c r="C75" s="25"/>
      <c r="D75" s="27"/>
      <c r="E75" s="27"/>
      <c r="F75" s="28"/>
      <c r="G75" s="27"/>
      <c r="H75" s="548"/>
      <c r="I75" s="27"/>
      <c r="J75" s="635"/>
      <c r="K75" s="635"/>
      <c r="L75" s="635"/>
      <c r="M75" s="635"/>
      <c r="N75" s="636"/>
      <c r="O75" s="635"/>
      <c r="P75" s="637"/>
      <c r="Q75" s="637"/>
      <c r="R75" s="635"/>
      <c r="S75" s="637"/>
      <c r="T75" s="644"/>
    </row>
    <row r="76" spans="1:20" x14ac:dyDescent="0.25">
      <c r="A76" s="23"/>
      <c r="B76" s="24"/>
      <c r="C76" s="25"/>
      <c r="D76" s="27"/>
      <c r="E76" s="27"/>
      <c r="F76" s="28"/>
      <c r="G76" s="27"/>
      <c r="H76" s="548"/>
      <c r="I76" s="27"/>
      <c r="J76" s="635"/>
      <c r="K76" s="635"/>
      <c r="L76" s="635"/>
      <c r="M76" s="635"/>
      <c r="N76" s="636"/>
      <c r="O76" s="635"/>
      <c r="P76" s="637"/>
      <c r="Q76" s="637"/>
      <c r="R76" s="635"/>
      <c r="S76" s="637"/>
      <c r="T76" s="644"/>
    </row>
    <row r="77" spans="1:20" x14ac:dyDescent="0.25">
      <c r="A77" s="23"/>
      <c r="B77" s="24"/>
      <c r="C77" s="25"/>
      <c r="D77" s="27"/>
      <c r="E77" s="27"/>
      <c r="F77" s="28"/>
      <c r="G77" s="27"/>
      <c r="H77" s="548"/>
      <c r="I77" s="27"/>
      <c r="J77" s="635"/>
      <c r="K77" s="635"/>
      <c r="L77" s="635"/>
      <c r="M77" s="635"/>
      <c r="N77" s="636"/>
      <c r="O77" s="635"/>
      <c r="P77" s="637"/>
      <c r="Q77" s="637"/>
      <c r="R77" s="635"/>
      <c r="S77" s="637"/>
      <c r="T77" s="644"/>
    </row>
    <row r="78" spans="1:20" x14ac:dyDescent="0.25">
      <c r="A78" s="23"/>
      <c r="B78" s="24"/>
      <c r="C78" s="25"/>
      <c r="D78" s="27"/>
      <c r="E78" s="27"/>
      <c r="F78" s="28"/>
      <c r="G78" s="27"/>
      <c r="H78" s="548"/>
      <c r="I78" s="27"/>
      <c r="J78" s="635"/>
      <c r="K78" s="635"/>
      <c r="L78" s="635"/>
      <c r="M78" s="635"/>
      <c r="N78" s="636"/>
      <c r="O78" s="635"/>
      <c r="P78" s="637"/>
      <c r="Q78" s="637"/>
      <c r="R78" s="635"/>
      <c r="S78" s="637"/>
      <c r="T78" s="644"/>
    </row>
    <row r="79" spans="1:20" x14ac:dyDescent="0.25">
      <c r="A79" s="45"/>
      <c r="B79" s="46"/>
      <c r="C79" s="47"/>
      <c r="D79" s="48"/>
      <c r="E79" s="48"/>
      <c r="F79" s="49"/>
      <c r="G79" s="48"/>
      <c r="H79" s="548"/>
      <c r="I79" s="48"/>
      <c r="J79" s="639"/>
      <c r="K79" s="639"/>
      <c r="L79" s="639"/>
      <c r="M79" s="639"/>
      <c r="N79" s="640"/>
      <c r="O79" s="639"/>
      <c r="P79" s="641"/>
      <c r="Q79" s="641"/>
      <c r="R79" s="639"/>
      <c r="S79" s="641"/>
      <c r="T79" s="643"/>
    </row>
    <row r="80" spans="1:20" x14ac:dyDescent="0.25">
      <c r="A80" s="45"/>
      <c r="B80" s="46"/>
      <c r="C80" s="47"/>
      <c r="D80" s="48"/>
      <c r="E80" s="48"/>
      <c r="F80" s="49"/>
      <c r="G80" s="48"/>
      <c r="H80" s="548"/>
      <c r="I80" s="48"/>
      <c r="J80" s="639"/>
      <c r="K80" s="639"/>
      <c r="L80" s="639"/>
      <c r="M80" s="639"/>
      <c r="N80" s="640"/>
      <c r="O80" s="639"/>
      <c r="P80" s="641"/>
      <c r="Q80" s="641"/>
      <c r="R80" s="639"/>
      <c r="S80" s="641"/>
      <c r="T80" s="643"/>
    </row>
    <row r="81" spans="1:20" x14ac:dyDescent="0.25">
      <c r="A81" s="45"/>
      <c r="B81" s="46"/>
      <c r="C81" s="47"/>
      <c r="D81" s="48"/>
      <c r="E81" s="48"/>
      <c r="F81" s="49"/>
      <c r="G81" s="48"/>
      <c r="H81" s="548"/>
      <c r="I81" s="48"/>
      <c r="J81" s="639"/>
      <c r="K81" s="639"/>
      <c r="L81" s="639"/>
      <c r="M81" s="639"/>
      <c r="N81" s="640"/>
      <c r="O81" s="639"/>
      <c r="P81" s="641"/>
      <c r="Q81" s="641"/>
      <c r="R81" s="639"/>
      <c r="S81" s="641"/>
      <c r="T81" s="643"/>
    </row>
    <row r="82" spans="1:20" x14ac:dyDescent="0.25">
      <c r="A82" s="45"/>
      <c r="B82" s="46"/>
      <c r="C82" s="47"/>
      <c r="D82" s="48"/>
      <c r="E82" s="48"/>
      <c r="F82" s="49"/>
      <c r="G82" s="48"/>
      <c r="H82" s="548"/>
      <c r="I82" s="48"/>
      <c r="J82" s="639"/>
      <c r="K82" s="639"/>
      <c r="L82" s="639"/>
      <c r="M82" s="639"/>
      <c r="N82" s="640"/>
      <c r="O82" s="639"/>
      <c r="P82" s="641"/>
      <c r="Q82" s="641"/>
      <c r="R82" s="639"/>
      <c r="S82" s="641"/>
      <c r="T82" s="643"/>
    </row>
    <row r="83" spans="1:20" x14ac:dyDescent="0.25">
      <c r="A83" s="45"/>
      <c r="B83" s="46"/>
      <c r="C83" s="47"/>
      <c r="D83" s="48"/>
      <c r="E83" s="48"/>
      <c r="F83" s="49"/>
      <c r="G83" s="48"/>
      <c r="H83" s="548"/>
      <c r="I83" s="48"/>
      <c r="J83" s="639"/>
      <c r="K83" s="639"/>
      <c r="L83" s="639"/>
      <c r="M83" s="639"/>
      <c r="N83" s="640"/>
      <c r="O83" s="639"/>
      <c r="P83" s="641"/>
      <c r="Q83" s="641"/>
      <c r="R83" s="639"/>
      <c r="S83" s="641"/>
      <c r="T83" s="643"/>
    </row>
    <row r="84" spans="1:20" x14ac:dyDescent="0.25">
      <c r="A84" s="23"/>
      <c r="B84" s="24"/>
      <c r="C84" s="25"/>
      <c r="D84" s="27"/>
      <c r="E84" s="27"/>
      <c r="F84" s="28"/>
      <c r="G84" s="27"/>
      <c r="H84" s="548"/>
      <c r="I84" s="27"/>
      <c r="J84" s="635"/>
      <c r="K84" s="635"/>
      <c r="L84" s="635"/>
      <c r="M84" s="635"/>
      <c r="N84" s="636"/>
      <c r="O84" s="635"/>
      <c r="P84" s="637"/>
      <c r="Q84" s="637"/>
      <c r="R84" s="635"/>
      <c r="S84" s="637"/>
      <c r="T84" s="644"/>
    </row>
    <row r="85" spans="1:20" x14ac:dyDescent="0.25">
      <c r="A85" s="23"/>
      <c r="B85" s="24"/>
      <c r="C85" s="25"/>
      <c r="D85" s="27"/>
      <c r="E85" s="27"/>
      <c r="F85" s="28"/>
      <c r="G85" s="27"/>
      <c r="H85" s="548"/>
      <c r="I85" s="27"/>
      <c r="J85" s="635"/>
      <c r="K85" s="635"/>
      <c r="L85" s="635"/>
      <c r="M85" s="635"/>
      <c r="N85" s="636"/>
      <c r="O85" s="635"/>
      <c r="P85" s="637"/>
      <c r="Q85" s="637"/>
      <c r="R85" s="635"/>
      <c r="S85" s="637"/>
      <c r="T85" s="644"/>
    </row>
    <row r="86" spans="1:20" x14ac:dyDescent="0.25">
      <c r="A86" s="23"/>
      <c r="B86" s="24"/>
      <c r="C86" s="25"/>
      <c r="D86" s="27"/>
      <c r="E86" s="27"/>
      <c r="F86" s="28"/>
      <c r="G86" s="27"/>
      <c r="H86" s="548"/>
      <c r="I86" s="27"/>
      <c r="J86" s="635"/>
      <c r="K86" s="635"/>
      <c r="L86" s="635"/>
      <c r="M86" s="635"/>
      <c r="N86" s="636"/>
      <c r="O86" s="635"/>
      <c r="P86" s="637"/>
      <c r="Q86" s="637"/>
      <c r="R86" s="635"/>
      <c r="S86" s="637"/>
      <c r="T86" s="644"/>
    </row>
    <row r="87" spans="1:20" x14ac:dyDescent="0.25">
      <c r="A87" s="23"/>
      <c r="B87" s="24"/>
      <c r="C87" s="25"/>
      <c r="D87" s="27"/>
      <c r="E87" s="27"/>
      <c r="F87" s="28"/>
      <c r="G87" s="27"/>
      <c r="H87" s="548"/>
      <c r="I87" s="27"/>
      <c r="J87" s="635"/>
      <c r="K87" s="635"/>
      <c r="L87" s="635"/>
      <c r="M87" s="635"/>
      <c r="N87" s="636"/>
      <c r="O87" s="635"/>
      <c r="P87" s="637"/>
      <c r="Q87" s="637"/>
      <c r="R87" s="635"/>
      <c r="S87" s="637"/>
      <c r="T87" s="644"/>
    </row>
    <row r="88" spans="1:20" x14ac:dyDescent="0.25">
      <c r="A88" s="23"/>
      <c r="B88" s="24"/>
      <c r="C88" s="25"/>
      <c r="D88" s="27"/>
      <c r="E88" s="27"/>
      <c r="F88" s="28"/>
      <c r="G88" s="27"/>
      <c r="H88" s="548"/>
      <c r="I88" s="27"/>
      <c r="J88" s="635"/>
      <c r="K88" s="635"/>
      <c r="L88" s="635"/>
      <c r="M88" s="635"/>
      <c r="N88" s="636"/>
      <c r="O88" s="635"/>
      <c r="P88" s="637"/>
      <c r="Q88" s="637"/>
      <c r="R88" s="635"/>
      <c r="S88" s="637"/>
      <c r="T88" s="644"/>
    </row>
    <row r="89" spans="1:20" x14ac:dyDescent="0.25">
      <c r="A89" s="45"/>
      <c r="B89" s="46"/>
      <c r="C89" s="47"/>
      <c r="D89" s="48"/>
      <c r="E89" s="48"/>
      <c r="F89" s="49"/>
      <c r="G89" s="48"/>
      <c r="H89" s="548"/>
      <c r="I89" s="48"/>
      <c r="J89" s="639"/>
      <c r="K89" s="639"/>
      <c r="L89" s="639"/>
      <c r="M89" s="639"/>
      <c r="N89" s="640"/>
      <c r="O89" s="639"/>
      <c r="P89" s="641"/>
      <c r="Q89" s="641"/>
      <c r="R89" s="639"/>
      <c r="S89" s="641"/>
      <c r="T89" s="643"/>
    </row>
    <row r="90" spans="1:20" x14ac:dyDescent="0.25">
      <c r="A90" s="45"/>
      <c r="B90" s="46"/>
      <c r="C90" s="47"/>
      <c r="D90" s="48"/>
      <c r="E90" s="48"/>
      <c r="F90" s="49"/>
      <c r="G90" s="48"/>
      <c r="H90" s="548"/>
      <c r="I90" s="48"/>
      <c r="J90" s="639"/>
      <c r="K90" s="639"/>
      <c r="L90" s="639"/>
      <c r="M90" s="639"/>
      <c r="N90" s="640"/>
      <c r="O90" s="639"/>
      <c r="P90" s="641"/>
      <c r="Q90" s="641"/>
      <c r="R90" s="639"/>
      <c r="S90" s="641"/>
      <c r="T90" s="643"/>
    </row>
    <row r="91" spans="1:20" x14ac:dyDescent="0.25">
      <c r="A91" s="45"/>
      <c r="B91" s="46"/>
      <c r="C91" s="47"/>
      <c r="D91" s="48"/>
      <c r="E91" s="48"/>
      <c r="F91" s="49"/>
      <c r="G91" s="48"/>
      <c r="H91" s="548"/>
      <c r="I91" s="48"/>
      <c r="J91" s="639"/>
      <c r="K91" s="639"/>
      <c r="L91" s="639"/>
      <c r="M91" s="639"/>
      <c r="N91" s="640"/>
      <c r="O91" s="639"/>
      <c r="P91" s="641"/>
      <c r="Q91" s="641"/>
      <c r="R91" s="639"/>
      <c r="S91" s="641"/>
      <c r="T91" s="643"/>
    </row>
    <row r="92" spans="1:20" x14ac:dyDescent="0.25">
      <c r="A92" s="45"/>
      <c r="B92" s="46"/>
      <c r="C92" s="47"/>
      <c r="D92" s="48"/>
      <c r="E92" s="48"/>
      <c r="F92" s="49"/>
      <c r="G92" s="48"/>
      <c r="H92" s="548"/>
      <c r="I92" s="48"/>
      <c r="J92" s="639"/>
      <c r="K92" s="639"/>
      <c r="L92" s="639"/>
      <c r="M92" s="639"/>
      <c r="N92" s="640"/>
      <c r="O92" s="639"/>
      <c r="P92" s="641"/>
      <c r="Q92" s="641"/>
      <c r="R92" s="639"/>
      <c r="S92" s="641"/>
      <c r="T92" s="643"/>
    </row>
    <row r="93" spans="1:20" x14ac:dyDescent="0.25">
      <c r="A93" s="45"/>
      <c r="B93" s="46"/>
      <c r="C93" s="47"/>
      <c r="D93" s="48"/>
      <c r="E93" s="48"/>
      <c r="F93" s="49"/>
      <c r="G93" s="48"/>
      <c r="H93" s="548"/>
      <c r="I93" s="48"/>
      <c r="J93" s="639"/>
      <c r="K93" s="639"/>
      <c r="L93" s="639"/>
      <c r="M93" s="639"/>
      <c r="N93" s="640"/>
      <c r="O93" s="639"/>
      <c r="P93" s="641"/>
      <c r="Q93" s="641"/>
      <c r="R93" s="639"/>
      <c r="S93" s="641"/>
      <c r="T93" s="643"/>
    </row>
    <row r="94" spans="1:20" x14ac:dyDescent="0.25">
      <c r="A94" s="23"/>
      <c r="B94" s="24"/>
      <c r="C94" s="25"/>
      <c r="D94" s="27"/>
      <c r="E94" s="27"/>
      <c r="F94" s="28"/>
      <c r="G94" s="27"/>
      <c r="H94" s="548"/>
      <c r="I94" s="27"/>
      <c r="J94" s="635"/>
      <c r="K94" s="635"/>
      <c r="L94" s="635"/>
      <c r="M94" s="635"/>
      <c r="N94" s="636"/>
      <c r="O94" s="635"/>
      <c r="P94" s="637"/>
      <c r="Q94" s="637"/>
      <c r="R94" s="635"/>
      <c r="S94" s="637"/>
      <c r="T94" s="644"/>
    </row>
    <row r="95" spans="1:20" x14ac:dyDescent="0.25">
      <c r="A95" s="23"/>
      <c r="B95" s="24"/>
      <c r="C95" s="25"/>
      <c r="D95" s="27"/>
      <c r="E95" s="27"/>
      <c r="F95" s="28"/>
      <c r="G95" s="27"/>
      <c r="H95" s="548"/>
      <c r="I95" s="27"/>
      <c r="J95" s="635"/>
      <c r="K95" s="635"/>
      <c r="L95" s="635"/>
      <c r="M95" s="635"/>
      <c r="N95" s="636"/>
      <c r="O95" s="635"/>
      <c r="P95" s="637"/>
      <c r="Q95" s="637"/>
      <c r="R95" s="635"/>
      <c r="S95" s="637"/>
      <c r="T95" s="644"/>
    </row>
    <row r="96" spans="1:20" x14ac:dyDescent="0.25">
      <c r="A96" s="23"/>
      <c r="B96" s="24"/>
      <c r="C96" s="25"/>
      <c r="D96" s="27"/>
      <c r="E96" s="27"/>
      <c r="F96" s="28"/>
      <c r="G96" s="27"/>
      <c r="H96" s="548"/>
      <c r="I96" s="27"/>
      <c r="J96" s="635"/>
      <c r="K96" s="635"/>
      <c r="L96" s="635"/>
      <c r="M96" s="635"/>
      <c r="N96" s="636"/>
      <c r="O96" s="635"/>
      <c r="P96" s="637"/>
      <c r="Q96" s="637"/>
      <c r="R96" s="635"/>
      <c r="S96" s="637"/>
      <c r="T96" s="644"/>
    </row>
    <row r="97" spans="1:20" x14ac:dyDescent="0.25">
      <c r="A97" s="23"/>
      <c r="B97" s="24"/>
      <c r="C97" s="25"/>
      <c r="D97" s="27"/>
      <c r="E97" s="27"/>
      <c r="F97" s="28"/>
      <c r="G97" s="27"/>
      <c r="H97" s="548"/>
      <c r="I97" s="27"/>
      <c r="J97" s="635"/>
      <c r="K97" s="635"/>
      <c r="L97" s="635"/>
      <c r="M97" s="635"/>
      <c r="N97" s="636"/>
      <c r="O97" s="635"/>
      <c r="P97" s="637"/>
      <c r="Q97" s="637"/>
      <c r="R97" s="635"/>
      <c r="S97" s="637"/>
      <c r="T97" s="644"/>
    </row>
    <row r="98" spans="1:20" x14ac:dyDescent="0.25">
      <c r="A98" s="23"/>
      <c r="B98" s="24"/>
      <c r="C98" s="25"/>
      <c r="D98" s="27"/>
      <c r="E98" s="27"/>
      <c r="F98" s="28"/>
      <c r="G98" s="27"/>
      <c r="H98" s="548"/>
      <c r="I98" s="27"/>
      <c r="J98" s="635"/>
      <c r="K98" s="635"/>
      <c r="L98" s="635"/>
      <c r="M98" s="635"/>
      <c r="N98" s="636"/>
      <c r="O98" s="635"/>
      <c r="P98" s="637"/>
      <c r="Q98" s="637"/>
      <c r="R98" s="635"/>
      <c r="S98" s="637"/>
      <c r="T98" s="644"/>
    </row>
    <row r="99" spans="1:20" x14ac:dyDescent="0.25">
      <c r="A99" s="45"/>
      <c r="B99" s="46"/>
      <c r="C99" s="47"/>
      <c r="D99" s="48"/>
      <c r="E99" s="48"/>
      <c r="F99" s="49"/>
      <c r="G99" s="48"/>
      <c r="H99" s="548"/>
      <c r="I99" s="48"/>
      <c r="J99" s="639"/>
      <c r="K99" s="639"/>
      <c r="L99" s="639"/>
      <c r="M99" s="639"/>
      <c r="N99" s="640"/>
      <c r="O99" s="639"/>
      <c r="P99" s="641"/>
      <c r="Q99" s="641"/>
      <c r="R99" s="639"/>
      <c r="S99" s="641"/>
      <c r="T99" s="643"/>
    </row>
    <row r="100" spans="1:20" x14ac:dyDescent="0.25">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5">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5">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5">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5">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5">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5">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5">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5">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5">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5">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5">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5">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5">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5">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5">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5">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5">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5">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5">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5">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5">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5">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5">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5">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5">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5">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5">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5">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5">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5">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5">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5">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5">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5">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5">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5">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5">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5">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5">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5">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5">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5">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5">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5">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5">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5">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5">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5">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5">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5">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5">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5">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5">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5">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5">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5">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5">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5">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5">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5">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5">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5">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5">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5">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5">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5">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5">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5">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5">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5">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5">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5">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5">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5">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5">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5">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5">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5">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5">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J14" sqref="J14"/>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27">
        <f>IF(Weather_Site!M12&lt;180,Weather_Site!M12+180,Weather_Site!M12-180)</f>
        <v>100</v>
      </c>
      <c r="J14" s="32">
        <f>((1.6779*D14^0.09655)*(196.1*D14^0.3204)+(18.944*317433^(1/D14))*E14^(1.5002*0.0196^(1/D14)))/((196.1*D14^0.3204)+E14^(1.5002*0.0196^(1/D14)))</f>
        <v>14.706926910816293</v>
      </c>
      <c r="K14" s="32">
        <f>((2.143+0.0322*D14-0.0006135*D14^2)*(663.6+17.8*D14)+((193-1.366*D14)*E14^(0.9367+0.00487*D14)))/((663.6+17.8*D14)+E14^(0.9367+0.00487*D14))</f>
        <v>19.062911843834385</v>
      </c>
      <c r="L14" s="32">
        <f>(2.943-0.0415*D14)+(0.196*1.2256^(1/D14))*E14</f>
        <v>21.261732354060332</v>
      </c>
      <c r="M14" s="32">
        <f>IF(AND(OR(MONTH(B14)&gt;10,MONTH(B14)&lt;3),AND(HOUR(C14)&gt;=13,HOUR(C14)&lt;=17)),J14,IF(OR(HOUR(C14)&lt;6,HOUR(C14)&gt;=20),L14,K14))</f>
        <v>21.261732354060332</v>
      </c>
      <c r="N14" s="31">
        <f>M14^-1.495/0.0545</f>
        <v>0.1900393431385812</v>
      </c>
      <c r="O14" s="32">
        <f>EXP(0.069*H14)</f>
        <v>1</v>
      </c>
      <c r="P14" s="33">
        <f>(30+3.102*(IF(G14&lt;5,0,G14-5))^0.904*EXP(0.279*$D$6+0.611*$D$7+0.013*$C$8))*N14*O14</f>
        <v>5.7011802941574361</v>
      </c>
      <c r="Q14" s="33">
        <f>(30+3.102*(IF((0.2*G14+4)&lt;5,0,(0.2*G14+6)-5))^0.904*EXP(0.279*$D$6+0.611*$D$7+0.013*$C$8))*N14</f>
        <v>5.7011802941574361</v>
      </c>
      <c r="R14" s="32">
        <f>0.0193*P14^0.723*EXP(0.64*$C$10)</f>
        <v>0.11336490184177292</v>
      </c>
      <c r="S14" s="33">
        <f>MAX(50,ABS(176.969*(ATAN($D$6)*(P14/G14^0.25)^0.5)+1568800*($D$6^-1*(P14/G14^0.25)^-1.5)-3015.09))</f>
        <v>62034.545896702853</v>
      </c>
      <c r="T14" s="322">
        <f>18600*P14/3600*F$11/10</f>
        <v>67.749025828904195</v>
      </c>
    </row>
    <row r="15" spans="1:2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8" si="0">C$4</f>
        <v>0</v>
      </c>
      <c r="I15" s="27">
        <f>IF(Weather_Site!M13&lt;180,Weather_Site!M13+180,Weather_Site!M13-180)</f>
        <v>180</v>
      </c>
      <c r="J15" s="32">
        <f t="shared" ref="J15:J19" si="1">((1.6779*D15^0.09655)*(196.1*D15^0.3204)+(18.944*317433^(1/D15))*E15^(1.5002*0.0196^(1/D15)))/((196.1*D15^0.3204)+E15^(1.5002*0.0196^(1/D15)))</f>
        <v>15.007933513404675</v>
      </c>
      <c r="K15" s="32">
        <f t="shared" ref="K15:K19" si="2">((2.143+0.0322*D15-0.0006135*D15^2)*(663.6+17.8*D15)+((193-1.366*D15)*E15^(0.9367+0.00487*D15)))/((663.6+17.8*D15)+E15^(0.9367+0.00487*D15))</f>
        <v>19.445391582905145</v>
      </c>
      <c r="L15" s="32">
        <f t="shared" ref="L15:L19" si="3">(2.943-0.0415*D15)+(0.196*1.2256^(1/D15))*E15</f>
        <v>21.714736698788919</v>
      </c>
      <c r="M15" s="32">
        <f t="shared" ref="M15:M19" si="4">IF(AND(OR(MONTH(B15)&gt;10,MONTH(B15)&lt;3),AND(HOUR(C15)&gt;=13,HOUR(C15)&lt;=17)),J15,IF(OR(HOUR(C15)&lt;6,HOUR(C15)&gt;=20),L15,K15))</f>
        <v>21.714736698788919</v>
      </c>
      <c r="N15" s="31">
        <f t="shared" ref="N15:N19" si="5">M15^-1.495/0.0545</f>
        <v>0.18414308680900973</v>
      </c>
      <c r="O15" s="32">
        <f t="shared" ref="O15:O19" si="6">EXP(0.069*H15)</f>
        <v>1</v>
      </c>
      <c r="P15" s="33">
        <f t="shared" ref="P15:P19" si="7">(30+3.102*(IF(G15&lt;5,0,G15-5))^0.904*EXP(0.279*$D$6+0.611*$D$7+0.013*$C$8))*N15*O15</f>
        <v>5.5242926042702916</v>
      </c>
      <c r="Q15" s="33">
        <f t="shared" ref="Q15:Q19" si="8">(30+3.102*(IF((0.2*G15+4)&lt;5,0,(0.2*G15+6)-5))^0.904*EXP(0.279*$D$6+0.611*$D$7+0.013*$C$8))*N15</f>
        <v>5.5242926042702916</v>
      </c>
      <c r="R15" s="32">
        <f t="shared" ref="R15:R19" si="9">0.0193*P15^0.723*EXP(0.64*$C$10)</f>
        <v>0.11081080728657133</v>
      </c>
      <c r="S15" s="33" t="e">
        <f t="shared" ref="S15:S19" si="10">MAX(50,ABS(176.969*(ATAN($D$6)*(P15/G15^0.25)^0.5)+1568800*($D$6^-1*(P15/G15^0.25)^-1.5)-3015.09))</f>
        <v>#DIV/0!</v>
      </c>
      <c r="T15" s="322">
        <f t="shared" ref="T15:T19" si="11">18600*P15/3600*F$11/10</f>
        <v>65.647010447411972</v>
      </c>
    </row>
    <row r="16" spans="1:2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0"/>
        <v>0</v>
      </c>
      <c r="I16" s="27">
        <f>IF(Weather_Site!M14&lt;180,Weather_Site!M14+180,Weather_Site!M14-180)</f>
        <v>110</v>
      </c>
      <c r="J16" s="32">
        <f t="shared" si="1"/>
        <v>14.793988284852158</v>
      </c>
      <c r="K16" s="32">
        <f t="shared" si="2"/>
        <v>19.203082727730717</v>
      </c>
      <c r="L16" s="32">
        <f t="shared" si="3"/>
        <v>21.446746364700243</v>
      </c>
      <c r="M16" s="32">
        <f t="shared" si="4"/>
        <v>21.446746364700243</v>
      </c>
      <c r="N16" s="31">
        <f t="shared" si="5"/>
        <v>0.18759367059722365</v>
      </c>
      <c r="O16" s="32">
        <f t="shared" si="6"/>
        <v>1</v>
      </c>
      <c r="P16" s="33">
        <f t="shared" si="7"/>
        <v>5.6278101179167095</v>
      </c>
      <c r="Q16" s="33">
        <f t="shared" si="8"/>
        <v>21.976947462965395</v>
      </c>
      <c r="R16" s="32">
        <f t="shared" si="9"/>
        <v>0.11230820755077728</v>
      </c>
      <c r="S16" s="33">
        <f t="shared" si="10"/>
        <v>69036.467728817413</v>
      </c>
      <c r="T16" s="322">
        <f t="shared" si="11"/>
        <v>66.877143567910224</v>
      </c>
    </row>
    <row r="17" spans="1:20"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0"/>
        <v>0</v>
      </c>
      <c r="I17" s="27">
        <f>IF(Weather_Site!M15&lt;180,Weather_Site!M15+180,Weather_Site!M15-180)</f>
        <v>30</v>
      </c>
      <c r="J17" s="32">
        <f t="shared" si="1"/>
        <v>15.19226803248775</v>
      </c>
      <c r="K17" s="32">
        <f t="shared" si="2"/>
        <v>19.662181328550883</v>
      </c>
      <c r="L17" s="32">
        <f t="shared" si="3"/>
        <v>21.963776125057993</v>
      </c>
      <c r="M17" s="32">
        <f t="shared" si="4"/>
        <v>21.963776125057993</v>
      </c>
      <c r="N17" s="31">
        <f t="shared" si="5"/>
        <v>0.18103040385344846</v>
      </c>
      <c r="O17" s="32">
        <f t="shared" si="6"/>
        <v>1</v>
      </c>
      <c r="P17" s="33">
        <f t="shared" si="7"/>
        <v>5.4309121156034541</v>
      </c>
      <c r="Q17" s="33">
        <f t="shared" si="8"/>
        <v>5.4309121156034541</v>
      </c>
      <c r="R17" s="32">
        <f t="shared" si="9"/>
        <v>0.10945336049739723</v>
      </c>
      <c r="S17" s="33">
        <f t="shared" si="10"/>
        <v>66906.051788475219</v>
      </c>
      <c r="T17" s="322">
        <f t="shared" si="11"/>
        <v>64.537338973754373</v>
      </c>
    </row>
    <row r="18" spans="1:20"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0"/>
        <v>0</v>
      </c>
      <c r="I18" s="27">
        <f>IF(Weather_Site!M16&lt;180,Weather_Site!M16+180,Weather_Site!M16-180)</f>
        <v>70</v>
      </c>
      <c r="J18" s="32">
        <f t="shared" si="1"/>
        <v>15.570150824234288</v>
      </c>
      <c r="K18" s="32">
        <f t="shared" si="2"/>
        <v>20.09156774947575</v>
      </c>
      <c r="L18" s="32">
        <f t="shared" si="3"/>
        <v>22.464247772665946</v>
      </c>
      <c r="M18" s="32">
        <f t="shared" si="4"/>
        <v>22.464247772665946</v>
      </c>
      <c r="N18" s="31">
        <f t="shared" si="5"/>
        <v>0.17503428959277004</v>
      </c>
      <c r="O18" s="32">
        <f t="shared" si="6"/>
        <v>1</v>
      </c>
      <c r="P18" s="33">
        <f t="shared" si="7"/>
        <v>27.259318455066971</v>
      </c>
      <c r="Q18" s="33">
        <f t="shared" si="8"/>
        <v>24.588718417388794</v>
      </c>
      <c r="R18" s="32">
        <f t="shared" si="9"/>
        <v>0.35139325737765886</v>
      </c>
      <c r="S18" s="33">
        <f t="shared" si="10"/>
        <v>5888.5122498108849</v>
      </c>
      <c r="T18" s="322">
        <f t="shared" si="11"/>
        <v>323.93156764104583</v>
      </c>
    </row>
    <row r="19" spans="1:20" x14ac:dyDescent="0.25">
      <c r="A19" s="45" t="str">
        <f>Weather_Site!A17</f>
        <v>Thu</v>
      </c>
      <c r="B19" s="46">
        <f>Weather_Site!B17</f>
        <v>43776</v>
      </c>
      <c r="C19" s="47">
        <f>Weather_Site!C17</f>
        <v>0.10416666666666667</v>
      </c>
      <c r="D19" s="48">
        <f>Weather_Site!D17</f>
        <v>8.6999999999999993</v>
      </c>
      <c r="E19" s="48">
        <f>Weather_Site!E17</f>
        <v>99</v>
      </c>
      <c r="F19" s="49">
        <f>Weather_Site!F17</f>
        <v>280</v>
      </c>
      <c r="G19" s="48">
        <f>Weather_Site!G17</f>
        <v>5</v>
      </c>
      <c r="H19" s="180">
        <f>C$4</f>
        <v>0</v>
      </c>
      <c r="I19" s="48">
        <f>IF(Weather_Site!M17&lt;180,Weather_Site!M17+180,Weather_Site!M17-180)</f>
        <v>100</v>
      </c>
      <c r="J19" s="51">
        <f t="shared" si="1"/>
        <v>15.537532859417226</v>
      </c>
      <c r="K19" s="51">
        <f t="shared" si="2"/>
        <v>20.070284836308254</v>
      </c>
      <c r="L19" s="51">
        <f t="shared" si="3"/>
        <v>22.445016425229429</v>
      </c>
      <c r="M19" s="51">
        <f t="shared" si="4"/>
        <v>22.445016425229429</v>
      </c>
      <c r="N19" s="54">
        <f t="shared" si="5"/>
        <v>0.17525854668675517</v>
      </c>
      <c r="O19" s="51">
        <f t="shared" si="6"/>
        <v>1</v>
      </c>
      <c r="P19" s="52">
        <f t="shared" si="7"/>
        <v>5.2577564006026547</v>
      </c>
      <c r="Q19" s="52">
        <f t="shared" si="8"/>
        <v>20.53186475166444</v>
      </c>
      <c r="R19" s="51">
        <f t="shared" si="9"/>
        <v>0.10691898243750078</v>
      </c>
      <c r="S19" s="52">
        <f t="shared" si="10"/>
        <v>76715.131998617988</v>
      </c>
      <c r="T19" s="321">
        <f t="shared" si="11"/>
        <v>62.479671893828218</v>
      </c>
    </row>
    <row r="20" spans="1:20" x14ac:dyDescent="0.25">
      <c r="A20" s="45"/>
      <c r="B20" s="46"/>
      <c r="C20" s="47"/>
      <c r="D20" s="48"/>
      <c r="E20" s="48"/>
      <c r="F20" s="49"/>
      <c r="G20" s="48"/>
      <c r="H20" s="180"/>
      <c r="I20" s="48"/>
      <c r="J20" s="51"/>
      <c r="K20" s="51"/>
      <c r="L20" s="51"/>
      <c r="M20" s="51"/>
      <c r="N20" s="54"/>
      <c r="O20" s="51"/>
      <c r="P20" s="52"/>
      <c r="Q20" s="52"/>
      <c r="R20" s="51"/>
      <c r="S20" s="52"/>
      <c r="T20" s="321"/>
    </row>
    <row r="21" spans="1:20" x14ac:dyDescent="0.25">
      <c r="A21" s="45"/>
      <c r="B21" s="46"/>
      <c r="C21" s="47"/>
      <c r="D21" s="48"/>
      <c r="E21" s="48"/>
      <c r="F21" s="49"/>
      <c r="G21" s="48"/>
      <c r="H21" s="180"/>
      <c r="I21" s="48"/>
      <c r="J21" s="51"/>
      <c r="K21" s="51"/>
      <c r="L21" s="51"/>
      <c r="M21" s="51"/>
      <c r="N21" s="54"/>
      <c r="O21" s="51"/>
      <c r="P21" s="52"/>
      <c r="Q21" s="52"/>
      <c r="R21" s="51"/>
      <c r="S21" s="52"/>
      <c r="T21" s="243"/>
    </row>
    <row r="22" spans="1:20" x14ac:dyDescent="0.25">
      <c r="A22" s="45"/>
      <c r="B22" s="46"/>
      <c r="C22" s="47"/>
      <c r="D22" s="48"/>
      <c r="E22" s="48"/>
      <c r="F22" s="49"/>
      <c r="G22" s="48"/>
      <c r="H22" s="180"/>
      <c r="I22" s="48"/>
      <c r="J22" s="51"/>
      <c r="K22" s="51"/>
      <c r="L22" s="51"/>
      <c r="M22" s="51"/>
      <c r="N22" s="54"/>
      <c r="O22" s="51"/>
      <c r="P22" s="52"/>
      <c r="Q22" s="52"/>
      <c r="R22" s="51"/>
      <c r="S22" s="52"/>
      <c r="T22" s="243"/>
    </row>
    <row r="23" spans="1:20" x14ac:dyDescent="0.25">
      <c r="A23" s="45"/>
      <c r="B23" s="46"/>
      <c r="C23" s="47"/>
      <c r="D23" s="48"/>
      <c r="E23" s="48"/>
      <c r="F23" s="49"/>
      <c r="G23" s="48"/>
      <c r="H23" s="180"/>
      <c r="I23" s="48"/>
      <c r="J23" s="51"/>
      <c r="K23" s="51"/>
      <c r="L23" s="51"/>
      <c r="M23" s="51"/>
      <c r="N23" s="54"/>
      <c r="O23" s="51"/>
      <c r="P23" s="52"/>
      <c r="Q23" s="52"/>
      <c r="R23" s="51"/>
      <c r="S23" s="52"/>
      <c r="T23" s="243"/>
    </row>
    <row r="24" spans="1:20" x14ac:dyDescent="0.25">
      <c r="A24" s="23"/>
      <c r="B24" s="24"/>
      <c r="C24" s="25"/>
      <c r="D24" s="27"/>
      <c r="E24" s="27"/>
      <c r="F24" s="28"/>
      <c r="G24" s="27"/>
      <c r="H24" s="180"/>
      <c r="I24" s="27"/>
      <c r="J24" s="32"/>
      <c r="K24" s="32"/>
      <c r="L24" s="32"/>
      <c r="M24" s="32"/>
      <c r="N24" s="31"/>
      <c r="O24" s="32"/>
      <c r="P24" s="33"/>
      <c r="Q24" s="33"/>
      <c r="R24" s="32"/>
      <c r="S24" s="33"/>
      <c r="T24" s="5"/>
    </row>
    <row r="25" spans="1:20" x14ac:dyDescent="0.25">
      <c r="A25" s="23"/>
      <c r="B25" s="24"/>
      <c r="C25" s="25"/>
      <c r="D25" s="27"/>
      <c r="E25" s="27"/>
      <c r="F25" s="28"/>
      <c r="G25" s="27"/>
      <c r="H25" s="180"/>
      <c r="I25" s="27"/>
      <c r="J25" s="32"/>
      <c r="K25" s="32"/>
      <c r="L25" s="32"/>
      <c r="M25" s="32"/>
      <c r="N25" s="31"/>
      <c r="O25" s="32"/>
      <c r="P25" s="33"/>
      <c r="Q25" s="33"/>
      <c r="R25" s="32"/>
      <c r="S25" s="33"/>
      <c r="T25" s="5"/>
    </row>
    <row r="26" spans="1:20" x14ac:dyDescent="0.25">
      <c r="A26" s="23"/>
      <c r="B26" s="24"/>
      <c r="C26" s="25"/>
      <c r="D26" s="27"/>
      <c r="E26" s="27"/>
      <c r="F26" s="28"/>
      <c r="G26" s="27"/>
      <c r="H26" s="180"/>
      <c r="I26" s="27"/>
      <c r="J26" s="32"/>
      <c r="K26" s="32"/>
      <c r="L26" s="32"/>
      <c r="M26" s="32"/>
      <c r="N26" s="31"/>
      <c r="O26" s="32"/>
      <c r="P26" s="33"/>
      <c r="Q26" s="33"/>
      <c r="R26" s="32"/>
      <c r="S26" s="33"/>
      <c r="T26" s="5"/>
    </row>
    <row r="27" spans="1:20" x14ac:dyDescent="0.25">
      <c r="A27" s="23"/>
      <c r="B27" s="24"/>
      <c r="C27" s="25"/>
      <c r="D27" s="27"/>
      <c r="E27" s="27"/>
      <c r="F27" s="28"/>
      <c r="G27" s="27"/>
      <c r="H27" s="180"/>
      <c r="I27" s="27"/>
      <c r="J27" s="32"/>
      <c r="K27" s="32"/>
      <c r="L27" s="32"/>
      <c r="M27" s="32"/>
      <c r="N27" s="31"/>
      <c r="O27" s="32"/>
      <c r="P27" s="33"/>
      <c r="Q27" s="33"/>
      <c r="R27" s="32"/>
      <c r="S27" s="33"/>
      <c r="T27" s="5"/>
    </row>
    <row r="28" spans="1:20" x14ac:dyDescent="0.25">
      <c r="A28" s="23"/>
      <c r="B28" s="24"/>
      <c r="C28" s="25"/>
      <c r="D28" s="27"/>
      <c r="E28" s="27"/>
      <c r="F28" s="28"/>
      <c r="G28" s="27"/>
      <c r="H28" s="180"/>
      <c r="I28" s="27"/>
      <c r="J28" s="32"/>
      <c r="K28" s="32"/>
      <c r="L28" s="32"/>
      <c r="M28" s="32"/>
      <c r="N28" s="31"/>
      <c r="O28" s="32"/>
      <c r="P28" s="33"/>
      <c r="Q28" s="33"/>
      <c r="R28" s="32"/>
      <c r="S28" s="33"/>
      <c r="T28" s="5"/>
    </row>
    <row r="29" spans="1:20" x14ac:dyDescent="0.25">
      <c r="A29" s="45"/>
      <c r="B29" s="46"/>
      <c r="C29" s="47"/>
      <c r="D29" s="48"/>
      <c r="E29" s="48"/>
      <c r="F29" s="49"/>
      <c r="G29" s="48"/>
      <c r="H29" s="180"/>
      <c r="I29" s="48"/>
      <c r="J29" s="51"/>
      <c r="K29" s="51"/>
      <c r="L29" s="51"/>
      <c r="M29" s="51"/>
      <c r="N29" s="54"/>
      <c r="O29" s="51"/>
      <c r="P29" s="52"/>
      <c r="Q29" s="52"/>
      <c r="R29" s="51"/>
      <c r="S29" s="52"/>
      <c r="T29" s="243"/>
    </row>
    <row r="30" spans="1:20" x14ac:dyDescent="0.25">
      <c r="A30" s="45"/>
      <c r="B30" s="46"/>
      <c r="C30" s="47"/>
      <c r="D30" s="48"/>
      <c r="E30" s="48"/>
      <c r="F30" s="49"/>
      <c r="G30" s="48"/>
      <c r="H30" s="180"/>
      <c r="I30" s="48"/>
      <c r="J30" s="51"/>
      <c r="K30" s="51"/>
      <c r="L30" s="51"/>
      <c r="M30" s="51"/>
      <c r="N30" s="54"/>
      <c r="O30" s="51"/>
      <c r="P30" s="52"/>
      <c r="Q30" s="52"/>
      <c r="R30" s="51"/>
      <c r="S30" s="52"/>
      <c r="T30" s="243"/>
    </row>
    <row r="31" spans="1:20" x14ac:dyDescent="0.25">
      <c r="A31" s="45"/>
      <c r="B31" s="46"/>
      <c r="C31" s="47"/>
      <c r="D31" s="48"/>
      <c r="E31" s="48"/>
      <c r="F31" s="49"/>
      <c r="G31" s="48"/>
      <c r="H31" s="180"/>
      <c r="I31" s="48"/>
      <c r="J31" s="51"/>
      <c r="K31" s="51"/>
      <c r="L31" s="51"/>
      <c r="M31" s="51"/>
      <c r="N31" s="54"/>
      <c r="O31" s="51"/>
      <c r="P31" s="52"/>
      <c r="Q31" s="52"/>
      <c r="R31" s="51"/>
      <c r="S31" s="52"/>
      <c r="T31" s="243"/>
    </row>
    <row r="32" spans="1:20" x14ac:dyDescent="0.25">
      <c r="A32" s="45"/>
      <c r="B32" s="46"/>
      <c r="C32" s="47"/>
      <c r="D32" s="48"/>
      <c r="E32" s="48"/>
      <c r="F32" s="49"/>
      <c r="G32" s="48"/>
      <c r="H32" s="180"/>
      <c r="I32" s="48"/>
      <c r="J32" s="51"/>
      <c r="K32" s="51"/>
      <c r="L32" s="51"/>
      <c r="M32" s="51"/>
      <c r="N32" s="54"/>
      <c r="O32" s="51"/>
      <c r="P32" s="52"/>
      <c r="Q32" s="52"/>
      <c r="R32" s="51"/>
      <c r="S32" s="52"/>
      <c r="T32" s="243"/>
    </row>
    <row r="33" spans="1:20" x14ac:dyDescent="0.25">
      <c r="A33" s="45"/>
      <c r="B33" s="46"/>
      <c r="C33" s="47"/>
      <c r="D33" s="48"/>
      <c r="E33" s="48"/>
      <c r="F33" s="49"/>
      <c r="G33" s="48"/>
      <c r="H33" s="180"/>
      <c r="I33" s="48"/>
      <c r="J33" s="51"/>
      <c r="K33" s="51"/>
      <c r="L33" s="51"/>
      <c r="M33" s="51"/>
      <c r="N33" s="54"/>
      <c r="O33" s="51"/>
      <c r="P33" s="52"/>
      <c r="Q33" s="52"/>
      <c r="R33" s="51"/>
      <c r="S33" s="52"/>
      <c r="T33" s="243"/>
    </row>
    <row r="34" spans="1:20" x14ac:dyDescent="0.25">
      <c r="A34" s="23"/>
      <c r="B34" s="24"/>
      <c r="C34" s="25"/>
      <c r="D34" s="27"/>
      <c r="E34" s="27"/>
      <c r="F34" s="28"/>
      <c r="G34" s="27"/>
      <c r="H34" s="180"/>
      <c r="I34" s="27"/>
      <c r="J34" s="32"/>
      <c r="K34" s="32"/>
      <c r="L34" s="32"/>
      <c r="M34" s="32"/>
      <c r="N34" s="31"/>
      <c r="O34" s="32"/>
      <c r="P34" s="33"/>
      <c r="Q34" s="33"/>
      <c r="R34" s="32"/>
      <c r="S34" s="33"/>
      <c r="T34" s="5"/>
    </row>
    <row r="35" spans="1:20" x14ac:dyDescent="0.25">
      <c r="A35" s="23"/>
      <c r="B35" s="24"/>
      <c r="C35" s="25"/>
      <c r="D35" s="27"/>
      <c r="E35" s="27"/>
      <c r="F35" s="28"/>
      <c r="G35" s="27"/>
      <c r="H35" s="180"/>
      <c r="I35" s="27"/>
      <c r="J35" s="32"/>
      <c r="K35" s="32"/>
      <c r="L35" s="32"/>
      <c r="M35" s="32"/>
      <c r="N35" s="31"/>
      <c r="O35" s="32"/>
      <c r="P35" s="33"/>
      <c r="Q35" s="33"/>
      <c r="R35" s="32"/>
      <c r="S35" s="33"/>
      <c r="T35" s="5"/>
    </row>
    <row r="36" spans="1:20" x14ac:dyDescent="0.25">
      <c r="A36" s="23"/>
      <c r="B36" s="24"/>
      <c r="C36" s="25"/>
      <c r="D36" s="27"/>
      <c r="E36" s="27"/>
      <c r="F36" s="28"/>
      <c r="G36" s="27"/>
      <c r="H36" s="180"/>
      <c r="I36" s="27"/>
      <c r="J36" s="32"/>
      <c r="K36" s="32"/>
      <c r="L36" s="32"/>
      <c r="M36" s="32"/>
      <c r="N36" s="31"/>
      <c r="O36" s="32"/>
      <c r="P36" s="33"/>
      <c r="Q36" s="33"/>
      <c r="R36" s="32"/>
      <c r="S36" s="33"/>
      <c r="T36" s="5"/>
    </row>
    <row r="37" spans="1:20" x14ac:dyDescent="0.25">
      <c r="A37" s="23"/>
      <c r="B37" s="24"/>
      <c r="C37" s="25"/>
      <c r="D37" s="27"/>
      <c r="E37" s="27"/>
      <c r="F37" s="28"/>
      <c r="G37" s="27"/>
      <c r="H37" s="180"/>
      <c r="I37" s="27"/>
      <c r="J37" s="32"/>
      <c r="K37" s="32"/>
      <c r="L37" s="32"/>
      <c r="M37" s="32"/>
      <c r="N37" s="31"/>
      <c r="O37" s="32"/>
      <c r="P37" s="33"/>
      <c r="Q37" s="33"/>
      <c r="R37" s="32"/>
      <c r="S37" s="33"/>
      <c r="T37" s="5"/>
    </row>
    <row r="38" spans="1:20" x14ac:dyDescent="0.25">
      <c r="A38" s="23"/>
      <c r="B38" s="24"/>
      <c r="C38" s="25"/>
      <c r="D38" s="27"/>
      <c r="E38" s="27"/>
      <c r="F38" s="28"/>
      <c r="G38" s="27"/>
      <c r="H38" s="180"/>
      <c r="I38" s="27"/>
      <c r="J38" s="32"/>
      <c r="K38" s="32"/>
      <c r="L38" s="32"/>
      <c r="M38" s="32"/>
      <c r="N38" s="31"/>
      <c r="O38" s="32"/>
      <c r="P38" s="33"/>
      <c r="Q38" s="33"/>
      <c r="R38" s="32"/>
      <c r="S38" s="33"/>
      <c r="T38" s="5"/>
    </row>
    <row r="39" spans="1:20" x14ac:dyDescent="0.25">
      <c r="A39" s="45"/>
      <c r="B39" s="46"/>
      <c r="C39" s="47"/>
      <c r="D39" s="48"/>
      <c r="E39" s="48"/>
      <c r="F39" s="49"/>
      <c r="G39" s="48"/>
      <c r="H39" s="180"/>
      <c r="I39" s="48"/>
      <c r="J39" s="51"/>
      <c r="K39" s="51"/>
      <c r="L39" s="51"/>
      <c r="M39" s="51"/>
      <c r="N39" s="54"/>
      <c r="O39" s="51"/>
      <c r="P39" s="52"/>
      <c r="Q39" s="52"/>
      <c r="R39" s="51"/>
      <c r="S39" s="52"/>
      <c r="T39" s="243"/>
    </row>
    <row r="40" spans="1:20" x14ac:dyDescent="0.25">
      <c r="A40" s="45"/>
      <c r="B40" s="46"/>
      <c r="C40" s="47"/>
      <c r="D40" s="48"/>
      <c r="E40" s="48"/>
      <c r="F40" s="49"/>
      <c r="G40" s="48"/>
      <c r="H40" s="180"/>
      <c r="I40" s="48"/>
      <c r="J40" s="51"/>
      <c r="K40" s="51"/>
      <c r="L40" s="51"/>
      <c r="M40" s="51"/>
      <c r="N40" s="54"/>
      <c r="O40" s="51"/>
      <c r="P40" s="52"/>
      <c r="Q40" s="52"/>
      <c r="R40" s="51"/>
      <c r="S40" s="52"/>
      <c r="T40" s="243"/>
    </row>
    <row r="41" spans="1:20" x14ac:dyDescent="0.25">
      <c r="A41" s="45"/>
      <c r="B41" s="46"/>
      <c r="C41" s="47"/>
      <c r="D41" s="48"/>
      <c r="E41" s="48"/>
      <c r="F41" s="49"/>
      <c r="G41" s="48"/>
      <c r="H41" s="180"/>
      <c r="I41" s="48"/>
      <c r="J41" s="51"/>
      <c r="K41" s="51"/>
      <c r="L41" s="51"/>
      <c r="M41" s="51"/>
      <c r="N41" s="54"/>
      <c r="O41" s="51"/>
      <c r="P41" s="52"/>
      <c r="Q41" s="52"/>
      <c r="R41" s="51"/>
      <c r="S41" s="52"/>
      <c r="T41" s="243"/>
    </row>
    <row r="42" spans="1:20" x14ac:dyDescent="0.25">
      <c r="A42" s="45"/>
      <c r="B42" s="46"/>
      <c r="C42" s="47"/>
      <c r="D42" s="48"/>
      <c r="E42" s="48"/>
      <c r="F42" s="49"/>
      <c r="G42" s="48"/>
      <c r="H42" s="180"/>
      <c r="I42" s="48"/>
      <c r="J42" s="51"/>
      <c r="K42" s="51"/>
      <c r="L42" s="51"/>
      <c r="M42" s="51"/>
      <c r="N42" s="54"/>
      <c r="O42" s="51"/>
      <c r="P42" s="52"/>
      <c r="Q42" s="52"/>
      <c r="R42" s="51"/>
      <c r="S42" s="52"/>
      <c r="T42" s="243"/>
    </row>
    <row r="43" spans="1:20" x14ac:dyDescent="0.25">
      <c r="A43" s="45"/>
      <c r="B43" s="46"/>
      <c r="C43" s="47"/>
      <c r="D43" s="48"/>
      <c r="E43" s="48"/>
      <c r="F43" s="49"/>
      <c r="G43" s="48"/>
      <c r="H43" s="180"/>
      <c r="I43" s="48"/>
      <c r="J43" s="51"/>
      <c r="K43" s="51"/>
      <c r="L43" s="51"/>
      <c r="M43" s="51"/>
      <c r="N43" s="54"/>
      <c r="O43" s="51"/>
      <c r="P43" s="52"/>
      <c r="Q43" s="52"/>
      <c r="R43" s="51"/>
      <c r="S43" s="52"/>
      <c r="T43" s="243"/>
    </row>
    <row r="44" spans="1:20" x14ac:dyDescent="0.25">
      <c r="A44" s="23"/>
      <c r="B44" s="24"/>
      <c r="C44" s="25"/>
      <c r="D44" s="27"/>
      <c r="E44" s="27"/>
      <c r="F44" s="28"/>
      <c r="G44" s="27"/>
      <c r="H44" s="180"/>
      <c r="I44" s="27"/>
      <c r="J44" s="32"/>
      <c r="K44" s="32"/>
      <c r="L44" s="32"/>
      <c r="M44" s="32"/>
      <c r="N44" s="31"/>
      <c r="O44" s="32"/>
      <c r="P44" s="33"/>
      <c r="Q44" s="33"/>
      <c r="R44" s="32"/>
      <c r="S44" s="33"/>
      <c r="T44" s="5"/>
    </row>
    <row r="45" spans="1:20" x14ac:dyDescent="0.25">
      <c r="A45" s="23"/>
      <c r="B45" s="24"/>
      <c r="C45" s="25"/>
      <c r="D45" s="27"/>
      <c r="E45" s="27"/>
      <c r="F45" s="28"/>
      <c r="G45" s="27"/>
      <c r="H45" s="180"/>
      <c r="I45" s="27"/>
      <c r="J45" s="32"/>
      <c r="K45" s="32"/>
      <c r="L45" s="32"/>
      <c r="M45" s="32"/>
      <c r="N45" s="31"/>
      <c r="O45" s="32"/>
      <c r="P45" s="33"/>
      <c r="Q45" s="33"/>
      <c r="R45" s="32"/>
      <c r="S45" s="33"/>
      <c r="T45" s="5"/>
    </row>
    <row r="46" spans="1:20" x14ac:dyDescent="0.25">
      <c r="A46" s="23"/>
      <c r="B46" s="24"/>
      <c r="C46" s="25"/>
      <c r="D46" s="27"/>
      <c r="E46" s="27"/>
      <c r="F46" s="28"/>
      <c r="G46" s="27"/>
      <c r="H46" s="180"/>
      <c r="I46" s="27"/>
      <c r="J46" s="32"/>
      <c r="K46" s="32"/>
      <c r="L46" s="32"/>
      <c r="M46" s="32"/>
      <c r="N46" s="31"/>
      <c r="O46" s="32"/>
      <c r="P46" s="33"/>
      <c r="Q46" s="33"/>
      <c r="R46" s="32"/>
      <c r="S46" s="33"/>
      <c r="T46" s="5"/>
    </row>
    <row r="47" spans="1:20" x14ac:dyDescent="0.25">
      <c r="A47" s="23"/>
      <c r="B47" s="24"/>
      <c r="C47" s="25"/>
      <c r="D47" s="27"/>
      <c r="E47" s="27"/>
      <c r="F47" s="28"/>
      <c r="G47" s="27"/>
      <c r="H47" s="180"/>
      <c r="I47" s="27"/>
      <c r="J47" s="32"/>
      <c r="K47" s="32"/>
      <c r="L47" s="32"/>
      <c r="M47" s="32"/>
      <c r="N47" s="31"/>
      <c r="O47" s="32"/>
      <c r="P47" s="33"/>
      <c r="Q47" s="33"/>
      <c r="R47" s="32"/>
      <c r="S47" s="33"/>
      <c r="T47" s="5"/>
    </row>
    <row r="48" spans="1:20" x14ac:dyDescent="0.25">
      <c r="A48" s="23"/>
      <c r="B48" s="24"/>
      <c r="C48" s="25"/>
      <c r="D48" s="27"/>
      <c r="E48" s="27"/>
      <c r="F48" s="28"/>
      <c r="G48" s="27"/>
      <c r="H48" s="180"/>
      <c r="I48" s="27"/>
      <c r="J48" s="32"/>
      <c r="K48" s="32"/>
      <c r="L48" s="32"/>
      <c r="M48" s="32"/>
      <c r="N48" s="31"/>
      <c r="O48" s="32"/>
      <c r="P48" s="33"/>
      <c r="Q48" s="33"/>
      <c r="R48" s="32"/>
      <c r="S48" s="33"/>
      <c r="T48" s="5"/>
    </row>
    <row r="49" spans="1:20" x14ac:dyDescent="0.25">
      <c r="A49" s="45"/>
      <c r="B49" s="46"/>
      <c r="C49" s="47"/>
      <c r="D49" s="48"/>
      <c r="E49" s="48"/>
      <c r="F49" s="49"/>
      <c r="G49" s="48"/>
      <c r="H49" s="180"/>
      <c r="I49" s="48"/>
      <c r="J49" s="51"/>
      <c r="K49" s="51"/>
      <c r="L49" s="51"/>
      <c r="M49" s="51"/>
      <c r="N49" s="54"/>
      <c r="O49" s="51"/>
      <c r="P49" s="52"/>
      <c r="Q49" s="52"/>
      <c r="R49" s="51"/>
      <c r="S49" s="52"/>
      <c r="T49" s="243"/>
    </row>
    <row r="50" spans="1:20" x14ac:dyDescent="0.25">
      <c r="A50" s="45"/>
      <c r="B50" s="46"/>
      <c r="C50" s="47"/>
      <c r="D50" s="48"/>
      <c r="E50" s="48"/>
      <c r="F50" s="49"/>
      <c r="G50" s="48"/>
      <c r="H50" s="180"/>
      <c r="I50" s="48"/>
      <c r="J50" s="51"/>
      <c r="K50" s="51"/>
      <c r="L50" s="51"/>
      <c r="M50" s="51"/>
      <c r="N50" s="54"/>
      <c r="O50" s="51"/>
      <c r="P50" s="52"/>
      <c r="Q50" s="52"/>
      <c r="R50" s="51"/>
      <c r="S50" s="52"/>
      <c r="T50" s="243"/>
    </row>
    <row r="51" spans="1:20" x14ac:dyDescent="0.25">
      <c r="A51" s="45"/>
      <c r="B51" s="46"/>
      <c r="C51" s="47"/>
      <c r="D51" s="48"/>
      <c r="E51" s="48"/>
      <c r="F51" s="49"/>
      <c r="G51" s="48"/>
      <c r="H51" s="180"/>
      <c r="I51" s="48"/>
      <c r="J51" s="51"/>
      <c r="K51" s="51"/>
      <c r="L51" s="51"/>
      <c r="M51" s="51"/>
      <c r="N51" s="54"/>
      <c r="O51" s="51"/>
      <c r="P51" s="52"/>
      <c r="Q51" s="52"/>
      <c r="R51" s="51"/>
      <c r="S51" s="52"/>
      <c r="T51" s="243"/>
    </row>
    <row r="52" spans="1:20" x14ac:dyDescent="0.25">
      <c r="A52" s="45"/>
      <c r="B52" s="46"/>
      <c r="C52" s="47"/>
      <c r="D52" s="48"/>
      <c r="E52" s="48"/>
      <c r="F52" s="49"/>
      <c r="G52" s="48"/>
      <c r="H52" s="180"/>
      <c r="I52" s="48"/>
      <c r="J52" s="51"/>
      <c r="K52" s="51"/>
      <c r="L52" s="51"/>
      <c r="M52" s="51"/>
      <c r="N52" s="54"/>
      <c r="O52" s="51"/>
      <c r="P52" s="52"/>
      <c r="Q52" s="52"/>
      <c r="R52" s="51"/>
      <c r="S52" s="52"/>
      <c r="T52" s="243"/>
    </row>
    <row r="53" spans="1:20" x14ac:dyDescent="0.25">
      <c r="A53" s="45"/>
      <c r="B53" s="46"/>
      <c r="C53" s="47"/>
      <c r="D53" s="48"/>
      <c r="E53" s="48"/>
      <c r="F53" s="49"/>
      <c r="G53" s="48"/>
      <c r="H53" s="180"/>
      <c r="I53" s="48"/>
      <c r="J53" s="51"/>
      <c r="K53" s="51"/>
      <c r="L53" s="51"/>
      <c r="M53" s="51"/>
      <c r="N53" s="54"/>
      <c r="O53" s="51"/>
      <c r="P53" s="52"/>
      <c r="Q53" s="52"/>
      <c r="R53" s="51"/>
      <c r="S53" s="52"/>
      <c r="T53" s="243"/>
    </row>
    <row r="54" spans="1:20" x14ac:dyDescent="0.25">
      <c r="A54" s="23"/>
      <c r="B54" s="24"/>
      <c r="C54" s="25"/>
      <c r="D54" s="27"/>
      <c r="E54" s="27"/>
      <c r="F54" s="28"/>
      <c r="G54" s="27"/>
      <c r="H54" s="180"/>
      <c r="I54" s="27"/>
      <c r="J54" s="32"/>
      <c r="K54" s="32"/>
      <c r="L54" s="32"/>
      <c r="M54" s="32"/>
      <c r="N54" s="31"/>
      <c r="O54" s="32"/>
      <c r="P54" s="33"/>
      <c r="Q54" s="33"/>
      <c r="R54" s="32"/>
      <c r="S54" s="33"/>
      <c r="T54" s="5"/>
    </row>
    <row r="55" spans="1:20" x14ac:dyDescent="0.25">
      <c r="A55" s="23"/>
      <c r="B55" s="24"/>
      <c r="C55" s="25"/>
      <c r="D55" s="27"/>
      <c r="E55" s="27"/>
      <c r="F55" s="28"/>
      <c r="G55" s="27"/>
      <c r="H55" s="180"/>
      <c r="I55" s="27"/>
      <c r="J55" s="32"/>
      <c r="K55" s="32"/>
      <c r="L55" s="32"/>
      <c r="M55" s="32"/>
      <c r="N55" s="31"/>
      <c r="O55" s="32"/>
      <c r="P55" s="33"/>
      <c r="Q55" s="33"/>
      <c r="R55" s="32"/>
      <c r="S55" s="33"/>
      <c r="T55" s="5"/>
    </row>
    <row r="56" spans="1:20" x14ac:dyDescent="0.25">
      <c r="A56" s="23"/>
      <c r="B56" s="24"/>
      <c r="C56" s="25"/>
      <c r="D56" s="27"/>
      <c r="E56" s="27"/>
      <c r="F56" s="28"/>
      <c r="G56" s="27"/>
      <c r="H56" s="180"/>
      <c r="I56" s="27"/>
      <c r="J56" s="32"/>
      <c r="K56" s="32"/>
      <c r="L56" s="32"/>
      <c r="M56" s="32"/>
      <c r="N56" s="31"/>
      <c r="O56" s="32"/>
      <c r="P56" s="33"/>
      <c r="Q56" s="33"/>
      <c r="R56" s="32"/>
      <c r="S56" s="33"/>
      <c r="T56" s="5"/>
    </row>
    <row r="57" spans="1:20" x14ac:dyDescent="0.25">
      <c r="A57" s="23"/>
      <c r="B57" s="24"/>
      <c r="C57" s="25"/>
      <c r="D57" s="27"/>
      <c r="E57" s="27"/>
      <c r="F57" s="28"/>
      <c r="G57" s="27"/>
      <c r="H57" s="180"/>
      <c r="I57" s="27"/>
      <c r="J57" s="32"/>
      <c r="K57" s="32"/>
      <c r="L57" s="32"/>
      <c r="M57" s="32"/>
      <c r="N57" s="31"/>
      <c r="O57" s="32"/>
      <c r="P57" s="33"/>
      <c r="Q57" s="33"/>
      <c r="R57" s="32"/>
      <c r="S57" s="33"/>
      <c r="T57" s="5"/>
    </row>
    <row r="58" spans="1:20" x14ac:dyDescent="0.25">
      <c r="A58" s="23"/>
      <c r="B58" s="24"/>
      <c r="C58" s="25"/>
      <c r="D58" s="27"/>
      <c r="E58" s="27"/>
      <c r="F58" s="28"/>
      <c r="G58" s="27"/>
      <c r="H58" s="180"/>
      <c r="I58" s="27"/>
      <c r="J58" s="32"/>
      <c r="K58" s="32"/>
      <c r="L58" s="32"/>
      <c r="M58" s="32"/>
      <c r="N58" s="31"/>
      <c r="O58" s="32"/>
      <c r="P58" s="33"/>
      <c r="Q58" s="33"/>
      <c r="R58" s="32"/>
      <c r="S58" s="33"/>
      <c r="T58" s="5"/>
    </row>
    <row r="59" spans="1:20" x14ac:dyDescent="0.25">
      <c r="A59" s="45"/>
      <c r="B59" s="46"/>
      <c r="C59" s="47"/>
      <c r="D59" s="48"/>
      <c r="E59" s="48"/>
      <c r="F59" s="49"/>
      <c r="G59" s="48"/>
      <c r="H59" s="180"/>
      <c r="I59" s="48"/>
      <c r="J59" s="51"/>
      <c r="K59" s="51"/>
      <c r="L59" s="51"/>
      <c r="M59" s="51"/>
      <c r="N59" s="54"/>
      <c r="O59" s="51"/>
      <c r="P59" s="52"/>
      <c r="Q59" s="52"/>
      <c r="R59" s="51"/>
      <c r="S59" s="52"/>
      <c r="T59" s="243"/>
    </row>
    <row r="60" spans="1:20" x14ac:dyDescent="0.25">
      <c r="A60" s="45"/>
      <c r="B60" s="46"/>
      <c r="C60" s="47"/>
      <c r="D60" s="48"/>
      <c r="E60" s="48"/>
      <c r="F60" s="49"/>
      <c r="G60" s="48"/>
      <c r="H60" s="180"/>
      <c r="I60" s="48"/>
      <c r="J60" s="51"/>
      <c r="K60" s="51"/>
      <c r="L60" s="51"/>
      <c r="M60" s="51"/>
      <c r="N60" s="54"/>
      <c r="O60" s="51"/>
      <c r="P60" s="52"/>
      <c r="Q60" s="52"/>
      <c r="R60" s="51"/>
      <c r="S60" s="52"/>
      <c r="T60" s="243"/>
    </row>
    <row r="61" spans="1:20" x14ac:dyDescent="0.25">
      <c r="A61" s="45"/>
      <c r="B61" s="46"/>
      <c r="C61" s="47"/>
      <c r="D61" s="48"/>
      <c r="E61" s="48"/>
      <c r="F61" s="49"/>
      <c r="G61" s="48"/>
      <c r="H61" s="180"/>
      <c r="I61" s="48"/>
      <c r="J61" s="51"/>
      <c r="K61" s="51"/>
      <c r="L61" s="51"/>
      <c r="M61" s="51"/>
      <c r="N61" s="54"/>
      <c r="O61" s="51"/>
      <c r="P61" s="52"/>
      <c r="Q61" s="52"/>
      <c r="R61" s="51"/>
      <c r="S61" s="52"/>
      <c r="T61" s="243"/>
    </row>
    <row r="62" spans="1:20" x14ac:dyDescent="0.25">
      <c r="A62" s="45"/>
      <c r="B62" s="46"/>
      <c r="C62" s="47"/>
      <c r="D62" s="48"/>
      <c r="E62" s="48"/>
      <c r="F62" s="49"/>
      <c r="G62" s="48"/>
      <c r="H62" s="180"/>
      <c r="I62" s="48"/>
      <c r="J62" s="51"/>
      <c r="K62" s="51"/>
      <c r="L62" s="51"/>
      <c r="M62" s="51"/>
      <c r="N62" s="54"/>
      <c r="O62" s="51"/>
      <c r="P62" s="52"/>
      <c r="Q62" s="52"/>
      <c r="R62" s="51"/>
      <c r="S62" s="52"/>
      <c r="T62" s="243"/>
    </row>
    <row r="63" spans="1:20" x14ac:dyDescent="0.25">
      <c r="A63" s="45"/>
      <c r="B63" s="46"/>
      <c r="C63" s="47"/>
      <c r="D63" s="48"/>
      <c r="E63" s="48"/>
      <c r="F63" s="49"/>
      <c r="G63" s="48"/>
      <c r="H63" s="180"/>
      <c r="I63" s="48"/>
      <c r="J63" s="51"/>
      <c r="K63" s="51"/>
      <c r="L63" s="51"/>
      <c r="M63" s="51"/>
      <c r="N63" s="54"/>
      <c r="O63" s="51"/>
      <c r="P63" s="52"/>
      <c r="Q63" s="52"/>
      <c r="R63" s="51"/>
      <c r="S63" s="52"/>
      <c r="T63" s="243"/>
    </row>
    <row r="64" spans="1:20" x14ac:dyDescent="0.25">
      <c r="A64" s="23"/>
      <c r="B64" s="24"/>
      <c r="C64" s="25"/>
      <c r="D64" s="27"/>
      <c r="E64" s="27"/>
      <c r="F64" s="28"/>
      <c r="G64" s="27"/>
      <c r="H64" s="180"/>
      <c r="I64" s="27"/>
      <c r="J64" s="32"/>
      <c r="K64" s="32"/>
      <c r="L64" s="32"/>
      <c r="M64" s="32"/>
      <c r="N64" s="31"/>
      <c r="O64" s="32"/>
      <c r="P64" s="33"/>
      <c r="Q64" s="33"/>
      <c r="R64" s="32"/>
      <c r="S64" s="33"/>
      <c r="T64" s="5"/>
    </row>
    <row r="65" spans="1:20" x14ac:dyDescent="0.25">
      <c r="A65" s="23"/>
      <c r="B65" s="24"/>
      <c r="C65" s="25"/>
      <c r="D65" s="27"/>
      <c r="E65" s="27"/>
      <c r="F65" s="28"/>
      <c r="G65" s="27"/>
      <c r="H65" s="180"/>
      <c r="I65" s="27"/>
      <c r="J65" s="32"/>
      <c r="K65" s="32"/>
      <c r="L65" s="32"/>
      <c r="M65" s="32"/>
      <c r="N65" s="31"/>
      <c r="O65" s="32"/>
      <c r="P65" s="33"/>
      <c r="Q65" s="33"/>
      <c r="R65" s="32"/>
      <c r="S65" s="33"/>
      <c r="T65" s="5"/>
    </row>
    <row r="66" spans="1:20" x14ac:dyDescent="0.25">
      <c r="A66" s="23"/>
      <c r="B66" s="24"/>
      <c r="C66" s="25"/>
      <c r="D66" s="27"/>
      <c r="E66" s="27"/>
      <c r="F66" s="28"/>
      <c r="G66" s="27"/>
      <c r="H66" s="180"/>
      <c r="I66" s="27"/>
      <c r="J66" s="32"/>
      <c r="K66" s="32"/>
      <c r="L66" s="32"/>
      <c r="M66" s="32"/>
      <c r="N66" s="31"/>
      <c r="O66" s="32"/>
      <c r="P66" s="33"/>
      <c r="Q66" s="33"/>
      <c r="R66" s="32"/>
      <c r="S66" s="33"/>
      <c r="T66" s="5"/>
    </row>
    <row r="67" spans="1:20" x14ac:dyDescent="0.25">
      <c r="A67" s="23"/>
      <c r="B67" s="24"/>
      <c r="C67" s="25"/>
      <c r="D67" s="27"/>
      <c r="E67" s="27"/>
      <c r="F67" s="28"/>
      <c r="G67" s="27"/>
      <c r="H67" s="180"/>
      <c r="I67" s="27"/>
      <c r="J67" s="32"/>
      <c r="K67" s="32"/>
      <c r="L67" s="32"/>
      <c r="M67" s="32"/>
      <c r="N67" s="31"/>
      <c r="O67" s="32"/>
      <c r="P67" s="33"/>
      <c r="Q67" s="33"/>
      <c r="R67" s="32"/>
      <c r="S67" s="33"/>
      <c r="T67" s="5"/>
    </row>
    <row r="68" spans="1:20" x14ac:dyDescent="0.25">
      <c r="A68" s="23"/>
      <c r="B68" s="24"/>
      <c r="C68" s="25"/>
      <c r="D68" s="27"/>
      <c r="E68" s="27"/>
      <c r="F68" s="28"/>
      <c r="G68" s="27"/>
      <c r="H68" s="180"/>
      <c r="I68" s="27"/>
      <c r="J68" s="32"/>
      <c r="K68" s="32"/>
      <c r="L68" s="32"/>
      <c r="M68" s="32"/>
      <c r="N68" s="31"/>
      <c r="O68" s="32"/>
      <c r="P68" s="33"/>
      <c r="Q68" s="33"/>
      <c r="R68" s="32"/>
      <c r="S68" s="33"/>
      <c r="T68" s="5"/>
    </row>
    <row r="69" spans="1:20" x14ac:dyDescent="0.25">
      <c r="A69" s="45"/>
      <c r="B69" s="46"/>
      <c r="C69" s="47"/>
      <c r="D69" s="48"/>
      <c r="E69" s="48"/>
      <c r="F69" s="49"/>
      <c r="G69" s="48"/>
      <c r="H69" s="180"/>
      <c r="I69" s="48"/>
      <c r="J69" s="51"/>
      <c r="K69" s="51"/>
      <c r="L69" s="51"/>
      <c r="M69" s="51"/>
      <c r="N69" s="54"/>
      <c r="O69" s="51"/>
      <c r="P69" s="52"/>
      <c r="Q69" s="52"/>
      <c r="R69" s="51"/>
      <c r="S69" s="52"/>
      <c r="T69" s="243"/>
    </row>
    <row r="70" spans="1:20" x14ac:dyDescent="0.25">
      <c r="A70" s="45"/>
      <c r="B70" s="46"/>
      <c r="C70" s="47"/>
      <c r="D70" s="48"/>
      <c r="E70" s="48"/>
      <c r="F70" s="49"/>
      <c r="G70" s="48"/>
      <c r="H70" s="180"/>
      <c r="I70" s="48"/>
      <c r="J70" s="51"/>
      <c r="K70" s="51"/>
      <c r="L70" s="51"/>
      <c r="M70" s="51"/>
      <c r="N70" s="54"/>
      <c r="O70" s="51"/>
      <c r="P70" s="52"/>
      <c r="Q70" s="52"/>
      <c r="R70" s="51"/>
      <c r="S70" s="52"/>
      <c r="T70" s="243"/>
    </row>
    <row r="71" spans="1:20" x14ac:dyDescent="0.25">
      <c r="A71" s="45"/>
      <c r="B71" s="46"/>
      <c r="C71" s="47"/>
      <c r="D71" s="48"/>
      <c r="E71" s="48"/>
      <c r="F71" s="49"/>
      <c r="G71" s="48"/>
      <c r="H71" s="180"/>
      <c r="I71" s="48"/>
      <c r="J71" s="51"/>
      <c r="K71" s="51"/>
      <c r="L71" s="51"/>
      <c r="M71" s="51"/>
      <c r="N71" s="54"/>
      <c r="O71" s="51"/>
      <c r="P71" s="52"/>
      <c r="Q71" s="52"/>
      <c r="R71" s="51"/>
      <c r="S71" s="52"/>
      <c r="T71" s="243"/>
    </row>
    <row r="72" spans="1:20" x14ac:dyDescent="0.25">
      <c r="A72" s="45"/>
      <c r="B72" s="46"/>
      <c r="C72" s="47"/>
      <c r="D72" s="48"/>
      <c r="E72" s="48"/>
      <c r="F72" s="49"/>
      <c r="G72" s="48"/>
      <c r="H72" s="180"/>
      <c r="I72" s="48"/>
      <c r="J72" s="51"/>
      <c r="K72" s="51"/>
      <c r="L72" s="51"/>
      <c r="M72" s="51"/>
      <c r="N72" s="54"/>
      <c r="O72" s="51"/>
      <c r="P72" s="52"/>
      <c r="Q72" s="52"/>
      <c r="R72" s="51"/>
      <c r="S72" s="52"/>
      <c r="T72" s="243"/>
    </row>
    <row r="73" spans="1:20" x14ac:dyDescent="0.25">
      <c r="A73" s="45"/>
      <c r="B73" s="46"/>
      <c r="C73" s="47"/>
      <c r="D73" s="48"/>
      <c r="E73" s="48"/>
      <c r="F73" s="49"/>
      <c r="G73" s="48"/>
      <c r="H73" s="180"/>
      <c r="I73" s="48"/>
      <c r="J73" s="51"/>
      <c r="K73" s="51"/>
      <c r="L73" s="51"/>
      <c r="M73" s="51"/>
      <c r="N73" s="54"/>
      <c r="O73" s="51"/>
      <c r="P73" s="52"/>
      <c r="Q73" s="52"/>
      <c r="R73" s="51"/>
      <c r="S73" s="52"/>
      <c r="T73" s="243"/>
    </row>
    <row r="74" spans="1:20" x14ac:dyDescent="0.25">
      <c r="A74" s="23"/>
      <c r="B74" s="24"/>
      <c r="C74" s="25"/>
      <c r="D74" s="27"/>
      <c r="E74" s="27"/>
      <c r="F74" s="28"/>
      <c r="G74" s="27"/>
      <c r="H74" s="180"/>
      <c r="I74" s="27"/>
      <c r="J74" s="32"/>
      <c r="K74" s="32"/>
      <c r="L74" s="32"/>
      <c r="M74" s="32"/>
      <c r="N74" s="31"/>
      <c r="O74" s="32"/>
      <c r="P74" s="33"/>
      <c r="Q74" s="33"/>
      <c r="R74" s="32"/>
      <c r="S74" s="33"/>
      <c r="T74" s="5"/>
    </row>
    <row r="75" spans="1:20" x14ac:dyDescent="0.25">
      <c r="A75" s="23"/>
      <c r="B75" s="24"/>
      <c r="C75" s="25"/>
      <c r="D75" s="27"/>
      <c r="E75" s="27"/>
      <c r="F75" s="28"/>
      <c r="G75" s="27"/>
      <c r="H75" s="180"/>
      <c r="I75" s="27"/>
      <c r="J75" s="32"/>
      <c r="K75" s="32"/>
      <c r="L75" s="32"/>
      <c r="M75" s="32"/>
      <c r="N75" s="31"/>
      <c r="O75" s="32"/>
      <c r="P75" s="33"/>
      <c r="Q75" s="33"/>
      <c r="R75" s="32"/>
      <c r="S75" s="33"/>
      <c r="T75" s="5"/>
    </row>
    <row r="76" spans="1:20" x14ac:dyDescent="0.25">
      <c r="A76" s="23"/>
      <c r="B76" s="24"/>
      <c r="C76" s="25"/>
      <c r="D76" s="27"/>
      <c r="E76" s="27"/>
      <c r="F76" s="28"/>
      <c r="G76" s="27"/>
      <c r="H76" s="180"/>
      <c r="I76" s="27"/>
      <c r="J76" s="32"/>
      <c r="K76" s="32"/>
      <c r="L76" s="32"/>
      <c r="M76" s="32"/>
      <c r="N76" s="31"/>
      <c r="O76" s="32"/>
      <c r="P76" s="33"/>
      <c r="Q76" s="33"/>
      <c r="R76" s="32"/>
      <c r="S76" s="33"/>
      <c r="T76" s="5"/>
    </row>
    <row r="77" spans="1:20" x14ac:dyDescent="0.25">
      <c r="A77" s="23"/>
      <c r="B77" s="24"/>
      <c r="C77" s="25"/>
      <c r="D77" s="27"/>
      <c r="E77" s="27"/>
      <c r="F77" s="28"/>
      <c r="G77" s="27"/>
      <c r="H77" s="180"/>
      <c r="I77" s="27"/>
      <c r="J77" s="32"/>
      <c r="K77" s="32"/>
      <c r="L77" s="32"/>
      <c r="M77" s="32"/>
      <c r="N77" s="31"/>
      <c r="O77" s="32"/>
      <c r="P77" s="33"/>
      <c r="Q77" s="33"/>
      <c r="R77" s="32"/>
      <c r="S77" s="33"/>
      <c r="T77" s="5"/>
    </row>
    <row r="78" spans="1:20" x14ac:dyDescent="0.25">
      <c r="A78" s="23"/>
      <c r="B78" s="24"/>
      <c r="C78" s="25"/>
      <c r="D78" s="27"/>
      <c r="E78" s="27"/>
      <c r="F78" s="28"/>
      <c r="G78" s="27"/>
      <c r="H78" s="180"/>
      <c r="I78" s="27"/>
      <c r="J78" s="32"/>
      <c r="K78" s="32"/>
      <c r="L78" s="32"/>
      <c r="M78" s="32"/>
      <c r="N78" s="31"/>
      <c r="O78" s="32"/>
      <c r="P78" s="33"/>
      <c r="Q78" s="33"/>
      <c r="R78" s="32"/>
      <c r="S78" s="33"/>
      <c r="T78" s="5"/>
    </row>
    <row r="79" spans="1:20" x14ac:dyDescent="0.25">
      <c r="A79" s="45"/>
      <c r="B79" s="46"/>
      <c r="C79" s="47"/>
      <c r="D79" s="48"/>
      <c r="E79" s="48"/>
      <c r="F79" s="49"/>
      <c r="G79" s="48"/>
      <c r="H79" s="180"/>
      <c r="I79" s="48"/>
      <c r="J79" s="51"/>
      <c r="K79" s="51"/>
      <c r="L79" s="51"/>
      <c r="M79" s="51"/>
      <c r="N79" s="54"/>
      <c r="O79" s="51"/>
      <c r="P79" s="52"/>
      <c r="Q79" s="52"/>
      <c r="R79" s="51"/>
      <c r="S79" s="52"/>
      <c r="T79" s="243"/>
    </row>
    <row r="80" spans="1:20" x14ac:dyDescent="0.25">
      <c r="A80" s="45"/>
      <c r="B80" s="46"/>
      <c r="C80" s="47"/>
      <c r="D80" s="48"/>
      <c r="E80" s="48"/>
      <c r="F80" s="49"/>
      <c r="G80" s="48"/>
      <c r="H80" s="180"/>
      <c r="I80" s="48"/>
      <c r="J80" s="51"/>
      <c r="K80" s="51"/>
      <c r="L80" s="51"/>
      <c r="M80" s="51"/>
      <c r="N80" s="54"/>
      <c r="O80" s="51"/>
      <c r="P80" s="52"/>
      <c r="Q80" s="52"/>
      <c r="R80" s="51"/>
      <c r="S80" s="52"/>
      <c r="T80" s="243"/>
    </row>
    <row r="81" spans="1:20" x14ac:dyDescent="0.25">
      <c r="A81" s="45"/>
      <c r="B81" s="46"/>
      <c r="C81" s="47"/>
      <c r="D81" s="48"/>
      <c r="E81" s="48"/>
      <c r="F81" s="49"/>
      <c r="G81" s="48"/>
      <c r="H81" s="180"/>
      <c r="I81" s="48"/>
      <c r="J81" s="51"/>
      <c r="K81" s="51"/>
      <c r="L81" s="51"/>
      <c r="M81" s="51"/>
      <c r="N81" s="54"/>
      <c r="O81" s="51"/>
      <c r="P81" s="52"/>
      <c r="Q81" s="52"/>
      <c r="R81" s="51"/>
      <c r="S81" s="52"/>
      <c r="T81" s="243"/>
    </row>
    <row r="82" spans="1:20" x14ac:dyDescent="0.25">
      <c r="A82" s="45"/>
      <c r="B82" s="46"/>
      <c r="C82" s="47"/>
      <c r="D82" s="48"/>
      <c r="E82" s="48"/>
      <c r="F82" s="49"/>
      <c r="G82" s="48"/>
      <c r="H82" s="180"/>
      <c r="I82" s="48"/>
      <c r="J82" s="51"/>
      <c r="K82" s="51"/>
      <c r="L82" s="51"/>
      <c r="M82" s="51"/>
      <c r="N82" s="54"/>
      <c r="O82" s="51"/>
      <c r="P82" s="52"/>
      <c r="Q82" s="52"/>
      <c r="R82" s="51"/>
      <c r="S82" s="52"/>
      <c r="T82" s="243"/>
    </row>
    <row r="83" spans="1:20" x14ac:dyDescent="0.25">
      <c r="A83" s="45"/>
      <c r="B83" s="46"/>
      <c r="C83" s="47"/>
      <c r="D83" s="48"/>
      <c r="E83" s="48"/>
      <c r="F83" s="49"/>
      <c r="G83" s="48"/>
      <c r="H83" s="180"/>
      <c r="I83" s="48"/>
      <c r="J83" s="51"/>
      <c r="K83" s="51"/>
      <c r="L83" s="51"/>
      <c r="M83" s="51"/>
      <c r="N83" s="54"/>
      <c r="O83" s="51"/>
      <c r="P83" s="52"/>
      <c r="Q83" s="52"/>
      <c r="R83" s="51"/>
      <c r="S83" s="52"/>
      <c r="T83" s="243"/>
    </row>
    <row r="84" spans="1:20" x14ac:dyDescent="0.25">
      <c r="A84" s="23"/>
      <c r="B84" s="24"/>
      <c r="C84" s="25"/>
      <c r="D84" s="27"/>
      <c r="E84" s="27"/>
      <c r="F84" s="28"/>
      <c r="G84" s="27"/>
      <c r="H84" s="180"/>
      <c r="I84" s="27"/>
      <c r="J84" s="32"/>
      <c r="K84" s="32"/>
      <c r="L84" s="32"/>
      <c r="M84" s="32"/>
      <c r="N84" s="31"/>
      <c r="O84" s="32"/>
      <c r="P84" s="33"/>
      <c r="Q84" s="33"/>
      <c r="R84" s="32"/>
      <c r="S84" s="33"/>
      <c r="T84" s="5"/>
    </row>
    <row r="85" spans="1:20" x14ac:dyDescent="0.25">
      <c r="A85" s="23"/>
      <c r="B85" s="24"/>
      <c r="C85" s="25"/>
      <c r="D85" s="27"/>
      <c r="E85" s="27"/>
      <c r="F85" s="28"/>
      <c r="G85" s="27"/>
      <c r="H85" s="180"/>
      <c r="I85" s="27"/>
      <c r="J85" s="32"/>
      <c r="K85" s="32"/>
      <c r="L85" s="32"/>
      <c r="M85" s="32"/>
      <c r="N85" s="31"/>
      <c r="O85" s="32"/>
      <c r="P85" s="33"/>
      <c r="Q85" s="33"/>
      <c r="R85" s="32"/>
      <c r="S85" s="33"/>
      <c r="T85" s="5"/>
    </row>
    <row r="86" spans="1:20" x14ac:dyDescent="0.25">
      <c r="A86" s="23"/>
      <c r="B86" s="24"/>
      <c r="C86" s="25"/>
      <c r="D86" s="27"/>
      <c r="E86" s="27"/>
      <c r="F86" s="28"/>
      <c r="G86" s="27"/>
      <c r="H86" s="180"/>
      <c r="I86" s="27"/>
      <c r="J86" s="32"/>
      <c r="K86" s="32"/>
      <c r="L86" s="32"/>
      <c r="M86" s="32"/>
      <c r="N86" s="31"/>
      <c r="O86" s="32"/>
      <c r="P86" s="33"/>
      <c r="Q86" s="33"/>
      <c r="R86" s="32"/>
      <c r="S86" s="33"/>
      <c r="T86" s="5"/>
    </row>
    <row r="87" spans="1:20" x14ac:dyDescent="0.25">
      <c r="A87" s="23"/>
      <c r="B87" s="24"/>
      <c r="C87" s="25"/>
      <c r="D87" s="27"/>
      <c r="E87" s="27"/>
      <c r="F87" s="28"/>
      <c r="G87" s="27"/>
      <c r="H87" s="180"/>
      <c r="I87" s="27"/>
      <c r="J87" s="32"/>
      <c r="K87" s="32"/>
      <c r="L87" s="32"/>
      <c r="M87" s="32"/>
      <c r="N87" s="31"/>
      <c r="O87" s="32"/>
      <c r="P87" s="33"/>
      <c r="Q87" s="33"/>
      <c r="R87" s="32"/>
      <c r="S87" s="33"/>
      <c r="T87" s="5"/>
    </row>
    <row r="88" spans="1:20" x14ac:dyDescent="0.25">
      <c r="A88" s="23"/>
      <c r="B88" s="24"/>
      <c r="C88" s="25"/>
      <c r="D88" s="27"/>
      <c r="E88" s="27"/>
      <c r="F88" s="28"/>
      <c r="G88" s="27"/>
      <c r="H88" s="180"/>
      <c r="I88" s="27"/>
      <c r="J88" s="32"/>
      <c r="K88" s="32"/>
      <c r="L88" s="32"/>
      <c r="M88" s="32"/>
      <c r="N88" s="31"/>
      <c r="O88" s="32"/>
      <c r="P88" s="33"/>
      <c r="Q88" s="33"/>
      <c r="R88" s="32"/>
      <c r="S88" s="33"/>
      <c r="T88" s="5"/>
    </row>
    <row r="89" spans="1:20" x14ac:dyDescent="0.25">
      <c r="A89" s="45"/>
      <c r="B89" s="46"/>
      <c r="C89" s="47"/>
      <c r="D89" s="48"/>
      <c r="E89" s="48"/>
      <c r="F89" s="49"/>
      <c r="G89" s="48"/>
      <c r="H89" s="180"/>
      <c r="I89" s="48"/>
      <c r="J89" s="51"/>
      <c r="K89" s="51"/>
      <c r="L89" s="51"/>
      <c r="M89" s="51"/>
      <c r="N89" s="54"/>
      <c r="O89" s="51"/>
      <c r="P89" s="52"/>
      <c r="Q89" s="52"/>
      <c r="R89" s="51"/>
      <c r="S89" s="52"/>
      <c r="T89" s="243"/>
    </row>
    <row r="90" spans="1:20" x14ac:dyDescent="0.25">
      <c r="A90" s="45"/>
      <c r="B90" s="46"/>
      <c r="C90" s="47"/>
      <c r="D90" s="48"/>
      <c r="E90" s="48"/>
      <c r="F90" s="49"/>
      <c r="G90" s="48"/>
      <c r="H90" s="180"/>
      <c r="I90" s="48"/>
      <c r="J90" s="51"/>
      <c r="K90" s="51"/>
      <c r="L90" s="51"/>
      <c r="M90" s="51"/>
      <c r="N90" s="54"/>
      <c r="O90" s="51"/>
      <c r="P90" s="52"/>
      <c r="Q90" s="52"/>
      <c r="R90" s="51"/>
      <c r="S90" s="52"/>
      <c r="T90" s="243"/>
    </row>
    <row r="91" spans="1:20" x14ac:dyDescent="0.25">
      <c r="A91" s="45"/>
      <c r="B91" s="46"/>
      <c r="C91" s="47"/>
      <c r="D91" s="48"/>
      <c r="E91" s="48"/>
      <c r="F91" s="49"/>
      <c r="G91" s="48"/>
      <c r="H91" s="180"/>
      <c r="I91" s="48"/>
      <c r="J91" s="51"/>
      <c r="K91" s="51"/>
      <c r="L91" s="51"/>
      <c r="M91" s="51"/>
      <c r="N91" s="54"/>
      <c r="O91" s="51"/>
      <c r="P91" s="52"/>
      <c r="Q91" s="52"/>
      <c r="R91" s="51"/>
      <c r="S91" s="52"/>
      <c r="T91" s="243"/>
    </row>
    <row r="92" spans="1:20" x14ac:dyDescent="0.25">
      <c r="A92" s="45"/>
      <c r="B92" s="46"/>
      <c r="C92" s="47"/>
      <c r="D92" s="48"/>
      <c r="E92" s="48"/>
      <c r="F92" s="49"/>
      <c r="G92" s="48"/>
      <c r="H92" s="180"/>
      <c r="I92" s="48"/>
      <c r="J92" s="51"/>
      <c r="K92" s="51"/>
      <c r="L92" s="51"/>
      <c r="M92" s="51"/>
      <c r="N92" s="54"/>
      <c r="O92" s="51"/>
      <c r="P92" s="52"/>
      <c r="Q92" s="52"/>
      <c r="R92" s="51"/>
      <c r="S92" s="52"/>
      <c r="T92" s="243"/>
    </row>
    <row r="93" spans="1:20" x14ac:dyDescent="0.25">
      <c r="A93" s="45"/>
      <c r="B93" s="46"/>
      <c r="C93" s="47"/>
      <c r="D93" s="48"/>
      <c r="E93" s="48"/>
      <c r="F93" s="49"/>
      <c r="G93" s="48"/>
      <c r="H93" s="180"/>
      <c r="I93" s="48"/>
      <c r="J93" s="51"/>
      <c r="K93" s="51"/>
      <c r="L93" s="51"/>
      <c r="M93" s="51"/>
      <c r="N93" s="54"/>
      <c r="O93" s="51"/>
      <c r="P93" s="52"/>
      <c r="Q93" s="52"/>
      <c r="R93" s="51"/>
      <c r="S93" s="52"/>
      <c r="T93" s="243"/>
    </row>
    <row r="94" spans="1:20" x14ac:dyDescent="0.25">
      <c r="A94" s="23"/>
      <c r="B94" s="24"/>
      <c r="C94" s="25"/>
      <c r="D94" s="27"/>
      <c r="E94" s="27"/>
      <c r="F94" s="28"/>
      <c r="G94" s="27"/>
      <c r="H94" s="180"/>
      <c r="I94" s="27"/>
      <c r="J94" s="32"/>
      <c r="K94" s="32"/>
      <c r="L94" s="32"/>
      <c r="M94" s="32"/>
      <c r="N94" s="31"/>
      <c r="O94" s="32"/>
      <c r="P94" s="33"/>
      <c r="Q94" s="33"/>
      <c r="R94" s="32"/>
      <c r="S94" s="33"/>
      <c r="T94" s="5"/>
    </row>
    <row r="95" spans="1:20" x14ac:dyDescent="0.25">
      <c r="A95" s="23"/>
      <c r="B95" s="24"/>
      <c r="C95" s="25"/>
      <c r="D95" s="27"/>
      <c r="E95" s="27"/>
      <c r="F95" s="28"/>
      <c r="G95" s="27"/>
      <c r="H95" s="180"/>
      <c r="I95" s="27"/>
      <c r="J95" s="32"/>
      <c r="K95" s="32"/>
      <c r="L95" s="32"/>
      <c r="M95" s="32"/>
      <c r="N95" s="31"/>
      <c r="O95" s="32"/>
      <c r="P95" s="33"/>
      <c r="Q95" s="33"/>
      <c r="R95" s="32"/>
      <c r="S95" s="33"/>
      <c r="T95" s="5"/>
    </row>
    <row r="96" spans="1:20" x14ac:dyDescent="0.25">
      <c r="A96" s="23"/>
      <c r="B96" s="24"/>
      <c r="C96" s="25"/>
      <c r="D96" s="27"/>
      <c r="E96" s="27"/>
      <c r="F96" s="28"/>
      <c r="G96" s="27"/>
      <c r="H96" s="180"/>
      <c r="I96" s="27"/>
      <c r="J96" s="32"/>
      <c r="K96" s="32"/>
      <c r="L96" s="32"/>
      <c r="M96" s="32"/>
      <c r="N96" s="31"/>
      <c r="O96" s="32"/>
      <c r="P96" s="33"/>
      <c r="Q96" s="33"/>
      <c r="R96" s="32"/>
      <c r="S96" s="33"/>
      <c r="T96" s="5"/>
    </row>
    <row r="97" spans="1:20" x14ac:dyDescent="0.25">
      <c r="A97" s="23"/>
      <c r="B97" s="24"/>
      <c r="C97" s="25"/>
      <c r="D97" s="27"/>
      <c r="E97" s="27"/>
      <c r="F97" s="28"/>
      <c r="G97" s="27"/>
      <c r="H97" s="180"/>
      <c r="I97" s="27"/>
      <c r="J97" s="32"/>
      <c r="K97" s="32"/>
      <c r="L97" s="32"/>
      <c r="M97" s="32"/>
      <c r="N97" s="31"/>
      <c r="O97" s="32"/>
      <c r="P97" s="33"/>
      <c r="Q97" s="33"/>
      <c r="R97" s="32"/>
      <c r="S97" s="33"/>
      <c r="T97" s="5"/>
    </row>
    <row r="98" spans="1:20" x14ac:dyDescent="0.25">
      <c r="A98" s="23"/>
      <c r="B98" s="24"/>
      <c r="C98" s="25"/>
      <c r="D98" s="27"/>
      <c r="E98" s="27"/>
      <c r="F98" s="28"/>
      <c r="G98" s="27"/>
      <c r="H98" s="180"/>
      <c r="I98" s="27"/>
      <c r="J98" s="32"/>
      <c r="K98" s="32"/>
      <c r="L98" s="32"/>
      <c r="M98" s="32"/>
      <c r="N98" s="31"/>
      <c r="O98" s="32"/>
      <c r="P98" s="33"/>
      <c r="Q98" s="33"/>
      <c r="R98" s="32"/>
      <c r="S98" s="33"/>
      <c r="T98" s="5"/>
    </row>
    <row r="99" spans="1:20" x14ac:dyDescent="0.25">
      <c r="A99" s="45"/>
      <c r="B99" s="46"/>
      <c r="C99" s="47"/>
      <c r="D99" s="48"/>
      <c r="E99" s="48"/>
      <c r="F99" s="49"/>
      <c r="G99" s="48"/>
      <c r="H99" s="180"/>
      <c r="I99" s="48"/>
      <c r="J99" s="51"/>
      <c r="K99" s="51"/>
      <c r="L99" s="51"/>
      <c r="M99" s="51"/>
      <c r="N99" s="54"/>
      <c r="O99" s="51"/>
      <c r="P99" s="52"/>
      <c r="Q99" s="52"/>
      <c r="R99" s="51"/>
      <c r="S99" s="52"/>
      <c r="T99" s="243"/>
    </row>
    <row r="100" spans="1:20" x14ac:dyDescent="0.25">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5">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5">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5">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5">
      <c r="A104" s="23"/>
      <c r="B104" s="24"/>
      <c r="C104" s="25"/>
      <c r="D104" s="27"/>
      <c r="E104" s="27"/>
      <c r="F104" s="28"/>
      <c r="G104" s="27"/>
      <c r="H104" s="180"/>
      <c r="I104" s="27"/>
      <c r="J104" s="32"/>
      <c r="K104" s="32"/>
      <c r="L104" s="32"/>
      <c r="M104" s="32"/>
      <c r="N104" s="31"/>
      <c r="O104" s="32"/>
      <c r="P104" s="33"/>
      <c r="Q104" s="33"/>
      <c r="R104" s="32"/>
      <c r="S104" s="33"/>
      <c r="T104" s="5"/>
    </row>
    <row r="105" spans="1:20" x14ac:dyDescent="0.25">
      <c r="A105" s="23"/>
      <c r="B105" s="24"/>
      <c r="C105" s="25"/>
      <c r="D105" s="27"/>
      <c r="E105" s="27"/>
      <c r="F105" s="28"/>
      <c r="G105" s="27"/>
      <c r="H105" s="180"/>
      <c r="I105" s="27"/>
      <c r="J105" s="32"/>
      <c r="K105" s="32"/>
      <c r="L105" s="32"/>
      <c r="M105" s="32"/>
      <c r="N105" s="31"/>
      <c r="O105" s="32"/>
      <c r="P105" s="33"/>
      <c r="Q105" s="33"/>
      <c r="R105" s="32"/>
      <c r="S105" s="33"/>
      <c r="T105" s="5"/>
    </row>
    <row r="106" spans="1:20" x14ac:dyDescent="0.25">
      <c r="A106" s="23"/>
      <c r="B106" s="24"/>
      <c r="C106" s="25"/>
      <c r="D106" s="27"/>
      <c r="E106" s="27"/>
      <c r="F106" s="28"/>
      <c r="G106" s="27"/>
      <c r="H106" s="180"/>
      <c r="I106" s="27"/>
      <c r="J106" s="32"/>
      <c r="K106" s="32"/>
      <c r="L106" s="32"/>
      <c r="M106" s="32"/>
      <c r="N106" s="31"/>
      <c r="O106" s="32"/>
      <c r="P106" s="33"/>
      <c r="Q106" s="33"/>
      <c r="R106" s="32"/>
      <c r="S106" s="33"/>
      <c r="T106" s="5"/>
    </row>
    <row r="107" spans="1:20" x14ac:dyDescent="0.25">
      <c r="A107" s="23"/>
      <c r="B107" s="24"/>
      <c r="C107" s="25"/>
      <c r="D107" s="27"/>
      <c r="E107" s="27"/>
      <c r="F107" s="28"/>
      <c r="G107" s="27"/>
      <c r="H107" s="180"/>
      <c r="I107" s="27"/>
      <c r="J107" s="32"/>
      <c r="K107" s="32"/>
      <c r="L107" s="32"/>
      <c r="M107" s="32"/>
      <c r="N107" s="31"/>
      <c r="O107" s="32"/>
      <c r="P107" s="33"/>
      <c r="Q107" s="33"/>
      <c r="R107" s="32"/>
      <c r="S107" s="33"/>
      <c r="T107" s="5"/>
    </row>
    <row r="108" spans="1:20" x14ac:dyDescent="0.25">
      <c r="A108" s="23"/>
      <c r="B108" s="24"/>
      <c r="C108" s="25"/>
      <c r="D108" s="27"/>
      <c r="E108" s="27"/>
      <c r="F108" s="28"/>
      <c r="G108" s="27"/>
      <c r="H108" s="180"/>
      <c r="I108" s="27"/>
      <c r="J108" s="32"/>
      <c r="K108" s="32"/>
      <c r="L108" s="32"/>
      <c r="M108" s="32"/>
      <c r="N108" s="31"/>
      <c r="O108" s="32"/>
      <c r="P108" s="33"/>
      <c r="Q108" s="33"/>
      <c r="R108" s="32"/>
      <c r="S108" s="33"/>
      <c r="T108" s="5"/>
    </row>
    <row r="109" spans="1:20" x14ac:dyDescent="0.25">
      <c r="A109" s="23"/>
      <c r="B109" s="24"/>
      <c r="C109" s="25"/>
      <c r="D109" s="27"/>
      <c r="E109" s="27"/>
      <c r="F109" s="28"/>
      <c r="G109" s="27"/>
      <c r="H109" s="180"/>
      <c r="I109" s="27"/>
      <c r="J109" s="32"/>
      <c r="K109" s="32"/>
      <c r="L109" s="32"/>
      <c r="M109" s="32"/>
      <c r="N109" s="31"/>
      <c r="O109" s="32"/>
      <c r="P109" s="33"/>
      <c r="Q109" s="33"/>
      <c r="R109" s="32"/>
      <c r="S109" s="33"/>
      <c r="T109" s="5"/>
    </row>
    <row r="110" spans="1:20" x14ac:dyDescent="0.25">
      <c r="A110" s="23"/>
      <c r="B110" s="24"/>
      <c r="C110" s="25"/>
      <c r="D110" s="27"/>
      <c r="E110" s="27"/>
      <c r="F110" s="28"/>
      <c r="G110" s="27"/>
      <c r="H110" s="180"/>
      <c r="I110" s="27"/>
      <c r="J110" s="32"/>
      <c r="K110" s="32"/>
      <c r="L110" s="32"/>
      <c r="M110" s="32"/>
      <c r="N110" s="31"/>
      <c r="O110" s="32"/>
      <c r="P110" s="33"/>
      <c r="Q110" s="33"/>
      <c r="R110" s="32"/>
      <c r="S110" s="33"/>
      <c r="T110" s="5"/>
    </row>
    <row r="111" spans="1:20" x14ac:dyDescent="0.25">
      <c r="A111" s="23"/>
      <c r="B111" s="24"/>
      <c r="C111" s="25"/>
      <c r="D111" s="27"/>
      <c r="E111" s="27"/>
      <c r="F111" s="28"/>
      <c r="G111" s="27"/>
      <c r="H111" s="180"/>
      <c r="I111" s="27"/>
      <c r="J111" s="32"/>
      <c r="K111" s="32"/>
      <c r="L111" s="32"/>
      <c r="M111" s="32"/>
      <c r="N111" s="31"/>
      <c r="O111" s="32"/>
      <c r="P111" s="33"/>
      <c r="Q111" s="33"/>
      <c r="R111" s="32"/>
      <c r="S111" s="33"/>
      <c r="T111" s="5"/>
    </row>
    <row r="112" spans="1:20" x14ac:dyDescent="0.25">
      <c r="A112" s="23"/>
      <c r="B112" s="24"/>
      <c r="C112" s="25"/>
      <c r="D112" s="27"/>
      <c r="E112" s="27"/>
      <c r="F112" s="28"/>
      <c r="G112" s="27"/>
      <c r="H112" s="180"/>
      <c r="I112" s="27"/>
      <c r="J112" s="32"/>
      <c r="K112" s="32"/>
      <c r="L112" s="32"/>
      <c r="M112" s="32"/>
      <c r="N112" s="31"/>
      <c r="O112" s="32"/>
      <c r="P112" s="33"/>
      <c r="Q112" s="33"/>
      <c r="R112" s="32"/>
      <c r="S112" s="33"/>
      <c r="T112" s="5"/>
    </row>
    <row r="113" spans="1:20" x14ac:dyDescent="0.25">
      <c r="A113" s="23"/>
      <c r="B113" s="24"/>
      <c r="C113" s="25"/>
      <c r="D113" s="27"/>
      <c r="E113" s="27"/>
      <c r="F113" s="28"/>
      <c r="G113" s="27"/>
      <c r="H113" s="180"/>
      <c r="I113" s="27"/>
      <c r="J113" s="32"/>
      <c r="K113" s="32"/>
      <c r="L113" s="32"/>
      <c r="M113" s="32"/>
      <c r="N113" s="31"/>
      <c r="O113" s="32"/>
      <c r="P113" s="33"/>
      <c r="Q113" s="33"/>
      <c r="R113" s="32"/>
      <c r="S113" s="33"/>
      <c r="T113" s="5"/>
    </row>
    <row r="114" spans="1:20" x14ac:dyDescent="0.25">
      <c r="A114" s="23"/>
      <c r="B114" s="24"/>
      <c r="C114" s="25"/>
      <c r="D114" s="27"/>
      <c r="E114" s="27"/>
      <c r="F114" s="28"/>
      <c r="G114" s="27"/>
      <c r="H114" s="180"/>
      <c r="I114" s="27"/>
      <c r="J114" s="32"/>
      <c r="K114" s="32"/>
      <c r="L114" s="32"/>
      <c r="M114" s="32"/>
      <c r="N114" s="31"/>
      <c r="O114" s="32"/>
      <c r="P114" s="33"/>
      <c r="Q114" s="33"/>
      <c r="R114" s="32"/>
      <c r="S114" s="33"/>
      <c r="T114" s="5"/>
    </row>
    <row r="115" spans="1:20" x14ac:dyDescent="0.25">
      <c r="A115" s="23"/>
      <c r="B115" s="24"/>
      <c r="C115" s="25"/>
      <c r="D115" s="27"/>
      <c r="E115" s="27"/>
      <c r="F115" s="28"/>
      <c r="G115" s="27"/>
      <c r="H115" s="180"/>
      <c r="I115" s="27"/>
      <c r="J115" s="32"/>
      <c r="K115" s="32"/>
      <c r="L115" s="32"/>
      <c r="M115" s="32"/>
      <c r="N115" s="31"/>
      <c r="O115" s="32"/>
      <c r="P115" s="33"/>
      <c r="Q115" s="33"/>
      <c r="R115" s="32"/>
      <c r="S115" s="33"/>
      <c r="T115" s="5"/>
    </row>
    <row r="116" spans="1:20" x14ac:dyDescent="0.25">
      <c r="A116" s="23"/>
      <c r="B116" s="24"/>
      <c r="C116" s="25"/>
      <c r="D116" s="27"/>
      <c r="E116" s="27"/>
      <c r="F116" s="28"/>
      <c r="G116" s="27"/>
      <c r="H116" s="180"/>
      <c r="I116" s="27"/>
      <c r="J116" s="32"/>
      <c r="K116" s="32"/>
      <c r="L116" s="32"/>
      <c r="M116" s="32"/>
      <c r="N116" s="31"/>
      <c r="O116" s="32"/>
      <c r="P116" s="33"/>
      <c r="Q116" s="33"/>
      <c r="R116" s="32"/>
      <c r="S116" s="33"/>
      <c r="T116" s="5"/>
    </row>
    <row r="117" spans="1:20" x14ac:dyDescent="0.25">
      <c r="A117" s="23"/>
      <c r="B117" s="24"/>
      <c r="C117" s="25"/>
      <c r="D117" s="27"/>
      <c r="E117" s="27"/>
      <c r="F117" s="28"/>
      <c r="G117" s="27"/>
      <c r="H117" s="180"/>
      <c r="I117" s="27"/>
      <c r="J117" s="32"/>
      <c r="K117" s="32"/>
      <c r="L117" s="32"/>
      <c r="M117" s="32"/>
      <c r="N117" s="31"/>
      <c r="O117" s="32"/>
      <c r="P117" s="33"/>
      <c r="Q117" s="33"/>
      <c r="R117" s="32"/>
      <c r="S117" s="33"/>
      <c r="T117" s="5"/>
    </row>
    <row r="118" spans="1:20" x14ac:dyDescent="0.25">
      <c r="A118" s="23"/>
      <c r="B118" s="24"/>
      <c r="C118" s="25"/>
      <c r="D118" s="27"/>
      <c r="E118" s="27"/>
      <c r="F118" s="28"/>
      <c r="G118" s="27"/>
      <c r="H118" s="180"/>
      <c r="I118" s="27"/>
      <c r="J118" s="32"/>
      <c r="K118" s="32"/>
      <c r="L118" s="32"/>
      <c r="M118" s="32"/>
      <c r="N118" s="31"/>
      <c r="O118" s="32"/>
      <c r="P118" s="33"/>
      <c r="Q118" s="33"/>
      <c r="R118" s="32"/>
      <c r="S118" s="33"/>
      <c r="T118" s="5"/>
    </row>
    <row r="119" spans="1:20" x14ac:dyDescent="0.25">
      <c r="A119" s="23"/>
      <c r="B119" s="24"/>
      <c r="C119" s="25"/>
      <c r="D119" s="27"/>
      <c r="E119" s="27"/>
      <c r="F119" s="28"/>
      <c r="G119" s="27"/>
      <c r="H119" s="180"/>
      <c r="I119" s="27"/>
      <c r="J119" s="32"/>
      <c r="K119" s="32"/>
      <c r="L119" s="32"/>
      <c r="M119" s="32"/>
      <c r="N119" s="31"/>
      <c r="O119" s="32"/>
      <c r="P119" s="33"/>
      <c r="Q119" s="33"/>
      <c r="R119" s="32"/>
      <c r="S119" s="33"/>
      <c r="T119" s="5"/>
    </row>
    <row r="120" spans="1:20" x14ac:dyDescent="0.25">
      <c r="A120" s="23"/>
      <c r="B120" s="24"/>
      <c r="C120" s="25"/>
      <c r="D120" s="27"/>
      <c r="E120" s="27"/>
      <c r="F120" s="28"/>
      <c r="G120" s="27"/>
      <c r="H120" s="180"/>
      <c r="I120" s="27"/>
      <c r="J120" s="32"/>
      <c r="K120" s="32"/>
      <c r="L120" s="32"/>
      <c r="M120" s="32"/>
      <c r="N120" s="31"/>
      <c r="O120" s="32"/>
      <c r="P120" s="33"/>
      <c r="Q120" s="33"/>
      <c r="R120" s="32"/>
      <c r="S120" s="33"/>
      <c r="T120" s="5"/>
    </row>
    <row r="121" spans="1:20" x14ac:dyDescent="0.25">
      <c r="A121" s="23"/>
      <c r="B121" s="24"/>
      <c r="C121" s="25"/>
      <c r="D121" s="27"/>
      <c r="E121" s="27"/>
      <c r="F121" s="28"/>
      <c r="G121" s="27"/>
      <c r="H121" s="180"/>
      <c r="I121" s="27"/>
      <c r="J121" s="32"/>
      <c r="K121" s="32"/>
      <c r="L121" s="32"/>
      <c r="M121" s="32"/>
      <c r="N121" s="31"/>
      <c r="O121" s="32"/>
      <c r="P121" s="33"/>
      <c r="Q121" s="33"/>
      <c r="R121" s="32"/>
      <c r="S121" s="33"/>
      <c r="T121" s="5"/>
    </row>
    <row r="122" spans="1:20" x14ac:dyDescent="0.25">
      <c r="A122" s="23"/>
      <c r="B122" s="24"/>
      <c r="C122" s="25"/>
      <c r="D122" s="27"/>
      <c r="E122" s="27"/>
      <c r="F122" s="28"/>
      <c r="G122" s="27"/>
      <c r="H122" s="180"/>
      <c r="I122" s="27"/>
      <c r="J122" s="32"/>
      <c r="K122" s="32"/>
      <c r="L122" s="32"/>
      <c r="M122" s="32"/>
      <c r="N122" s="31"/>
      <c r="O122" s="32"/>
      <c r="P122" s="33"/>
      <c r="Q122" s="33"/>
      <c r="R122" s="32"/>
      <c r="S122" s="33"/>
      <c r="T122" s="5"/>
    </row>
    <row r="123" spans="1:20" x14ac:dyDescent="0.25">
      <c r="A123" s="23"/>
      <c r="B123" s="24"/>
      <c r="C123" s="25"/>
      <c r="D123" s="27"/>
      <c r="E123" s="27"/>
      <c r="F123" s="28"/>
      <c r="G123" s="27"/>
      <c r="H123" s="180"/>
      <c r="I123" s="27"/>
      <c r="J123" s="32"/>
      <c r="K123" s="32"/>
      <c r="L123" s="32"/>
      <c r="M123" s="32"/>
      <c r="N123" s="31"/>
      <c r="O123" s="32"/>
      <c r="P123" s="33"/>
      <c r="Q123" s="33"/>
      <c r="R123" s="32"/>
      <c r="S123" s="33"/>
      <c r="T123" s="5"/>
    </row>
    <row r="124" spans="1:20" x14ac:dyDescent="0.25">
      <c r="A124" s="23"/>
      <c r="B124" s="24"/>
      <c r="C124" s="25"/>
      <c r="D124" s="27"/>
      <c r="E124" s="27"/>
      <c r="F124" s="28"/>
      <c r="G124" s="27"/>
      <c r="H124" s="180"/>
      <c r="I124" s="27"/>
      <c r="J124" s="32"/>
      <c r="K124" s="32"/>
      <c r="L124" s="32"/>
      <c r="M124" s="32"/>
      <c r="N124" s="31"/>
      <c r="O124" s="32"/>
      <c r="P124" s="33"/>
      <c r="Q124" s="33"/>
      <c r="R124" s="32"/>
      <c r="S124" s="33"/>
      <c r="T124" s="5"/>
    </row>
    <row r="125" spans="1:20" x14ac:dyDescent="0.25">
      <c r="A125" s="23"/>
      <c r="B125" s="24"/>
      <c r="C125" s="25"/>
      <c r="D125" s="27"/>
      <c r="E125" s="27"/>
      <c r="F125" s="28"/>
      <c r="G125" s="27"/>
      <c r="H125" s="180"/>
      <c r="I125" s="27"/>
      <c r="J125" s="32"/>
      <c r="K125" s="32"/>
      <c r="L125" s="32"/>
      <c r="M125" s="32"/>
      <c r="N125" s="31"/>
      <c r="O125" s="32"/>
      <c r="P125" s="33"/>
      <c r="Q125" s="33"/>
      <c r="R125" s="32"/>
      <c r="S125" s="33"/>
      <c r="T125" s="5"/>
    </row>
    <row r="126" spans="1:20" x14ac:dyDescent="0.25">
      <c r="A126" s="23"/>
      <c r="B126" s="24"/>
      <c r="C126" s="25"/>
      <c r="D126" s="27"/>
      <c r="E126" s="27"/>
      <c r="F126" s="28"/>
      <c r="G126" s="27"/>
      <c r="H126" s="180"/>
      <c r="I126" s="27"/>
      <c r="J126" s="32"/>
      <c r="K126" s="32"/>
      <c r="L126" s="32"/>
      <c r="M126" s="32"/>
      <c r="N126" s="31"/>
      <c r="O126" s="32"/>
      <c r="P126" s="33"/>
      <c r="Q126" s="33"/>
      <c r="R126" s="32"/>
      <c r="S126" s="33"/>
      <c r="T126" s="5"/>
    </row>
    <row r="127" spans="1:20" x14ac:dyDescent="0.25">
      <c r="A127" s="23"/>
      <c r="B127" s="24"/>
      <c r="C127" s="25"/>
      <c r="D127" s="27"/>
      <c r="E127" s="27"/>
      <c r="F127" s="28"/>
      <c r="G127" s="27"/>
      <c r="H127" s="180"/>
      <c r="I127" s="27"/>
      <c r="J127" s="32"/>
      <c r="K127" s="32"/>
      <c r="L127" s="32"/>
      <c r="M127" s="32"/>
      <c r="N127" s="31"/>
      <c r="O127" s="32"/>
      <c r="P127" s="33"/>
      <c r="Q127" s="33"/>
      <c r="R127" s="32"/>
      <c r="S127" s="33"/>
      <c r="T127" s="5"/>
    </row>
    <row r="128" spans="1:20" x14ac:dyDescent="0.25">
      <c r="A128" s="23"/>
      <c r="B128" s="24"/>
      <c r="C128" s="25"/>
      <c r="D128" s="27"/>
      <c r="E128" s="27"/>
      <c r="F128" s="28"/>
      <c r="G128" s="27"/>
      <c r="H128" s="180"/>
      <c r="I128" s="27"/>
      <c r="J128" s="32"/>
      <c r="K128" s="32"/>
      <c r="L128" s="32"/>
      <c r="M128" s="32"/>
      <c r="N128" s="31"/>
      <c r="O128" s="32"/>
      <c r="P128" s="33"/>
      <c r="Q128" s="33"/>
      <c r="R128" s="32"/>
      <c r="S128" s="33"/>
      <c r="T128" s="5"/>
    </row>
    <row r="129" spans="1:20" x14ac:dyDescent="0.25">
      <c r="A129" s="23"/>
      <c r="B129" s="24"/>
      <c r="C129" s="25"/>
      <c r="D129" s="27"/>
      <c r="E129" s="27"/>
      <c r="F129" s="28"/>
      <c r="G129" s="27"/>
      <c r="H129" s="180"/>
      <c r="I129" s="27"/>
      <c r="J129" s="32"/>
      <c r="K129" s="32"/>
      <c r="L129" s="32"/>
      <c r="M129" s="32"/>
      <c r="N129" s="31"/>
      <c r="O129" s="32"/>
      <c r="P129" s="33"/>
      <c r="Q129" s="33"/>
      <c r="R129" s="32"/>
      <c r="S129" s="33"/>
      <c r="T129" s="5"/>
    </row>
    <row r="130" spans="1:20" x14ac:dyDescent="0.25">
      <c r="A130" s="23"/>
      <c r="B130" s="24"/>
      <c r="C130" s="25"/>
      <c r="D130" s="27"/>
      <c r="E130" s="27"/>
      <c r="F130" s="28"/>
      <c r="G130" s="27"/>
      <c r="H130" s="180"/>
      <c r="I130" s="27"/>
      <c r="J130" s="32"/>
      <c r="K130" s="32"/>
      <c r="L130" s="32"/>
      <c r="M130" s="32"/>
      <c r="N130" s="31"/>
      <c r="O130" s="32"/>
      <c r="P130" s="33"/>
      <c r="Q130" s="33"/>
      <c r="R130" s="32"/>
      <c r="S130" s="33"/>
      <c r="T130" s="5"/>
    </row>
    <row r="131" spans="1:20" x14ac:dyDescent="0.25">
      <c r="A131" s="23"/>
      <c r="B131" s="24"/>
      <c r="C131" s="25"/>
      <c r="D131" s="27"/>
      <c r="E131" s="27"/>
      <c r="F131" s="28"/>
      <c r="G131" s="27"/>
      <c r="H131" s="180"/>
      <c r="I131" s="27"/>
      <c r="J131" s="32"/>
      <c r="K131" s="32"/>
      <c r="L131" s="32"/>
      <c r="M131" s="32"/>
      <c r="N131" s="31"/>
      <c r="O131" s="32"/>
      <c r="P131" s="33"/>
      <c r="Q131" s="33"/>
      <c r="R131" s="32"/>
      <c r="S131" s="33"/>
      <c r="T131" s="5"/>
    </row>
    <row r="132" spans="1:20" x14ac:dyDescent="0.25">
      <c r="A132" s="23"/>
      <c r="B132" s="24"/>
      <c r="C132" s="25"/>
      <c r="D132" s="27"/>
      <c r="E132" s="27"/>
      <c r="F132" s="28"/>
      <c r="G132" s="27"/>
      <c r="H132" s="180"/>
      <c r="I132" s="27"/>
      <c r="J132" s="32"/>
      <c r="K132" s="32"/>
      <c r="L132" s="32"/>
      <c r="M132" s="32"/>
      <c r="N132" s="31"/>
      <c r="O132" s="32"/>
      <c r="P132" s="33"/>
      <c r="Q132" s="33"/>
      <c r="R132" s="32"/>
      <c r="S132" s="33"/>
      <c r="T132" s="5"/>
    </row>
    <row r="133" spans="1:20" x14ac:dyDescent="0.25">
      <c r="A133" s="23"/>
      <c r="B133" s="24"/>
      <c r="C133" s="25"/>
      <c r="D133" s="27"/>
      <c r="E133" s="27"/>
      <c r="F133" s="28"/>
      <c r="G133" s="27"/>
      <c r="H133" s="180"/>
      <c r="I133" s="27"/>
      <c r="J133" s="32"/>
      <c r="K133" s="32"/>
      <c r="L133" s="32"/>
      <c r="M133" s="32"/>
      <c r="N133" s="31"/>
      <c r="O133" s="32"/>
      <c r="P133" s="33"/>
      <c r="Q133" s="33"/>
      <c r="R133" s="32"/>
      <c r="S133" s="33"/>
      <c r="T133" s="5"/>
    </row>
    <row r="134" spans="1:20" x14ac:dyDescent="0.25">
      <c r="A134" s="23"/>
      <c r="B134" s="24"/>
      <c r="C134" s="25"/>
      <c r="D134" s="27"/>
      <c r="E134" s="27"/>
      <c r="F134" s="28"/>
      <c r="G134" s="27"/>
      <c r="H134" s="180"/>
      <c r="I134" s="27"/>
      <c r="J134" s="32"/>
      <c r="K134" s="32"/>
      <c r="L134" s="32"/>
      <c r="M134" s="32"/>
      <c r="N134" s="31"/>
      <c r="O134" s="32"/>
      <c r="P134" s="33"/>
      <c r="Q134" s="33"/>
      <c r="R134" s="32"/>
      <c r="S134" s="33"/>
      <c r="T134" s="5"/>
    </row>
    <row r="135" spans="1:20" x14ac:dyDescent="0.25">
      <c r="A135" s="23"/>
      <c r="B135" s="24"/>
      <c r="C135" s="25"/>
      <c r="D135" s="27"/>
      <c r="E135" s="27"/>
      <c r="F135" s="28"/>
      <c r="G135" s="27"/>
      <c r="H135" s="180"/>
      <c r="I135" s="27"/>
      <c r="J135" s="32"/>
      <c r="K135" s="32"/>
      <c r="L135" s="32"/>
      <c r="M135" s="32"/>
      <c r="N135" s="31"/>
      <c r="O135" s="32"/>
      <c r="P135" s="33"/>
      <c r="Q135" s="33"/>
      <c r="R135" s="32"/>
      <c r="S135" s="33"/>
      <c r="T135" s="5"/>
    </row>
    <row r="136" spans="1:20" x14ac:dyDescent="0.25">
      <c r="A136" s="23"/>
      <c r="B136" s="24"/>
      <c r="C136" s="25"/>
      <c r="D136" s="27"/>
      <c r="E136" s="27"/>
      <c r="F136" s="28"/>
      <c r="G136" s="27"/>
      <c r="H136" s="180"/>
      <c r="I136" s="27"/>
      <c r="J136" s="32"/>
      <c r="K136" s="32"/>
      <c r="L136" s="32"/>
      <c r="M136" s="32"/>
      <c r="N136" s="31"/>
      <c r="O136" s="32"/>
      <c r="P136" s="33"/>
      <c r="Q136" s="33"/>
      <c r="R136" s="32"/>
      <c r="S136" s="33"/>
      <c r="T136" s="5"/>
    </row>
    <row r="137" spans="1:20" x14ac:dyDescent="0.25">
      <c r="A137" s="23"/>
      <c r="B137" s="24"/>
      <c r="C137" s="25"/>
      <c r="D137" s="27"/>
      <c r="E137" s="27"/>
      <c r="F137" s="28"/>
      <c r="G137" s="27"/>
      <c r="H137" s="180"/>
      <c r="I137" s="27"/>
      <c r="J137" s="32"/>
      <c r="K137" s="32"/>
      <c r="L137" s="32"/>
      <c r="M137" s="32"/>
      <c r="N137" s="31"/>
      <c r="O137" s="32"/>
      <c r="P137" s="33"/>
      <c r="Q137" s="33"/>
      <c r="R137" s="32"/>
      <c r="S137" s="33"/>
      <c r="T137" s="5"/>
    </row>
    <row r="138" spans="1:20" x14ac:dyDescent="0.25">
      <c r="A138" s="23"/>
      <c r="B138" s="24"/>
      <c r="C138" s="25"/>
      <c r="D138" s="27"/>
      <c r="E138" s="27"/>
      <c r="F138" s="28"/>
      <c r="G138" s="27"/>
      <c r="H138" s="180"/>
      <c r="I138" s="27"/>
      <c r="J138" s="32"/>
      <c r="K138" s="32"/>
      <c r="L138" s="32"/>
      <c r="M138" s="32"/>
      <c r="N138" s="31"/>
      <c r="O138" s="32"/>
      <c r="P138" s="33"/>
      <c r="Q138" s="33"/>
      <c r="R138" s="32"/>
      <c r="S138" s="33"/>
      <c r="T138" s="5"/>
    </row>
    <row r="139" spans="1:20" x14ac:dyDescent="0.25">
      <c r="A139" s="23"/>
      <c r="B139" s="24"/>
      <c r="C139" s="25"/>
      <c r="D139" s="27"/>
      <c r="E139" s="27"/>
      <c r="F139" s="28"/>
      <c r="G139" s="27"/>
      <c r="H139" s="180"/>
      <c r="I139" s="27"/>
      <c r="J139" s="32"/>
      <c r="K139" s="32"/>
      <c r="L139" s="32"/>
      <c r="M139" s="32"/>
      <c r="N139" s="31"/>
      <c r="O139" s="32"/>
      <c r="P139" s="33"/>
      <c r="Q139" s="33"/>
      <c r="R139" s="32"/>
      <c r="S139" s="33"/>
      <c r="T139" s="5"/>
    </row>
    <row r="140" spans="1:20" x14ac:dyDescent="0.25">
      <c r="A140" s="23"/>
      <c r="B140" s="24"/>
      <c r="C140" s="25"/>
      <c r="D140" s="27"/>
      <c r="E140" s="27"/>
      <c r="F140" s="28"/>
      <c r="G140" s="27"/>
      <c r="H140" s="180"/>
      <c r="I140" s="27"/>
      <c r="J140" s="32"/>
      <c r="K140" s="32"/>
      <c r="L140" s="32"/>
      <c r="M140" s="32"/>
      <c r="N140" s="31"/>
      <c r="O140" s="32"/>
      <c r="P140" s="33"/>
      <c r="Q140" s="33"/>
      <c r="R140" s="32"/>
      <c r="S140" s="33"/>
      <c r="T140" s="5"/>
    </row>
    <row r="141" spans="1:20" x14ac:dyDescent="0.25">
      <c r="A141" s="23"/>
      <c r="B141" s="24"/>
      <c r="C141" s="25"/>
      <c r="D141" s="27"/>
      <c r="E141" s="27"/>
      <c r="F141" s="28"/>
      <c r="G141" s="27"/>
      <c r="H141" s="180"/>
      <c r="I141" s="27"/>
      <c r="J141" s="32"/>
      <c r="K141" s="32"/>
      <c r="L141" s="32"/>
      <c r="M141" s="32"/>
      <c r="N141" s="31"/>
      <c r="O141" s="32"/>
      <c r="P141" s="33"/>
      <c r="Q141" s="33"/>
      <c r="R141" s="32"/>
      <c r="S141" s="33"/>
      <c r="T141" s="5"/>
    </row>
    <row r="142" spans="1:20" x14ac:dyDescent="0.25">
      <c r="A142" s="23"/>
      <c r="B142" s="24"/>
      <c r="C142" s="25"/>
      <c r="D142" s="27"/>
      <c r="E142" s="27"/>
      <c r="F142" s="28"/>
      <c r="G142" s="27"/>
      <c r="H142" s="180"/>
      <c r="I142" s="27"/>
      <c r="J142" s="32"/>
      <c r="K142" s="32"/>
      <c r="L142" s="32"/>
      <c r="M142" s="32"/>
      <c r="N142" s="31"/>
      <c r="O142" s="32"/>
      <c r="P142" s="33"/>
      <c r="Q142" s="33"/>
      <c r="R142" s="32"/>
      <c r="S142" s="33"/>
      <c r="T142" s="5"/>
    </row>
    <row r="143" spans="1:20" x14ac:dyDescent="0.25">
      <c r="A143" s="23"/>
      <c r="B143" s="24"/>
      <c r="C143" s="25"/>
      <c r="D143" s="27"/>
      <c r="E143" s="27"/>
      <c r="F143" s="28"/>
      <c r="G143" s="27"/>
      <c r="H143" s="180"/>
      <c r="I143" s="27"/>
      <c r="J143" s="32"/>
      <c r="K143" s="32"/>
      <c r="L143" s="32"/>
      <c r="M143" s="32"/>
      <c r="N143" s="31"/>
      <c r="O143" s="32"/>
      <c r="P143" s="33"/>
      <c r="Q143" s="33"/>
      <c r="R143" s="32"/>
      <c r="S143" s="33"/>
      <c r="T143" s="5"/>
    </row>
    <row r="144" spans="1:20" x14ac:dyDescent="0.25">
      <c r="A144" s="23"/>
      <c r="B144" s="24"/>
      <c r="C144" s="25"/>
      <c r="D144" s="27"/>
      <c r="E144" s="27"/>
      <c r="F144" s="28"/>
      <c r="G144" s="27"/>
      <c r="H144" s="180"/>
      <c r="I144" s="27"/>
      <c r="J144" s="32"/>
      <c r="K144" s="32"/>
      <c r="L144" s="32"/>
      <c r="M144" s="32"/>
      <c r="N144" s="31"/>
      <c r="O144" s="32"/>
      <c r="P144" s="33"/>
      <c r="Q144" s="33"/>
      <c r="R144" s="32"/>
      <c r="S144" s="33"/>
      <c r="T144" s="5"/>
    </row>
    <row r="145" spans="1:20" x14ac:dyDescent="0.25">
      <c r="A145" s="23"/>
      <c r="B145" s="24"/>
      <c r="C145" s="25"/>
      <c r="D145" s="27"/>
      <c r="E145" s="27"/>
      <c r="F145" s="28"/>
      <c r="G145" s="27"/>
      <c r="H145" s="180"/>
      <c r="I145" s="27"/>
      <c r="J145" s="32"/>
      <c r="K145" s="32"/>
      <c r="L145" s="32"/>
      <c r="M145" s="32"/>
      <c r="N145" s="31"/>
      <c r="O145" s="32"/>
      <c r="P145" s="33"/>
      <c r="Q145" s="33"/>
      <c r="R145" s="32"/>
      <c r="S145" s="33"/>
      <c r="T145" s="5"/>
    </row>
    <row r="146" spans="1:20" x14ac:dyDescent="0.25">
      <c r="A146" s="23"/>
      <c r="B146" s="24"/>
      <c r="C146" s="25"/>
      <c r="D146" s="27"/>
      <c r="E146" s="27"/>
      <c r="F146" s="28"/>
      <c r="G146" s="27"/>
      <c r="H146" s="180"/>
      <c r="I146" s="27"/>
      <c r="J146" s="32"/>
      <c r="K146" s="32"/>
      <c r="L146" s="32"/>
      <c r="M146" s="32"/>
      <c r="N146" s="31"/>
      <c r="O146" s="32"/>
      <c r="P146" s="33"/>
      <c r="Q146" s="33"/>
      <c r="R146" s="32"/>
      <c r="S146" s="33"/>
      <c r="T146" s="5"/>
    </row>
    <row r="147" spans="1:20" x14ac:dyDescent="0.25">
      <c r="A147" s="23"/>
      <c r="B147" s="24"/>
      <c r="C147" s="25"/>
      <c r="D147" s="27"/>
      <c r="E147" s="27"/>
      <c r="F147" s="28"/>
      <c r="G147" s="27"/>
      <c r="H147" s="180"/>
      <c r="I147" s="27"/>
      <c r="J147" s="32"/>
      <c r="K147" s="32"/>
      <c r="L147" s="32"/>
      <c r="M147" s="32"/>
      <c r="N147" s="31"/>
      <c r="O147" s="32"/>
      <c r="P147" s="33"/>
      <c r="Q147" s="33"/>
      <c r="R147" s="32"/>
      <c r="S147" s="33"/>
      <c r="T147" s="5"/>
    </row>
    <row r="148" spans="1:20" x14ac:dyDescent="0.25">
      <c r="A148" s="23"/>
      <c r="B148" s="24"/>
      <c r="C148" s="25"/>
      <c r="D148" s="27"/>
      <c r="E148" s="27"/>
      <c r="F148" s="28"/>
      <c r="G148" s="27"/>
      <c r="H148" s="180"/>
      <c r="I148" s="27"/>
      <c r="J148" s="32"/>
      <c r="K148" s="32"/>
      <c r="L148" s="32"/>
      <c r="M148" s="32"/>
      <c r="N148" s="31"/>
      <c r="O148" s="32"/>
      <c r="P148" s="33"/>
      <c r="Q148" s="33"/>
      <c r="R148" s="32"/>
      <c r="S148" s="33"/>
      <c r="T148" s="5"/>
    </row>
    <row r="149" spans="1:20" x14ac:dyDescent="0.25">
      <c r="A149" s="23"/>
      <c r="B149" s="24"/>
      <c r="C149" s="25"/>
      <c r="D149" s="27"/>
      <c r="E149" s="27"/>
      <c r="F149" s="28"/>
      <c r="G149" s="27"/>
      <c r="H149" s="180"/>
      <c r="I149" s="27"/>
      <c r="J149" s="32"/>
      <c r="K149" s="32"/>
      <c r="L149" s="32"/>
      <c r="M149" s="32"/>
      <c r="N149" s="31"/>
      <c r="O149" s="32"/>
      <c r="P149" s="33"/>
      <c r="Q149" s="33"/>
      <c r="R149" s="32"/>
      <c r="S149" s="33"/>
      <c r="T149" s="5"/>
    </row>
    <row r="150" spans="1:20" x14ac:dyDescent="0.25">
      <c r="A150" s="23"/>
      <c r="B150" s="24"/>
      <c r="C150" s="25"/>
      <c r="D150" s="27"/>
      <c r="E150" s="27"/>
      <c r="F150" s="28"/>
      <c r="G150" s="27"/>
      <c r="H150" s="180"/>
      <c r="I150" s="27"/>
      <c r="J150" s="32"/>
      <c r="K150" s="32"/>
      <c r="L150" s="32"/>
      <c r="M150" s="32"/>
      <c r="N150" s="31"/>
      <c r="O150" s="32"/>
      <c r="P150" s="33"/>
      <c r="Q150" s="33"/>
      <c r="R150" s="32"/>
      <c r="S150" s="33"/>
      <c r="T150" s="5"/>
    </row>
    <row r="151" spans="1:20" x14ac:dyDescent="0.25">
      <c r="A151" s="23"/>
      <c r="B151" s="24"/>
      <c r="C151" s="25"/>
      <c r="D151" s="27"/>
      <c r="E151" s="27"/>
      <c r="F151" s="28"/>
      <c r="G151" s="27"/>
      <c r="H151" s="180"/>
      <c r="I151" s="27"/>
      <c r="J151" s="32"/>
      <c r="K151" s="32"/>
      <c r="L151" s="32"/>
      <c r="M151" s="32"/>
      <c r="N151" s="31"/>
      <c r="O151" s="32"/>
      <c r="P151" s="33"/>
      <c r="Q151" s="33"/>
      <c r="R151" s="32"/>
      <c r="S151" s="33"/>
      <c r="T151" s="5"/>
    </row>
    <row r="152" spans="1:20" x14ac:dyDescent="0.25">
      <c r="A152" s="23"/>
      <c r="B152" s="24"/>
      <c r="C152" s="25"/>
      <c r="D152" s="27"/>
      <c r="E152" s="27"/>
      <c r="F152" s="28"/>
      <c r="G152" s="27"/>
      <c r="H152" s="180"/>
      <c r="I152" s="27"/>
      <c r="J152" s="32"/>
      <c r="K152" s="32"/>
      <c r="L152" s="32"/>
      <c r="M152" s="32"/>
      <c r="N152" s="31"/>
      <c r="O152" s="32"/>
      <c r="P152" s="33"/>
      <c r="Q152" s="33"/>
      <c r="R152" s="32"/>
      <c r="S152" s="33"/>
      <c r="T152" s="5"/>
    </row>
    <row r="153" spans="1:20" x14ac:dyDescent="0.25">
      <c r="A153" s="23"/>
      <c r="B153" s="24"/>
      <c r="C153" s="25"/>
      <c r="D153" s="27"/>
      <c r="E153" s="27"/>
      <c r="F153" s="28"/>
      <c r="G153" s="27"/>
      <c r="H153" s="180"/>
      <c r="I153" s="27"/>
      <c r="J153" s="32"/>
      <c r="K153" s="32"/>
      <c r="L153" s="32"/>
      <c r="M153" s="32"/>
      <c r="N153" s="31"/>
      <c r="O153" s="32"/>
      <c r="P153" s="33"/>
      <c r="Q153" s="33"/>
      <c r="R153" s="32"/>
      <c r="S153" s="33"/>
      <c r="T153" s="5"/>
    </row>
    <row r="154" spans="1:20" x14ac:dyDescent="0.25">
      <c r="A154" s="23"/>
      <c r="B154" s="24"/>
      <c r="C154" s="25"/>
      <c r="D154" s="27"/>
      <c r="E154" s="27"/>
      <c r="F154" s="28"/>
      <c r="G154" s="27"/>
      <c r="H154" s="180"/>
      <c r="I154" s="27"/>
      <c r="J154" s="32"/>
      <c r="K154" s="32"/>
      <c r="L154" s="32"/>
      <c r="M154" s="32"/>
      <c r="N154" s="31"/>
      <c r="O154" s="32"/>
      <c r="P154" s="33"/>
      <c r="Q154" s="33"/>
      <c r="R154" s="32"/>
      <c r="S154" s="33"/>
      <c r="T154" s="5"/>
    </row>
    <row r="155" spans="1:20" x14ac:dyDescent="0.25">
      <c r="A155" s="23"/>
      <c r="B155" s="24"/>
      <c r="C155" s="25"/>
      <c r="D155" s="27"/>
      <c r="E155" s="27"/>
      <c r="F155" s="28"/>
      <c r="G155" s="27"/>
      <c r="H155" s="180"/>
      <c r="I155" s="27"/>
      <c r="J155" s="32"/>
      <c r="K155" s="32"/>
      <c r="L155" s="32"/>
      <c r="M155" s="32"/>
      <c r="N155" s="31"/>
      <c r="O155" s="32"/>
      <c r="P155" s="33"/>
      <c r="Q155" s="33"/>
      <c r="R155" s="32"/>
      <c r="S155" s="33"/>
      <c r="T155" s="5"/>
    </row>
    <row r="156" spans="1:20" x14ac:dyDescent="0.25">
      <c r="A156" s="23"/>
      <c r="B156" s="24"/>
      <c r="C156" s="25"/>
      <c r="D156" s="27"/>
      <c r="E156" s="27"/>
      <c r="F156" s="28"/>
      <c r="G156" s="27"/>
      <c r="H156" s="180"/>
      <c r="I156" s="27"/>
      <c r="J156" s="32"/>
      <c r="K156" s="32"/>
      <c r="L156" s="32"/>
      <c r="M156" s="32"/>
      <c r="N156" s="31"/>
      <c r="O156" s="32"/>
      <c r="P156" s="33"/>
      <c r="Q156" s="33"/>
      <c r="R156" s="32"/>
      <c r="S156" s="33"/>
      <c r="T156" s="5"/>
    </row>
    <row r="157" spans="1:20" x14ac:dyDescent="0.25">
      <c r="A157" s="23"/>
      <c r="B157" s="24"/>
      <c r="C157" s="25"/>
      <c r="D157" s="27"/>
      <c r="E157" s="27"/>
      <c r="F157" s="28"/>
      <c r="G157" s="27"/>
      <c r="H157" s="180"/>
      <c r="I157" s="27"/>
      <c r="J157" s="32"/>
      <c r="K157" s="32"/>
      <c r="L157" s="32"/>
      <c r="M157" s="32"/>
      <c r="N157" s="31"/>
      <c r="O157" s="32"/>
      <c r="P157" s="33"/>
      <c r="Q157" s="33"/>
      <c r="R157" s="32"/>
      <c r="S157" s="33"/>
      <c r="T157" s="5"/>
    </row>
    <row r="158" spans="1:20" x14ac:dyDescent="0.25">
      <c r="A158" s="23"/>
      <c r="B158" s="24"/>
      <c r="C158" s="25"/>
      <c r="D158" s="27"/>
      <c r="E158" s="27"/>
      <c r="F158" s="28"/>
      <c r="G158" s="27"/>
      <c r="H158" s="180"/>
      <c r="I158" s="27"/>
      <c r="J158" s="32"/>
      <c r="K158" s="32"/>
      <c r="L158" s="32"/>
      <c r="M158" s="32"/>
      <c r="N158" s="31"/>
      <c r="O158" s="32"/>
      <c r="P158" s="33"/>
      <c r="Q158" s="33"/>
      <c r="R158" s="32"/>
      <c r="S158" s="33"/>
      <c r="T158" s="5"/>
    </row>
    <row r="159" spans="1:20" x14ac:dyDescent="0.25">
      <c r="A159" s="23"/>
      <c r="B159" s="24"/>
      <c r="C159" s="25"/>
      <c r="D159" s="27"/>
      <c r="E159" s="27"/>
      <c r="F159" s="28"/>
      <c r="G159" s="27"/>
      <c r="H159" s="180"/>
      <c r="I159" s="27"/>
      <c r="J159" s="32"/>
      <c r="K159" s="32"/>
      <c r="L159" s="32"/>
      <c r="M159" s="32"/>
      <c r="N159" s="31"/>
      <c r="O159" s="32"/>
      <c r="P159" s="33"/>
      <c r="Q159" s="33"/>
      <c r="R159" s="32"/>
      <c r="S159" s="33"/>
      <c r="T159" s="5"/>
    </row>
    <row r="160" spans="1:20" x14ac:dyDescent="0.25">
      <c r="A160" s="23"/>
      <c r="B160" s="24"/>
      <c r="C160" s="25"/>
      <c r="D160" s="27"/>
      <c r="E160" s="27"/>
      <c r="F160" s="28"/>
      <c r="G160" s="27"/>
      <c r="H160" s="180"/>
      <c r="I160" s="27"/>
      <c r="J160" s="32"/>
      <c r="K160" s="32"/>
      <c r="L160" s="32"/>
      <c r="M160" s="32"/>
      <c r="N160" s="31"/>
      <c r="O160" s="32"/>
      <c r="P160" s="33"/>
      <c r="Q160" s="33"/>
      <c r="R160" s="32"/>
      <c r="S160" s="33"/>
      <c r="T160" s="5"/>
    </row>
    <row r="161" spans="1:20" x14ac:dyDescent="0.25">
      <c r="A161" s="23"/>
      <c r="B161" s="24"/>
      <c r="C161" s="25"/>
      <c r="D161" s="27"/>
      <c r="E161" s="27"/>
      <c r="F161" s="28"/>
      <c r="G161" s="27"/>
      <c r="H161" s="180"/>
      <c r="I161" s="27"/>
      <c r="J161" s="32"/>
      <c r="K161" s="32"/>
      <c r="L161" s="32"/>
      <c r="M161" s="32"/>
      <c r="N161" s="31"/>
      <c r="O161" s="32"/>
      <c r="P161" s="33"/>
      <c r="Q161" s="33"/>
      <c r="R161" s="32"/>
      <c r="S161" s="33"/>
      <c r="T161" s="5"/>
    </row>
    <row r="162" spans="1:20" x14ac:dyDescent="0.25">
      <c r="A162" s="23"/>
      <c r="B162" s="24"/>
      <c r="C162" s="25"/>
      <c r="D162" s="27"/>
      <c r="E162" s="27"/>
      <c r="F162" s="28"/>
      <c r="G162" s="27"/>
      <c r="H162" s="180"/>
      <c r="I162" s="27"/>
      <c r="J162" s="32"/>
      <c r="K162" s="32"/>
      <c r="L162" s="32"/>
      <c r="M162" s="32"/>
      <c r="N162" s="31"/>
      <c r="O162" s="32"/>
      <c r="P162" s="33"/>
      <c r="Q162" s="33"/>
      <c r="R162" s="32"/>
      <c r="S162" s="33"/>
      <c r="T162" s="5"/>
    </row>
    <row r="163" spans="1:20" x14ac:dyDescent="0.25">
      <c r="A163" s="23"/>
      <c r="B163" s="24"/>
      <c r="C163" s="25"/>
      <c r="D163" s="27"/>
      <c r="E163" s="27"/>
      <c r="F163" s="28"/>
      <c r="G163" s="27"/>
      <c r="H163" s="180"/>
      <c r="I163" s="27"/>
      <c r="J163" s="32"/>
      <c r="K163" s="32"/>
      <c r="L163" s="32"/>
      <c r="M163" s="32"/>
      <c r="N163" s="31"/>
      <c r="O163" s="32"/>
      <c r="P163" s="33"/>
      <c r="Q163" s="33"/>
      <c r="R163" s="32"/>
      <c r="S163" s="33"/>
      <c r="T163" s="5"/>
    </row>
    <row r="164" spans="1:20" x14ac:dyDescent="0.25">
      <c r="A164" s="23"/>
      <c r="B164" s="24"/>
      <c r="C164" s="25"/>
      <c r="D164" s="27"/>
      <c r="E164" s="27"/>
      <c r="F164" s="28"/>
      <c r="G164" s="27"/>
      <c r="H164" s="180"/>
      <c r="I164" s="27"/>
      <c r="J164" s="32"/>
      <c r="K164" s="32"/>
      <c r="L164" s="32"/>
      <c r="M164" s="32"/>
      <c r="N164" s="31"/>
      <c r="O164" s="32"/>
      <c r="P164" s="33"/>
      <c r="Q164" s="33"/>
      <c r="R164" s="32"/>
      <c r="S164" s="33"/>
      <c r="T164" s="5"/>
    </row>
    <row r="165" spans="1:20" x14ac:dyDescent="0.25">
      <c r="A165" s="23"/>
      <c r="B165" s="24"/>
      <c r="C165" s="25"/>
      <c r="D165" s="27"/>
      <c r="E165" s="27"/>
      <c r="F165" s="28"/>
      <c r="G165" s="27"/>
      <c r="H165" s="180"/>
      <c r="I165" s="27"/>
      <c r="J165" s="32"/>
      <c r="K165" s="32"/>
      <c r="L165" s="32"/>
      <c r="M165" s="32"/>
      <c r="N165" s="31"/>
      <c r="O165" s="32"/>
      <c r="P165" s="33"/>
      <c r="Q165" s="33"/>
      <c r="R165" s="32"/>
      <c r="S165" s="33"/>
      <c r="T165" s="5"/>
    </row>
    <row r="166" spans="1:20" x14ac:dyDescent="0.25">
      <c r="A166" s="23"/>
      <c r="B166" s="24"/>
      <c r="C166" s="25"/>
      <c r="D166" s="27"/>
      <c r="E166" s="27"/>
      <c r="F166" s="28"/>
      <c r="G166" s="27"/>
      <c r="H166" s="180"/>
      <c r="I166" s="27"/>
      <c r="J166" s="32"/>
      <c r="K166" s="32"/>
      <c r="L166" s="32"/>
      <c r="M166" s="32"/>
      <c r="N166" s="31"/>
      <c r="O166" s="32"/>
      <c r="P166" s="33"/>
      <c r="Q166" s="33"/>
      <c r="R166" s="32"/>
      <c r="S166" s="33"/>
      <c r="T166" s="5"/>
    </row>
    <row r="167" spans="1:20" x14ac:dyDescent="0.25">
      <c r="A167" s="23"/>
      <c r="B167" s="24"/>
      <c r="C167" s="25"/>
      <c r="D167" s="27"/>
      <c r="E167" s="27"/>
      <c r="F167" s="28"/>
      <c r="G167" s="27"/>
      <c r="H167" s="180"/>
      <c r="I167" s="27"/>
      <c r="J167" s="32"/>
      <c r="K167" s="32"/>
      <c r="L167" s="32"/>
      <c r="M167" s="32"/>
      <c r="N167" s="31"/>
      <c r="O167" s="32"/>
      <c r="P167" s="33"/>
      <c r="Q167" s="33"/>
      <c r="R167" s="32"/>
      <c r="S167" s="33"/>
      <c r="T167" s="5"/>
    </row>
    <row r="168" spans="1:20" x14ac:dyDescent="0.25">
      <c r="A168" s="23"/>
      <c r="B168" s="24"/>
      <c r="C168" s="25"/>
      <c r="D168" s="27"/>
      <c r="E168" s="27"/>
      <c r="F168" s="28"/>
      <c r="G168" s="27"/>
      <c r="H168" s="180"/>
      <c r="I168" s="27"/>
      <c r="J168" s="32"/>
      <c r="K168" s="32"/>
      <c r="L168" s="32"/>
      <c r="M168" s="32"/>
      <c r="N168" s="31"/>
      <c r="O168" s="32"/>
      <c r="P168" s="33"/>
      <c r="Q168" s="33"/>
      <c r="R168" s="32"/>
      <c r="S168" s="33"/>
      <c r="T168" s="5"/>
    </row>
    <row r="169" spans="1:20" x14ac:dyDescent="0.25">
      <c r="A169" s="23"/>
      <c r="B169" s="24"/>
      <c r="C169" s="25"/>
      <c r="D169" s="27"/>
      <c r="E169" s="27"/>
      <c r="F169" s="28"/>
      <c r="G169" s="27"/>
      <c r="H169" s="180"/>
      <c r="I169" s="27"/>
      <c r="J169" s="32"/>
      <c r="K169" s="32"/>
      <c r="L169" s="32"/>
      <c r="M169" s="32"/>
      <c r="N169" s="31"/>
      <c r="O169" s="32"/>
      <c r="P169" s="33"/>
      <c r="Q169" s="33"/>
      <c r="R169" s="32"/>
      <c r="S169" s="33"/>
      <c r="T169" s="5"/>
    </row>
    <row r="170" spans="1:20" x14ac:dyDescent="0.25">
      <c r="A170" s="23"/>
      <c r="B170" s="24"/>
      <c r="C170" s="25"/>
      <c r="D170" s="27"/>
      <c r="E170" s="27"/>
      <c r="F170" s="28"/>
      <c r="G170" s="27"/>
      <c r="H170" s="180"/>
      <c r="I170" s="27"/>
      <c r="J170" s="32"/>
      <c r="K170" s="32"/>
      <c r="L170" s="32"/>
      <c r="M170" s="32"/>
      <c r="N170" s="31"/>
      <c r="O170" s="32"/>
      <c r="P170" s="33"/>
      <c r="Q170" s="33"/>
      <c r="R170" s="32"/>
      <c r="S170" s="33"/>
      <c r="T170" s="5"/>
    </row>
    <row r="171" spans="1:20" x14ac:dyDescent="0.25">
      <c r="A171" s="23"/>
      <c r="B171" s="24"/>
      <c r="C171" s="25"/>
      <c r="D171" s="27"/>
      <c r="E171" s="27"/>
      <c r="F171" s="28"/>
      <c r="G171" s="27"/>
      <c r="H171" s="180"/>
      <c r="I171" s="27"/>
      <c r="J171" s="32"/>
      <c r="K171" s="32"/>
      <c r="L171" s="32"/>
      <c r="M171" s="32"/>
      <c r="N171" s="31"/>
      <c r="O171" s="32"/>
      <c r="P171" s="33"/>
      <c r="Q171" s="33"/>
      <c r="R171" s="32"/>
      <c r="S171" s="33"/>
      <c r="T171" s="5"/>
    </row>
    <row r="172" spans="1:20" x14ac:dyDescent="0.25">
      <c r="A172" s="23"/>
      <c r="B172" s="24"/>
      <c r="C172" s="25"/>
      <c r="D172" s="27"/>
      <c r="E172" s="27"/>
      <c r="F172" s="28"/>
      <c r="G172" s="27"/>
      <c r="H172" s="180"/>
      <c r="I172" s="27"/>
      <c r="J172" s="32"/>
      <c r="K172" s="32"/>
      <c r="L172" s="32"/>
      <c r="M172" s="32"/>
      <c r="N172" s="31"/>
      <c r="O172" s="32"/>
      <c r="P172" s="33"/>
      <c r="Q172" s="33"/>
      <c r="R172" s="32"/>
      <c r="S172" s="33"/>
      <c r="T172" s="5"/>
    </row>
    <row r="173" spans="1:20" x14ac:dyDescent="0.25">
      <c r="A173" s="23"/>
      <c r="B173" s="24"/>
      <c r="C173" s="25"/>
      <c r="D173" s="27"/>
      <c r="E173" s="27"/>
      <c r="F173" s="28"/>
      <c r="G173" s="27"/>
      <c r="H173" s="180"/>
      <c r="I173" s="27"/>
      <c r="J173" s="32"/>
      <c r="K173" s="32"/>
      <c r="L173" s="32"/>
      <c r="M173" s="32"/>
      <c r="N173" s="31"/>
      <c r="O173" s="32"/>
      <c r="P173" s="33"/>
      <c r="Q173" s="33"/>
      <c r="R173" s="32"/>
      <c r="S173" s="33"/>
      <c r="T173" s="5"/>
    </row>
    <row r="174" spans="1:20" x14ac:dyDescent="0.25">
      <c r="A174" s="23"/>
      <c r="B174" s="24"/>
      <c r="C174" s="25"/>
      <c r="D174" s="27"/>
      <c r="E174" s="27"/>
      <c r="F174" s="28"/>
      <c r="G174" s="27"/>
      <c r="H174" s="180"/>
      <c r="I174" s="27"/>
      <c r="J174" s="32"/>
      <c r="K174" s="32"/>
      <c r="L174" s="32"/>
      <c r="M174" s="32"/>
      <c r="N174" s="31"/>
      <c r="O174" s="32"/>
      <c r="P174" s="33"/>
      <c r="Q174" s="33"/>
      <c r="R174" s="32"/>
      <c r="S174" s="33"/>
      <c r="T174" s="5"/>
    </row>
    <row r="175" spans="1:20" x14ac:dyDescent="0.25">
      <c r="A175" s="23"/>
      <c r="B175" s="24"/>
      <c r="C175" s="25"/>
      <c r="D175" s="27"/>
      <c r="E175" s="27"/>
      <c r="F175" s="28"/>
      <c r="G175" s="27"/>
      <c r="H175" s="180"/>
      <c r="I175" s="27"/>
      <c r="J175" s="32"/>
      <c r="K175" s="32"/>
      <c r="L175" s="32"/>
      <c r="M175" s="32"/>
      <c r="N175" s="31"/>
      <c r="O175" s="32"/>
      <c r="P175" s="33"/>
      <c r="Q175" s="33"/>
      <c r="R175" s="32"/>
      <c r="S175" s="33"/>
      <c r="T175" s="5"/>
    </row>
    <row r="176" spans="1:20" x14ac:dyDescent="0.25">
      <c r="A176" s="23"/>
      <c r="B176" s="24"/>
      <c r="C176" s="25"/>
      <c r="D176" s="27"/>
      <c r="E176" s="27"/>
      <c r="F176" s="28"/>
      <c r="G176" s="27"/>
      <c r="H176" s="180"/>
      <c r="I176" s="27"/>
      <c r="J176" s="32"/>
      <c r="K176" s="32"/>
      <c r="L176" s="32"/>
      <c r="M176" s="32"/>
      <c r="N176" s="31"/>
      <c r="O176" s="32"/>
      <c r="P176" s="33"/>
      <c r="Q176" s="33"/>
      <c r="R176" s="32"/>
      <c r="S176" s="33"/>
      <c r="T176" s="5"/>
    </row>
    <row r="177" spans="1:20" x14ac:dyDescent="0.25">
      <c r="A177" s="23"/>
      <c r="B177" s="24"/>
      <c r="C177" s="25"/>
      <c r="D177" s="27"/>
      <c r="E177" s="27"/>
      <c r="F177" s="28"/>
      <c r="G177" s="27"/>
      <c r="H177" s="180"/>
      <c r="I177" s="27"/>
      <c r="J177" s="32"/>
      <c r="K177" s="32"/>
      <c r="L177" s="32"/>
      <c r="M177" s="32"/>
      <c r="N177" s="31"/>
      <c r="O177" s="32"/>
      <c r="P177" s="33"/>
      <c r="Q177" s="33"/>
      <c r="R177" s="32"/>
      <c r="S177" s="33"/>
      <c r="T177" s="5"/>
    </row>
    <row r="178" spans="1:20" x14ac:dyDescent="0.25">
      <c r="A178" s="23"/>
      <c r="B178" s="24"/>
      <c r="C178" s="25"/>
      <c r="D178" s="27"/>
      <c r="E178" s="27"/>
      <c r="F178" s="28"/>
      <c r="G178" s="27"/>
      <c r="H178" s="180"/>
      <c r="I178" s="27"/>
      <c r="J178" s="32"/>
      <c r="K178" s="32"/>
      <c r="L178" s="32"/>
      <c r="M178" s="32"/>
      <c r="N178" s="31"/>
      <c r="O178" s="32"/>
      <c r="P178" s="33"/>
      <c r="Q178" s="33"/>
      <c r="R178" s="32"/>
      <c r="S178" s="33"/>
      <c r="T178" s="5"/>
    </row>
    <row r="179" spans="1:20" x14ac:dyDescent="0.25">
      <c r="A179" s="23"/>
      <c r="B179" s="24"/>
      <c r="C179" s="25"/>
      <c r="D179" s="27"/>
      <c r="E179" s="27"/>
      <c r="F179" s="28"/>
      <c r="G179" s="27"/>
      <c r="H179" s="180"/>
      <c r="I179" s="27"/>
      <c r="J179" s="32"/>
      <c r="K179" s="32"/>
      <c r="L179" s="32"/>
      <c r="M179" s="32"/>
      <c r="N179" s="31"/>
      <c r="O179" s="32"/>
      <c r="P179" s="33"/>
      <c r="Q179" s="33"/>
      <c r="R179" s="32"/>
      <c r="S179" s="33"/>
      <c r="T179" s="5"/>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topLeftCell="A4" workbookViewId="0">
      <selection activeCell="F8" sqref="F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703">
        <f>G14/$O$10</f>
        <v>1.3333333333333333</v>
      </c>
      <c r="J14" s="27">
        <f>IF(Weather_Site!M12&lt;180,Weather_Site!M12+180,Weather_Site!M12-180)</f>
        <v>100</v>
      </c>
      <c r="K14" s="635">
        <f>2.76+0.124*E14-0.0187*D14</f>
        <v>14.21217</v>
      </c>
      <c r="L14" s="635">
        <f>3.6+0.169*E14-0.045*D14</f>
        <v>18.9955</v>
      </c>
      <c r="M14" s="635">
        <f>3.08+0.198*E14-0.0483*D14</f>
        <v>21.16553</v>
      </c>
      <c r="N14" s="704">
        <f t="shared" ref="N14" si="0">IF(AND(OR(MONTH(B14)&gt;10,MONTH(B14)&lt;3),AND(HOUR(C14)&gt;=13,HOUR(C14)&lt;=17)),K14,IF(OR(HOUR(C14)&lt;6,HOUR(C14)&gt;=20),M14,L14))</f>
        <v>21.16553</v>
      </c>
      <c r="O14" s="636">
        <f>IF(N14&lt;=4.1,1,IF(N14&gt;=24,0,(0.9082+0.1206*N14-0.03106*N14^2+0.001853*N14^3-0.00003467*N14^4)))</f>
        <v>0.15837883525308438</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0.1581383282306778</v>
      </c>
      <c r="S14" s="635">
        <f>MIN(IF(H14&gt;0,2^(H14/10),(2^(-H14/10))/(2*(2^(-H14/10))-1)),4)</f>
        <v>1</v>
      </c>
      <c r="T14" s="706">
        <f>IF(I14&gt;2,(0.03+0.05024*(I14-1)^0.92628*(($E$6+$E$7)/10)^0.79928)*1000*R14*S14,0.03*R14*S14)</f>
        <v>4.7441498469203338E-3</v>
      </c>
      <c r="U14" s="707">
        <f>(0.19591*(I14)^0.82569*(($E$6+$E$7)/10)^0.46722)*$C$10^0.495*1000*R14*S14</f>
        <v>41.167822632593769</v>
      </c>
      <c r="V14" s="707">
        <f>(0.05235*(G14)^1.19128)*1000*R14*S14</f>
        <v>43.169384418209972</v>
      </c>
      <c r="W14" s="708">
        <f>IF((E$6+E$7)&lt;1,0,1/(1+EXP(-(-23.9315+1.7033*I14+12.0822*R14+9.5236*($E$6+$E$7)))))</f>
        <v>1</v>
      </c>
      <c r="X14" s="636">
        <f t="shared" ref="X14" si="1">IF(U14&lt;300,0,1/(1+EXP(-(-32.3074+0.2951*G14+26.8734*R14))))</f>
        <v>0</v>
      </c>
      <c r="Y14" s="709">
        <f>IF(W14&lt;0.5,(T14*(1-W14)+U14*W14),(T14*(1-W14)+U14*W14*(1-X14)+V14*X14))</f>
        <v>41.167822632593769</v>
      </c>
      <c r="Z14" s="635">
        <f>0.0193*Y14^0.723*EXP(0.64*$C$10)</f>
        <v>0.47341437814332676</v>
      </c>
      <c r="AA14" s="709">
        <f>(1/(0.2204*G14+1))*Y14</f>
        <v>21.879157436540055</v>
      </c>
      <c r="AB14" s="741">
        <f>18600*Y14/3600*$F$11/10</f>
        <v>489.21095895065594</v>
      </c>
    </row>
    <row r="15" spans="1:28"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9" si="2">C$4</f>
        <v>0</v>
      </c>
      <c r="I15" s="703">
        <f t="shared" ref="I15:I78" si="3">G15/$O$10</f>
        <v>0</v>
      </c>
      <c r="J15" s="27">
        <f>IF(Weather_Site!M13&lt;180,Weather_Site!M13+180,Weather_Site!M13-180)</f>
        <v>180</v>
      </c>
      <c r="K15" s="635">
        <f t="shared" ref="K15:K78" si="4">2.76+0.124*E15-0.0187*D15</f>
        <v>14.47326</v>
      </c>
      <c r="L15" s="635">
        <f t="shared" ref="L15:L78" si="5">3.6+0.169*E15-0.045*D15</f>
        <v>19.365000000000002</v>
      </c>
      <c r="M15" s="635">
        <f t="shared" ref="M15:M78" si="6">3.08+0.198*E15-0.0483*D15</f>
        <v>21.59534</v>
      </c>
      <c r="N15" s="704">
        <f t="shared" ref="N15:N78" si="7">IF(AND(OR(MONTH(B15)&gt;10,MONTH(B15)&lt;3),AND(HOUR(C15)&gt;=13,HOUR(C15)&lt;=17)),K15,IF(OR(HOUR(C15)&lt;6,HOUR(C15)&gt;=20),M15,L15))</f>
        <v>21.59534</v>
      </c>
      <c r="O15" s="636">
        <f t="shared" ref="O15:O78" si="8">IF(N15&lt;=4.1,1,IF(N15&gt;=24,0,(0.9082+0.1206*N15-0.03106*N15^2+0.001853*N15^3-0.00003467*N15^4)))</f>
        <v>0.14898979948332425</v>
      </c>
      <c r="P15" s="705">
        <f>IF($O$11,Weather_Site!H13,IF(0.191*(Weather_Site!K13+104)*(Weather_Site!J13+1)^1.5/(3.52*(Weather_Site!J13+1)^1.5+Weather_Site!I13-1)&gt;10, 10,0.191*(Weather_Site!K13+104)*(Weather_Site!J13+1)^1.5/(3.52*(Weather_Site!J13+1)^1.5+Weather_Site!I13-1)))</f>
        <v>10</v>
      </c>
      <c r="Q15" s="636">
        <f t="shared" ref="Q15:Q78" si="9">1.008/(1+104.9*EXP(-0.9306*P15))</f>
        <v>0.99848144468279332</v>
      </c>
      <c r="R15" s="636">
        <f t="shared" ref="R15:R78" si="10">O15*Q15</f>
        <v>0.14876355023110929</v>
      </c>
      <c r="S15" s="635">
        <f t="shared" ref="S15:S78" si="11">MIN(IF(H15&gt;0,2^(H15/10),(2^(-H15/10))/(2*(2^(-H15/10))-1)),4)</f>
        <v>1</v>
      </c>
      <c r="T15" s="706">
        <f t="shared" ref="T15:T78" si="12">IF(I15&gt;2,(0.03+0.05024*(I15-1)^0.92628*(($E$6+$E$7)/10)^0.79928)*1000*R15*S15,0.03*R15*S15)</f>
        <v>4.4629065069332783E-3</v>
      </c>
      <c r="U15" s="707">
        <f t="shared" ref="U15:U78" si="13">(0.19591*(I15)^0.82569*(($E$6+$E$7)/10)^0.46722)*$C$10^0.495*1000*R15*S15</f>
        <v>0</v>
      </c>
      <c r="V15" s="707">
        <f t="shared" ref="V15:V78" si="14">(0.05235*(G15)^1.19128)*1000*R15*S15</f>
        <v>0</v>
      </c>
      <c r="W15" s="708">
        <f t="shared" ref="W15:W78" si="15">IF((E$6+E$7)&lt;1,0,1/(1+EXP(-(-23.9315+1.7033*I15+12.0822*R15+9.5236*($E$6+$E$7)))))</f>
        <v>1</v>
      </c>
      <c r="X15" s="636">
        <f t="shared" ref="X15:X78" si="16">IF(U15&lt;300,0,1/(1+EXP(-(-32.3074+0.2951*G15+26.8734*R15))))</f>
        <v>0</v>
      </c>
      <c r="Y15" s="709">
        <f t="shared" ref="Y15:Y78" si="17">IF(W15&lt;0.5,(T15*(1-W15)+U15*W15),(T15*(1-W15)+U15*W15*(1-X15)+V15*X15))</f>
        <v>0</v>
      </c>
      <c r="Z15" s="635">
        <f t="shared" ref="Z15:Z78" si="18">0.0193*Y15^0.723*EXP(0.64*$C$10)</f>
        <v>0</v>
      </c>
      <c r="AA15" s="709">
        <f t="shared" ref="AA15:AA78" si="19">(1/(0.2204*G15+1))*Y15</f>
        <v>0</v>
      </c>
      <c r="AB15" s="741">
        <f t="shared" ref="AB15:AB78" si="20">18600*Y15/3600*$F$11/10</f>
        <v>0</v>
      </c>
    </row>
    <row r="16" spans="1:28"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2"/>
        <v>0</v>
      </c>
      <c r="I16" s="703">
        <f t="shared" si="3"/>
        <v>1.6666666666666667</v>
      </c>
      <c r="J16" s="27">
        <f>IF(Weather_Site!M14&lt;180,Weather_Site!M14+180,Weather_Site!M14-180)</f>
        <v>110</v>
      </c>
      <c r="K16" s="635">
        <f t="shared" si="4"/>
        <v>14.332429999999999</v>
      </c>
      <c r="L16" s="635">
        <f t="shared" si="5"/>
        <v>19.1555</v>
      </c>
      <c r="M16" s="635">
        <f t="shared" si="6"/>
        <v>21.353870000000001</v>
      </c>
      <c r="N16" s="704">
        <f t="shared" si="7"/>
        <v>21.353870000000001</v>
      </c>
      <c r="O16" s="636">
        <f t="shared" si="8"/>
        <v>0.1545952013649865</v>
      </c>
      <c r="P16" s="705">
        <f>IF($O$11,Weather_Site!H14,IF(0.191*(Weather_Site!K14+104)*(Weather_Site!J14+1)^1.5/(3.52*(Weather_Site!J14+1)^1.5+Weather_Site!I14-1)&gt;10, 10,0.191*(Weather_Site!K14+104)*(Weather_Site!J14+1)^1.5/(3.52*(Weather_Site!J14+1)^1.5+Weather_Site!I14-1)))</f>
        <v>10</v>
      </c>
      <c r="Q16" s="636">
        <f t="shared" si="9"/>
        <v>0.99848144468279332</v>
      </c>
      <c r="R16" s="636">
        <f t="shared" si="10"/>
        <v>0.15436043999993906</v>
      </c>
      <c r="S16" s="635">
        <f t="shared" si="11"/>
        <v>1</v>
      </c>
      <c r="T16" s="706">
        <f t="shared" si="12"/>
        <v>4.6308131999981718E-3</v>
      </c>
      <c r="U16" s="707">
        <f t="shared" si="13"/>
        <v>48.314155296519957</v>
      </c>
      <c r="V16" s="707">
        <f t="shared" si="14"/>
        <v>54.969486578787958</v>
      </c>
      <c r="W16" s="708">
        <f t="shared" si="15"/>
        <v>1</v>
      </c>
      <c r="X16" s="636">
        <f t="shared" si="16"/>
        <v>0</v>
      </c>
      <c r="Y16" s="709">
        <f t="shared" si="17"/>
        <v>48.314155296519957</v>
      </c>
      <c r="Z16" s="635">
        <f t="shared" si="18"/>
        <v>0.53149828606622151</v>
      </c>
      <c r="AA16" s="709">
        <f t="shared" si="19"/>
        <v>22.984850283786844</v>
      </c>
      <c r="AB16" s="741">
        <f t="shared" si="20"/>
        <v>574.13321210697882</v>
      </c>
    </row>
    <row r="17" spans="1:28"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2"/>
        <v>0</v>
      </c>
      <c r="I17" s="703">
        <f t="shared" si="3"/>
        <v>1.3333333333333333</v>
      </c>
      <c r="J17" s="27">
        <f>IF(Weather_Site!M15&lt;180,Weather_Site!M15+180,Weather_Site!M15-180)</f>
        <v>30</v>
      </c>
      <c r="K17" s="635">
        <f t="shared" si="4"/>
        <v>14.60848</v>
      </c>
      <c r="L17" s="635">
        <f t="shared" si="5"/>
        <v>19.561000000000003</v>
      </c>
      <c r="M17" s="635">
        <f t="shared" si="6"/>
        <v>21.822320000000001</v>
      </c>
      <c r="N17" s="704">
        <f t="shared" si="7"/>
        <v>21.822320000000001</v>
      </c>
      <c r="O17" s="636">
        <f t="shared" si="8"/>
        <v>0.14286919692515809</v>
      </c>
      <c r="P17" s="705">
        <f>IF($O$11,Weather_Site!H15,IF(0.191*(Weather_Site!K15+104)*(Weather_Site!J15+1)^1.5/(3.52*(Weather_Site!J15+1)^1.5+Weather_Site!I15-1)&gt;10, 10,0.191*(Weather_Site!K15+104)*(Weather_Site!J15+1)^1.5/(3.52*(Weather_Site!J15+1)^1.5+Weather_Site!I15-1)))</f>
        <v>10</v>
      </c>
      <c r="Q17" s="636">
        <f t="shared" si="9"/>
        <v>0.99848144468279332</v>
      </c>
      <c r="R17" s="636">
        <f t="shared" si="10"/>
        <v>0.14265224214650235</v>
      </c>
      <c r="S17" s="635">
        <f t="shared" si="11"/>
        <v>1</v>
      </c>
      <c r="T17" s="706">
        <f t="shared" si="12"/>
        <v>4.2795672643950707E-3</v>
      </c>
      <c r="U17" s="707">
        <f t="shared" si="13"/>
        <v>37.136361997342554</v>
      </c>
      <c r="V17" s="707">
        <f t="shared" si="14"/>
        <v>38.941915905161835</v>
      </c>
      <c r="W17" s="708">
        <f t="shared" si="15"/>
        <v>1</v>
      </c>
      <c r="X17" s="636">
        <f t="shared" si="16"/>
        <v>0</v>
      </c>
      <c r="Y17" s="709">
        <f t="shared" si="17"/>
        <v>37.136361997342554</v>
      </c>
      <c r="Z17" s="635">
        <f t="shared" si="18"/>
        <v>0.43942121292328784</v>
      </c>
      <c r="AA17" s="709">
        <f t="shared" si="19"/>
        <v>19.736586945866577</v>
      </c>
      <c r="AB17" s="741">
        <f t="shared" si="20"/>
        <v>441.30376840175404</v>
      </c>
    </row>
    <row r="18" spans="1:28"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2"/>
        <v>0</v>
      </c>
      <c r="I18" s="703">
        <f t="shared" si="3"/>
        <v>2.6666666666666665</v>
      </c>
      <c r="J18" s="27">
        <f>IF(Weather_Site!M16&lt;180,Weather_Site!M16+180,Weather_Site!M16-180)</f>
        <v>70</v>
      </c>
      <c r="K18" s="635">
        <f t="shared" si="4"/>
        <v>14.877049999999999</v>
      </c>
      <c r="L18" s="635">
        <f t="shared" si="5"/>
        <v>19.948500000000003</v>
      </c>
      <c r="M18" s="635">
        <f t="shared" si="6"/>
        <v>22.271450000000002</v>
      </c>
      <c r="N18" s="704">
        <f t="shared" si="7"/>
        <v>22.271450000000002</v>
      </c>
      <c r="O18" s="636">
        <f t="shared" si="8"/>
        <v>0.12800172352108063</v>
      </c>
      <c r="P18" s="705">
        <f>IF($O$11,Weather_Site!H16,IF(0.191*(Weather_Site!K16+104)*(Weather_Site!J16+1)^1.5/(3.52*(Weather_Site!J16+1)^1.5+Weather_Site!I16-1)&gt;10, 10,0.191*(Weather_Site!K16+104)*(Weather_Site!J16+1)^1.5/(3.52*(Weather_Site!J16+1)^1.5+Weather_Site!I16-1)))</f>
        <v>10</v>
      </c>
      <c r="Q18" s="636">
        <f t="shared" si="9"/>
        <v>0.99848144468279332</v>
      </c>
      <c r="R18" s="636">
        <f t="shared" si="10"/>
        <v>0.12780734582321607</v>
      </c>
      <c r="S18" s="635">
        <f t="shared" si="11"/>
        <v>1</v>
      </c>
      <c r="T18" s="706">
        <f t="shared" si="12"/>
        <v>17.320641687699652</v>
      </c>
      <c r="U18" s="707">
        <f t="shared" si="13"/>
        <v>58.970393736028662</v>
      </c>
      <c r="V18" s="707">
        <f t="shared" si="14"/>
        <v>79.67196740012848</v>
      </c>
      <c r="W18" s="708">
        <f t="shared" si="15"/>
        <v>1</v>
      </c>
      <c r="X18" s="636">
        <f t="shared" si="16"/>
        <v>0</v>
      </c>
      <c r="Y18" s="709">
        <f t="shared" si="17"/>
        <v>58.970393736028662</v>
      </c>
      <c r="Z18" s="635">
        <f t="shared" si="18"/>
        <v>0.61388141518296024</v>
      </c>
      <c r="AA18" s="709">
        <f t="shared" si="19"/>
        <v>21.341341103079277</v>
      </c>
      <c r="AB18" s="741">
        <f t="shared" si="20"/>
        <v>700.76484556314051</v>
      </c>
    </row>
    <row r="19" spans="1:28" x14ac:dyDescent="0.25">
      <c r="A19" s="675" t="str">
        <f>Weather_Site!A17</f>
        <v>Thu</v>
      </c>
      <c r="B19" s="672">
        <f>Weather_Site!B17</f>
        <v>43776</v>
      </c>
      <c r="C19" s="673">
        <f>Weather_Site!C17</f>
        <v>0.10416666666666667</v>
      </c>
      <c r="D19" s="413">
        <f>Weather_Site!D17</f>
        <v>8.6999999999999993</v>
      </c>
      <c r="E19" s="413">
        <f>Weather_Site!E17</f>
        <v>99</v>
      </c>
      <c r="F19" s="674">
        <f>Weather_Site!F17</f>
        <v>280</v>
      </c>
      <c r="G19" s="413">
        <f>Weather_Site!G17</f>
        <v>5</v>
      </c>
      <c r="H19" s="180">
        <f t="shared" si="2"/>
        <v>0</v>
      </c>
      <c r="I19" s="710">
        <f t="shared" si="3"/>
        <v>1.6666666666666667</v>
      </c>
      <c r="J19" s="413">
        <f>IF(Weather_Site!M17&lt;180,Weather_Site!M17+180,Weather_Site!M17-180)</f>
        <v>100</v>
      </c>
      <c r="K19" s="711">
        <f t="shared" si="4"/>
        <v>14.87331</v>
      </c>
      <c r="L19" s="711">
        <f t="shared" si="5"/>
        <v>19.939500000000002</v>
      </c>
      <c r="M19" s="711">
        <f t="shared" si="6"/>
        <v>22.261790000000001</v>
      </c>
      <c r="N19" s="712">
        <f t="shared" si="7"/>
        <v>22.261790000000001</v>
      </c>
      <c r="O19" s="713">
        <f t="shared" si="8"/>
        <v>0.12836341826907471</v>
      </c>
      <c r="P19" s="714">
        <f>IF($O$11,Weather_Site!H17,IF(0.191*(Weather_Site!K17+104)*(Weather_Site!J17+1)^1.5/(3.52*(Weather_Site!J17+1)^1.5+Weather_Site!I17-1)&gt;10, 10,0.191*(Weather_Site!K17+104)*(Weather_Site!J17+1)^1.5/(3.52*(Weather_Site!J17+1)^1.5+Weather_Site!I17-1)))</f>
        <v>10</v>
      </c>
      <c r="Q19" s="713">
        <f t="shared" si="9"/>
        <v>0.99848144468279332</v>
      </c>
      <c r="R19" s="713">
        <f t="shared" si="10"/>
        <v>0.1281684913177274</v>
      </c>
      <c r="S19" s="711">
        <f t="shared" si="11"/>
        <v>1</v>
      </c>
      <c r="T19" s="715">
        <f t="shared" si="12"/>
        <v>3.8450547395318217E-3</v>
      </c>
      <c r="U19" s="716">
        <f t="shared" si="13"/>
        <v>40.116187759297624</v>
      </c>
      <c r="V19" s="716">
        <f t="shared" si="14"/>
        <v>45.642239445003511</v>
      </c>
      <c r="W19" s="717">
        <f t="shared" si="15"/>
        <v>1</v>
      </c>
      <c r="X19" s="713">
        <f t="shared" si="16"/>
        <v>0</v>
      </c>
      <c r="Y19" s="718">
        <f t="shared" si="17"/>
        <v>40.116187759297624</v>
      </c>
      <c r="Z19" s="711">
        <f t="shared" si="18"/>
        <v>0.46463957188870958</v>
      </c>
      <c r="AA19" s="718">
        <f t="shared" si="19"/>
        <v>19.08477058006547</v>
      </c>
      <c r="AB19" s="742">
        <f t="shared" si="20"/>
        <v>476.7140312063201</v>
      </c>
    </row>
    <row r="20" spans="1:28" x14ac:dyDescent="0.25">
      <c r="A20" s="675" t="str">
        <f>Weather_Site!A18</f>
        <v>Thu</v>
      </c>
      <c r="B20" s="672">
        <f>Weather_Site!B18</f>
        <v>43776</v>
      </c>
      <c r="C20" s="673">
        <f>Weather_Site!C18</f>
        <v>0.125</v>
      </c>
      <c r="D20" s="413">
        <f>Weather_Site!D18</f>
        <v>9</v>
      </c>
      <c r="E20" s="413">
        <f>Weather_Site!E18</f>
        <v>99</v>
      </c>
      <c r="F20" s="674">
        <f>Weather_Site!F18</f>
        <v>300</v>
      </c>
      <c r="G20" s="413">
        <f>Weather_Site!G18</f>
        <v>5</v>
      </c>
      <c r="H20" s="548">
        <f>C$4</f>
        <v>0</v>
      </c>
      <c r="I20" s="413">
        <f t="shared" si="3"/>
        <v>1.6666666666666667</v>
      </c>
      <c r="J20" s="413">
        <f>IF(Weather_Site!M18&lt;180,Weather_Site!M18+180,Weather_Site!M18-180)</f>
        <v>120</v>
      </c>
      <c r="K20" s="711">
        <f t="shared" si="4"/>
        <v>14.867699999999999</v>
      </c>
      <c r="L20" s="711">
        <f t="shared" si="5"/>
        <v>19.926000000000002</v>
      </c>
      <c r="M20" s="711">
        <f t="shared" si="6"/>
        <v>22.247300000000003</v>
      </c>
      <c r="N20" s="711">
        <f t="shared" si="7"/>
        <v>22.247300000000003</v>
      </c>
      <c r="O20" s="713">
        <f t="shared" si="8"/>
        <v>0.12890232359433185</v>
      </c>
      <c r="P20" s="711">
        <f>IF($O$11,Weather_Site!H18,IF(0.191*(Weather_Site!K18+104)*(Weather_Site!J18+1)^1.5/(3.52*(Weather_Site!J18+1)^1.5+Weather_Site!I18-1)&gt;10, 10,0.191*(Weather_Site!K18+104)*(Weather_Site!J18+1)^1.5/(3.52*(Weather_Site!J18+1)^1.5+Weather_Site!I18-1)))</f>
        <v>10</v>
      </c>
      <c r="Q20" s="713">
        <f t="shared" si="9"/>
        <v>0.99848144468279332</v>
      </c>
      <c r="R20" s="713">
        <f t="shared" si="10"/>
        <v>0.12870657828543738</v>
      </c>
      <c r="S20" s="711">
        <f t="shared" si="11"/>
        <v>1</v>
      </c>
      <c r="T20" s="716">
        <f t="shared" si="12"/>
        <v>3.8611973485631213E-3</v>
      </c>
      <c r="U20" s="716">
        <f t="shared" si="13"/>
        <v>40.284606671040713</v>
      </c>
      <c r="V20" s="716">
        <f t="shared" si="14"/>
        <v>45.833858258410409</v>
      </c>
      <c r="W20" s="717">
        <f t="shared" si="15"/>
        <v>1</v>
      </c>
      <c r="X20" s="713">
        <f t="shared" si="16"/>
        <v>0</v>
      </c>
      <c r="Y20" s="716">
        <f t="shared" si="17"/>
        <v>40.284606671040713</v>
      </c>
      <c r="Z20" s="711">
        <f t="shared" si="18"/>
        <v>0.46604909936074523</v>
      </c>
      <c r="AA20" s="716">
        <f t="shared" si="19"/>
        <v>19.164893754063133</v>
      </c>
      <c r="AB20" s="716">
        <f t="shared" si="20"/>
        <v>478.71540927420045</v>
      </c>
    </row>
    <row r="21" spans="1:28" x14ac:dyDescent="0.25">
      <c r="A21" s="675" t="str">
        <f>Weather_Site!A19</f>
        <v>Thu</v>
      </c>
      <c r="B21" s="672">
        <f>Weather_Site!B19</f>
        <v>43776</v>
      </c>
      <c r="C21" s="673">
        <f>Weather_Site!C19</f>
        <v>0.14583333333333334</v>
      </c>
      <c r="D21" s="413">
        <f>Weather_Site!D19</f>
        <v>7.7</v>
      </c>
      <c r="E21" s="413">
        <f>Weather_Site!E19</f>
        <v>99</v>
      </c>
      <c r="F21" s="674">
        <f>Weather_Site!F19</f>
        <v>260</v>
      </c>
      <c r="G21" s="413">
        <f>Weather_Site!G19</f>
        <v>9</v>
      </c>
      <c r="H21" s="548">
        <f>C$4</f>
        <v>0</v>
      </c>
      <c r="I21" s="413">
        <f t="shared" si="3"/>
        <v>3</v>
      </c>
      <c r="J21" s="413">
        <f>IF(Weather_Site!M19&lt;180,Weather_Site!M19+180,Weather_Site!M19-180)</f>
        <v>80</v>
      </c>
      <c r="K21" s="711">
        <f t="shared" si="4"/>
        <v>14.892009999999999</v>
      </c>
      <c r="L21" s="711">
        <f t="shared" si="5"/>
        <v>19.984500000000004</v>
      </c>
      <c r="M21" s="711">
        <f t="shared" si="6"/>
        <v>22.310090000000002</v>
      </c>
      <c r="N21" s="711">
        <f t="shared" si="7"/>
        <v>22.310090000000002</v>
      </c>
      <c r="O21" s="713">
        <f t="shared" si="8"/>
        <v>0.12653540346498993</v>
      </c>
      <c r="P21" s="711">
        <f>IF($O$11,Weather_Site!H19,IF(0.191*(Weather_Site!K19+104)*(Weather_Site!J19+1)^1.5/(3.52*(Weather_Site!J19+1)^1.5+Weather_Site!I19-1)&gt;10, 10,0.191*(Weather_Site!K19+104)*(Weather_Site!J19+1)^1.5/(3.52*(Weather_Site!J19+1)^1.5+Weather_Site!I19-1)))</f>
        <v>10</v>
      </c>
      <c r="Q21" s="713">
        <f t="shared" si="9"/>
        <v>0.99848144468279332</v>
      </c>
      <c r="R21" s="713">
        <f t="shared" si="10"/>
        <v>0.12634325245524328</v>
      </c>
      <c r="S21" s="711">
        <f t="shared" si="11"/>
        <v>1</v>
      </c>
      <c r="T21" s="716">
        <f t="shared" si="12"/>
        <v>19.575020544168982</v>
      </c>
      <c r="U21" s="716">
        <f t="shared" si="13"/>
        <v>64.249002672689784</v>
      </c>
      <c r="V21" s="716">
        <f t="shared" si="14"/>
        <v>90.62306684959394</v>
      </c>
      <c r="W21" s="717">
        <f t="shared" si="15"/>
        <v>1</v>
      </c>
      <c r="X21" s="713">
        <f t="shared" si="16"/>
        <v>0</v>
      </c>
      <c r="Y21" s="716">
        <f t="shared" si="17"/>
        <v>64.249002672689784</v>
      </c>
      <c r="Z21" s="711">
        <f t="shared" si="18"/>
        <v>0.6531357924033403</v>
      </c>
      <c r="AA21" s="716">
        <f t="shared" si="19"/>
        <v>21.534053717887716</v>
      </c>
      <c r="AB21" s="716">
        <f t="shared" si="20"/>
        <v>763.49231509379683</v>
      </c>
    </row>
    <row r="22" spans="1:28" x14ac:dyDescent="0.25">
      <c r="A22" s="675" t="str">
        <f>Weather_Site!A20</f>
        <v>Thu</v>
      </c>
      <c r="B22" s="672">
        <f>Weather_Site!B20</f>
        <v>43776</v>
      </c>
      <c r="C22" s="673">
        <f>Weather_Site!C20</f>
        <v>0.16666666666666666</v>
      </c>
      <c r="D22" s="413">
        <f>Weather_Site!D20</f>
        <v>8.6</v>
      </c>
      <c r="E22" s="413">
        <f>Weather_Site!E20</f>
        <v>99</v>
      </c>
      <c r="F22" s="674">
        <f>Weather_Site!F20</f>
        <v>240</v>
      </c>
      <c r="G22" s="413">
        <f>Weather_Site!G20</f>
        <v>9</v>
      </c>
      <c r="H22" s="548">
        <f>C$4</f>
        <v>0</v>
      </c>
      <c r="I22" s="413">
        <f t="shared" si="3"/>
        <v>3</v>
      </c>
      <c r="J22" s="413">
        <f>IF(Weather_Site!M20&lt;180,Weather_Site!M20+180,Weather_Site!M20-180)</f>
        <v>60</v>
      </c>
      <c r="K22" s="711">
        <f t="shared" si="4"/>
        <v>14.87518</v>
      </c>
      <c r="L22" s="711">
        <f t="shared" si="5"/>
        <v>19.944000000000003</v>
      </c>
      <c r="M22" s="711">
        <f t="shared" si="6"/>
        <v>22.266620000000003</v>
      </c>
      <c r="N22" s="711">
        <f t="shared" si="7"/>
        <v>22.266620000000003</v>
      </c>
      <c r="O22" s="713">
        <f t="shared" si="8"/>
        <v>0.12818281390449648</v>
      </c>
      <c r="P22" s="711">
        <f>IF($O$11,Weather_Site!H20,IF(0.191*(Weather_Site!K20+104)*(Weather_Site!J20+1)^1.5/(3.52*(Weather_Site!J20+1)^1.5+Weather_Site!I20-1)&gt;10, 10,0.191*(Weather_Site!K20+104)*(Weather_Site!J20+1)^1.5/(3.52*(Weather_Site!J20+1)^1.5+Weather_Site!I20-1)))</f>
        <v>10</v>
      </c>
      <c r="Q22" s="713">
        <f t="shared" si="9"/>
        <v>0.99848144468279332</v>
      </c>
      <c r="R22" s="713">
        <f t="shared" si="10"/>
        <v>0.12798816121086729</v>
      </c>
      <c r="S22" s="711">
        <f t="shared" si="11"/>
        <v>1</v>
      </c>
      <c r="T22" s="716">
        <f t="shared" si="12"/>
        <v>19.829874856203016</v>
      </c>
      <c r="U22" s="716">
        <f t="shared" si="13"/>
        <v>65.085483806289346</v>
      </c>
      <c r="V22" s="716">
        <f t="shared" si="14"/>
        <v>91.802921517141016</v>
      </c>
      <c r="W22" s="717">
        <f t="shared" si="15"/>
        <v>1</v>
      </c>
      <c r="X22" s="713">
        <f t="shared" si="16"/>
        <v>0</v>
      </c>
      <c r="Y22" s="716">
        <f t="shared" si="17"/>
        <v>65.085483806289346</v>
      </c>
      <c r="Z22" s="711">
        <f t="shared" si="18"/>
        <v>0.65927273467375114</v>
      </c>
      <c r="AA22" s="716">
        <f t="shared" si="19"/>
        <v>21.81441339532422</v>
      </c>
      <c r="AB22" s="716">
        <f t="shared" si="20"/>
        <v>773.43249923140502</v>
      </c>
    </row>
    <row r="23" spans="1:28" x14ac:dyDescent="0.25">
      <c r="A23" s="675" t="str">
        <f>Weather_Site!A21</f>
        <v>Thu</v>
      </c>
      <c r="B23" s="672">
        <f>Weather_Site!B21</f>
        <v>43776</v>
      </c>
      <c r="C23" s="673">
        <f>Weather_Site!C21</f>
        <v>0.1875</v>
      </c>
      <c r="D23" s="413">
        <f>Weather_Site!D21</f>
        <v>7.7</v>
      </c>
      <c r="E23" s="413">
        <f>Weather_Site!E21</f>
        <v>99</v>
      </c>
      <c r="F23" s="674">
        <f>Weather_Site!F21</f>
        <v>250</v>
      </c>
      <c r="G23" s="413">
        <f>Weather_Site!G21</f>
        <v>9</v>
      </c>
      <c r="H23" s="548">
        <f>C$4</f>
        <v>0</v>
      </c>
      <c r="I23" s="413">
        <f t="shared" si="3"/>
        <v>3</v>
      </c>
      <c r="J23" s="413">
        <f>IF(Weather_Site!M21&lt;180,Weather_Site!M21+180,Weather_Site!M21-180)</f>
        <v>70</v>
      </c>
      <c r="K23" s="711">
        <f t="shared" si="4"/>
        <v>14.892009999999999</v>
      </c>
      <c r="L23" s="711">
        <f t="shared" si="5"/>
        <v>19.984500000000004</v>
      </c>
      <c r="M23" s="711">
        <f t="shared" si="6"/>
        <v>22.310090000000002</v>
      </c>
      <c r="N23" s="711">
        <f t="shared" si="7"/>
        <v>22.310090000000002</v>
      </c>
      <c r="O23" s="713">
        <f t="shared" si="8"/>
        <v>0.12653540346498993</v>
      </c>
      <c r="P23" s="711">
        <f>IF($O$11,Weather_Site!H21,IF(0.191*(Weather_Site!K21+104)*(Weather_Site!J21+1)^1.5/(3.52*(Weather_Site!J21+1)^1.5+Weather_Site!I21-1)&gt;10, 10,0.191*(Weather_Site!K21+104)*(Weather_Site!J21+1)^1.5/(3.52*(Weather_Site!J21+1)^1.5+Weather_Site!I21-1)))</f>
        <v>10</v>
      </c>
      <c r="Q23" s="713">
        <f t="shared" si="9"/>
        <v>0.99848144468279332</v>
      </c>
      <c r="R23" s="713">
        <f t="shared" si="10"/>
        <v>0.12634325245524328</v>
      </c>
      <c r="S23" s="711">
        <f t="shared" si="11"/>
        <v>1</v>
      </c>
      <c r="T23" s="716">
        <f t="shared" si="12"/>
        <v>19.575020544168982</v>
      </c>
      <c r="U23" s="716">
        <f t="shared" si="13"/>
        <v>64.249002672689784</v>
      </c>
      <c r="V23" s="716">
        <f t="shared" si="14"/>
        <v>90.62306684959394</v>
      </c>
      <c r="W23" s="717">
        <f t="shared" si="15"/>
        <v>1</v>
      </c>
      <c r="X23" s="713">
        <f t="shared" si="16"/>
        <v>0</v>
      </c>
      <c r="Y23" s="716">
        <f t="shared" si="17"/>
        <v>64.249002672689784</v>
      </c>
      <c r="Z23" s="711">
        <f t="shared" si="18"/>
        <v>0.6531357924033403</v>
      </c>
      <c r="AA23" s="716">
        <f t="shared" si="19"/>
        <v>21.534053717887716</v>
      </c>
      <c r="AB23" s="716">
        <f t="shared" si="20"/>
        <v>763.49231509379683</v>
      </c>
    </row>
    <row r="24" spans="1:28" x14ac:dyDescent="0.25">
      <c r="A24" s="23" t="str">
        <f>Weather_Site!A22</f>
        <v>Thu</v>
      </c>
      <c r="B24" s="24">
        <f>Weather_Site!B22</f>
        <v>43776</v>
      </c>
      <c r="C24" s="25">
        <f>Weather_Site!C22</f>
        <v>0.20833333333333334</v>
      </c>
      <c r="D24" s="27">
        <f>Weather_Site!D22</f>
        <v>6.4</v>
      </c>
      <c r="E24" s="27">
        <f>Weather_Site!E22</f>
        <v>99</v>
      </c>
      <c r="F24" s="28">
        <f>Weather_Site!F22</f>
        <v>270</v>
      </c>
      <c r="G24" s="27">
        <f>Weather_Site!G22</f>
        <v>9</v>
      </c>
      <c r="H24" s="548">
        <f>C$4</f>
        <v>0</v>
      </c>
      <c r="I24" s="27">
        <f t="shared" si="3"/>
        <v>3</v>
      </c>
      <c r="J24" s="739">
        <f>IF(Weather_Site!M22&lt;180,Weather_Site!M22+180,Weather_Site!M22-180)</f>
        <v>90</v>
      </c>
      <c r="K24" s="635">
        <f t="shared" si="4"/>
        <v>14.916319999999999</v>
      </c>
      <c r="L24" s="635">
        <f t="shared" si="5"/>
        <v>20.043000000000003</v>
      </c>
      <c r="M24" s="635">
        <f t="shared" si="6"/>
        <v>22.372880000000002</v>
      </c>
      <c r="N24" s="635">
        <f t="shared" si="7"/>
        <v>22.372880000000002</v>
      </c>
      <c r="O24" s="636">
        <f t="shared" si="8"/>
        <v>0.12408507209243247</v>
      </c>
      <c r="P24" s="635">
        <f>IF($O$11,Weather_Site!H22,IF(0.191*(Weather_Site!K22+104)*(Weather_Site!J22+1)^1.5/(3.52*(Weather_Site!J22+1)^1.5+Weather_Site!I22-1)&gt;10, 10,0.191*(Weather_Site!K22+104)*(Weather_Site!J22+1)^1.5/(3.52*(Weather_Site!J22+1)^1.5+Weather_Site!I22-1)))</f>
        <v>10</v>
      </c>
      <c r="Q24" s="636">
        <f t="shared" si="9"/>
        <v>0.99848144468279332</v>
      </c>
      <c r="R24" s="636">
        <f t="shared" si="10"/>
        <v>0.12389664204642054</v>
      </c>
      <c r="S24" s="635">
        <f t="shared" si="11"/>
        <v>1</v>
      </c>
      <c r="T24" s="707">
        <f t="shared" si="12"/>
        <v>19.195954404224164</v>
      </c>
      <c r="U24" s="707">
        <f t="shared" si="13"/>
        <v>63.004834300887204</v>
      </c>
      <c r="V24" s="707">
        <f t="shared" si="14"/>
        <v>88.86817029338728</v>
      </c>
      <c r="W24" s="708">
        <f t="shared" si="15"/>
        <v>1</v>
      </c>
      <c r="X24" s="636">
        <f t="shared" si="16"/>
        <v>0</v>
      </c>
      <c r="Y24" s="707">
        <f t="shared" si="17"/>
        <v>63.004834300887204</v>
      </c>
      <c r="Z24" s="635">
        <f t="shared" si="18"/>
        <v>0.64396667657784623</v>
      </c>
      <c r="AA24" s="707">
        <f t="shared" si="19"/>
        <v>21.117051314146401</v>
      </c>
      <c r="AB24" s="707">
        <f t="shared" si="20"/>
        <v>748.70744760887624</v>
      </c>
    </row>
    <row r="25" spans="1:28" x14ac:dyDescent="0.25">
      <c r="A25" s="23" t="str">
        <f>Weather_Site!A23</f>
        <v>Thu</v>
      </c>
      <c r="B25" s="24">
        <f>Weather_Site!B23</f>
        <v>43776</v>
      </c>
      <c r="C25" s="25">
        <f>Weather_Site!C23</f>
        <v>0.22916666666666666</v>
      </c>
      <c r="D25" s="27">
        <f>Weather_Site!D23</f>
        <v>6.6</v>
      </c>
      <c r="E25" s="27">
        <f>Weather_Site!E23</f>
        <v>99</v>
      </c>
      <c r="F25" s="28">
        <f>Weather_Site!F23</f>
        <v>0</v>
      </c>
      <c r="G25" s="27">
        <f>Weather_Site!G23</f>
        <v>0</v>
      </c>
      <c r="H25" s="548">
        <f>C$4</f>
        <v>0</v>
      </c>
      <c r="I25" s="27">
        <f t="shared" si="3"/>
        <v>0</v>
      </c>
      <c r="J25" s="739">
        <f>IF(Weather_Site!M23&lt;180,Weather_Site!M23+180,Weather_Site!M23-180)</f>
        <v>180</v>
      </c>
      <c r="K25" s="635">
        <f t="shared" si="4"/>
        <v>14.91258</v>
      </c>
      <c r="L25" s="635">
        <f t="shared" si="5"/>
        <v>20.034000000000002</v>
      </c>
      <c r="M25" s="635">
        <f t="shared" si="6"/>
        <v>22.363220000000002</v>
      </c>
      <c r="N25" s="635">
        <f t="shared" si="7"/>
        <v>22.363220000000002</v>
      </c>
      <c r="O25" s="636">
        <f t="shared" si="8"/>
        <v>0.12446754922374481</v>
      </c>
      <c r="P25" s="635">
        <f>IF($O$11,Weather_Site!H23,IF(0.191*(Weather_Site!K23+104)*(Weather_Site!J23+1)^1.5/(3.52*(Weather_Site!J23+1)^1.5+Weather_Site!I23-1)&gt;10, 10,0.191*(Weather_Site!K23+104)*(Weather_Site!J23+1)^1.5/(3.52*(Weather_Site!J23+1)^1.5+Weather_Site!I23-1)))</f>
        <v>10</v>
      </c>
      <c r="Q25" s="636">
        <f t="shared" si="9"/>
        <v>0.99848144468279332</v>
      </c>
      <c r="R25" s="636">
        <f t="shared" si="10"/>
        <v>0.12427853836505141</v>
      </c>
      <c r="S25" s="635">
        <f t="shared" si="11"/>
        <v>1</v>
      </c>
      <c r="T25" s="707">
        <f t="shared" si="12"/>
        <v>3.7283561509515424E-3</v>
      </c>
      <c r="U25" s="707">
        <f t="shared" si="13"/>
        <v>0</v>
      </c>
      <c r="V25" s="707">
        <f t="shared" si="14"/>
        <v>0</v>
      </c>
      <c r="W25" s="708">
        <f t="shared" si="15"/>
        <v>1</v>
      </c>
      <c r="X25" s="636">
        <f t="shared" si="16"/>
        <v>0</v>
      </c>
      <c r="Y25" s="707">
        <f t="shared" si="17"/>
        <v>0</v>
      </c>
      <c r="Z25" s="635">
        <f t="shared" si="18"/>
        <v>0</v>
      </c>
      <c r="AA25" s="707">
        <f t="shared" si="19"/>
        <v>0</v>
      </c>
      <c r="AB25" s="707">
        <f t="shared" si="20"/>
        <v>0</v>
      </c>
    </row>
    <row r="26" spans="1:28" x14ac:dyDescent="0.25">
      <c r="A26" s="23" t="str">
        <f>Weather_Site!A24</f>
        <v>Thu</v>
      </c>
      <c r="B26" s="24">
        <f>Weather_Site!B24</f>
        <v>43776</v>
      </c>
      <c r="C26" s="25">
        <f>Weather_Site!C24</f>
        <v>0.25</v>
      </c>
      <c r="D26" s="27">
        <f>Weather_Site!D24</f>
        <v>6.5</v>
      </c>
      <c r="E26" s="27">
        <f>Weather_Site!E24</f>
        <v>99</v>
      </c>
      <c r="F26" s="28">
        <f>Weather_Site!F24</f>
        <v>0</v>
      </c>
      <c r="G26" s="27">
        <f>Weather_Site!G24</f>
        <v>0</v>
      </c>
      <c r="H26" s="548">
        <f>C$4</f>
        <v>0</v>
      </c>
      <c r="I26" s="27">
        <f t="shared" si="3"/>
        <v>0</v>
      </c>
      <c r="J26" s="739">
        <f>IF(Weather_Site!M24&lt;180,Weather_Site!M24+180,Weather_Site!M24-180)</f>
        <v>180</v>
      </c>
      <c r="K26" s="635">
        <f t="shared" si="4"/>
        <v>14.91445</v>
      </c>
      <c r="L26" s="635">
        <f t="shared" si="5"/>
        <v>20.038500000000003</v>
      </c>
      <c r="M26" s="635">
        <f t="shared" si="6"/>
        <v>22.368050000000004</v>
      </c>
      <c r="N26" s="635">
        <f t="shared" si="7"/>
        <v>20.038500000000003</v>
      </c>
      <c r="O26" s="636">
        <f t="shared" si="8"/>
        <v>0.17270123020029526</v>
      </c>
      <c r="P26" s="635">
        <f>IF($O$11,Weather_Site!H24,IF(0.191*(Weather_Site!K24+104)*(Weather_Site!J24+1)^1.5/(3.52*(Weather_Site!J24+1)^1.5+Weather_Site!I24-1)&gt;10, 10,0.191*(Weather_Site!K24+104)*(Weather_Site!J24+1)^1.5/(3.52*(Weather_Site!J24+1)^1.5+Weather_Site!I24-1)))</f>
        <v>10</v>
      </c>
      <c r="Q26" s="636">
        <f t="shared" si="9"/>
        <v>0.99848144468279332</v>
      </c>
      <c r="R26" s="636">
        <f t="shared" si="10"/>
        <v>0.17243897382888648</v>
      </c>
      <c r="S26" s="635">
        <f t="shared" si="11"/>
        <v>1</v>
      </c>
      <c r="T26" s="707">
        <f t="shared" si="12"/>
        <v>5.1731692148665942E-3</v>
      </c>
      <c r="U26" s="707">
        <f t="shared" si="13"/>
        <v>0</v>
      </c>
      <c r="V26" s="707">
        <f t="shared" si="14"/>
        <v>0</v>
      </c>
      <c r="W26" s="708">
        <f t="shared" si="15"/>
        <v>1</v>
      </c>
      <c r="X26" s="636">
        <f t="shared" si="16"/>
        <v>0</v>
      </c>
      <c r="Y26" s="707">
        <f t="shared" si="17"/>
        <v>0</v>
      </c>
      <c r="Z26" s="635">
        <f t="shared" si="18"/>
        <v>0</v>
      </c>
      <c r="AA26" s="707">
        <f t="shared" si="19"/>
        <v>0</v>
      </c>
      <c r="AB26" s="707">
        <f t="shared" si="20"/>
        <v>0</v>
      </c>
    </row>
    <row r="27" spans="1:28" x14ac:dyDescent="0.25">
      <c r="A27" s="23" t="str">
        <f>Weather_Site!A25</f>
        <v>Thu</v>
      </c>
      <c r="B27" s="24">
        <f>Weather_Site!B25</f>
        <v>43776</v>
      </c>
      <c r="C27" s="25">
        <f>Weather_Site!C25</f>
        <v>0.27083333333333331</v>
      </c>
      <c r="D27" s="27">
        <f>Weather_Site!D25</f>
        <v>7.1</v>
      </c>
      <c r="E27" s="27">
        <f>Weather_Site!E25</f>
        <v>99</v>
      </c>
      <c r="F27" s="28">
        <f>Weather_Site!F25</f>
        <v>220</v>
      </c>
      <c r="G27" s="27">
        <f>Weather_Site!G25</f>
        <v>4</v>
      </c>
      <c r="H27" s="548">
        <f>C$4</f>
        <v>0</v>
      </c>
      <c r="I27" s="27">
        <f t="shared" si="3"/>
        <v>1.3333333333333333</v>
      </c>
      <c r="J27" s="739">
        <f>IF(Weather_Site!M25&lt;180,Weather_Site!M25+180,Weather_Site!M25-180)</f>
        <v>40</v>
      </c>
      <c r="K27" s="635">
        <f t="shared" si="4"/>
        <v>14.903229999999999</v>
      </c>
      <c r="L27" s="635">
        <f t="shared" si="5"/>
        <v>20.011500000000002</v>
      </c>
      <c r="M27" s="635">
        <f t="shared" si="6"/>
        <v>22.339070000000003</v>
      </c>
      <c r="N27" s="635">
        <f t="shared" si="7"/>
        <v>20.011500000000002</v>
      </c>
      <c r="O27" s="636">
        <f t="shared" si="8"/>
        <v>0.17291173021127548</v>
      </c>
      <c r="P27" s="635">
        <f>IF($O$11,Weather_Site!H25,IF(0.191*(Weather_Site!K25+104)*(Weather_Site!J25+1)^1.5/(3.52*(Weather_Site!J25+1)^1.5+Weather_Site!I25-1)&gt;10, 10,0.191*(Weather_Site!K25+104)*(Weather_Site!J25+1)^1.5/(3.52*(Weather_Site!J25+1)^1.5+Weather_Site!I25-1)))</f>
        <v>10</v>
      </c>
      <c r="Q27" s="636">
        <f t="shared" si="9"/>
        <v>0.99848144468279332</v>
      </c>
      <c r="R27" s="636">
        <f t="shared" si="10"/>
        <v>0.17264915418395574</v>
      </c>
      <c r="S27" s="635">
        <f t="shared" si="11"/>
        <v>1</v>
      </c>
      <c r="T27" s="707">
        <f t="shared" si="12"/>
        <v>5.1794746255186723E-3</v>
      </c>
      <c r="U27" s="707">
        <f t="shared" si="13"/>
        <v>44.945395822981752</v>
      </c>
      <c r="V27" s="707">
        <f t="shared" si="14"/>
        <v>47.13062158829706</v>
      </c>
      <c r="W27" s="708">
        <f t="shared" si="15"/>
        <v>1</v>
      </c>
      <c r="X27" s="636">
        <f t="shared" si="16"/>
        <v>0</v>
      </c>
      <c r="Y27" s="707">
        <f t="shared" si="17"/>
        <v>44.945395822981752</v>
      </c>
      <c r="Z27" s="635">
        <f t="shared" si="18"/>
        <v>0.50443764584034656</v>
      </c>
      <c r="AA27" s="707">
        <f t="shared" si="19"/>
        <v>23.886796249458836</v>
      </c>
      <c r="AB27" s="707">
        <f t="shared" si="20"/>
        <v>534.10112036309988</v>
      </c>
    </row>
    <row r="28" spans="1:28" x14ac:dyDescent="0.25">
      <c r="A28" s="23" t="str">
        <f>Weather_Site!A26</f>
        <v>Thu</v>
      </c>
      <c r="B28" s="24">
        <f>Weather_Site!B26</f>
        <v>43776</v>
      </c>
      <c r="C28" s="25">
        <f>Weather_Site!C26</f>
        <v>0.29166666666666669</v>
      </c>
      <c r="D28" s="27">
        <f>Weather_Site!D26</f>
        <v>9.6999999999999993</v>
      </c>
      <c r="E28" s="27">
        <f>Weather_Site!E26</f>
        <v>99</v>
      </c>
      <c r="F28" s="28">
        <f>Weather_Site!F26</f>
        <v>0</v>
      </c>
      <c r="G28" s="27">
        <f>Weather_Site!G26</f>
        <v>0</v>
      </c>
      <c r="H28" s="548">
        <f>C$4</f>
        <v>0</v>
      </c>
      <c r="I28" s="27">
        <f t="shared" si="3"/>
        <v>0</v>
      </c>
      <c r="J28" s="739">
        <f>IF(Weather_Site!M26&lt;180,Weather_Site!M26+180,Weather_Site!M26-180)</f>
        <v>180</v>
      </c>
      <c r="K28" s="635">
        <f t="shared" si="4"/>
        <v>14.854609999999999</v>
      </c>
      <c r="L28" s="635">
        <f t="shared" si="5"/>
        <v>19.894500000000004</v>
      </c>
      <c r="M28" s="635">
        <f t="shared" si="6"/>
        <v>22.213490000000004</v>
      </c>
      <c r="N28" s="635">
        <f t="shared" si="7"/>
        <v>19.894500000000004</v>
      </c>
      <c r="O28" s="636">
        <f t="shared" si="8"/>
        <v>0.17377272649960496</v>
      </c>
      <c r="P28" s="635">
        <f>IF($O$11,Weather_Site!H26,IF(0.191*(Weather_Site!K26+104)*(Weather_Site!J26+1)^1.5/(3.52*(Weather_Site!J26+1)^1.5+Weather_Site!I26-1)&gt;10, 10,0.191*(Weather_Site!K26+104)*(Weather_Site!J26+1)^1.5/(3.52*(Weather_Site!J26+1)^1.5+Weather_Site!I26-1)))</f>
        <v>10</v>
      </c>
      <c r="Q28" s="636">
        <f t="shared" si="9"/>
        <v>0.99848144468279332</v>
      </c>
      <c r="R28" s="636">
        <f t="shared" si="10"/>
        <v>0.17350884300179348</v>
      </c>
      <c r="S28" s="635">
        <f t="shared" si="11"/>
        <v>1</v>
      </c>
      <c r="T28" s="707">
        <f t="shared" si="12"/>
        <v>5.2052652900538045E-3</v>
      </c>
      <c r="U28" s="707">
        <f t="shared" si="13"/>
        <v>0</v>
      </c>
      <c r="V28" s="707">
        <f t="shared" si="14"/>
        <v>0</v>
      </c>
      <c r="W28" s="708">
        <f t="shared" si="15"/>
        <v>1</v>
      </c>
      <c r="X28" s="636">
        <f t="shared" si="16"/>
        <v>0</v>
      </c>
      <c r="Y28" s="707">
        <f t="shared" si="17"/>
        <v>0</v>
      </c>
      <c r="Z28" s="635">
        <f t="shared" si="18"/>
        <v>0</v>
      </c>
      <c r="AA28" s="707">
        <f t="shared" si="19"/>
        <v>0</v>
      </c>
      <c r="AB28" s="707">
        <f t="shared" si="20"/>
        <v>0</v>
      </c>
    </row>
    <row r="29" spans="1:28" x14ac:dyDescent="0.25">
      <c r="A29" s="675" t="str">
        <f>Weather_Site!A27</f>
        <v>Thu</v>
      </c>
      <c r="B29" s="672">
        <f>Weather_Site!B27</f>
        <v>43776</v>
      </c>
      <c r="C29" s="673">
        <f>Weather_Site!C27</f>
        <v>0.3125</v>
      </c>
      <c r="D29" s="413">
        <f>Weather_Site!D27</f>
        <v>12.2</v>
      </c>
      <c r="E29" s="413">
        <f>Weather_Site!E27</f>
        <v>99</v>
      </c>
      <c r="F29" s="674">
        <f>Weather_Site!F27</f>
        <v>250</v>
      </c>
      <c r="G29" s="413">
        <f>Weather_Site!G27</f>
        <v>5</v>
      </c>
      <c r="H29" s="548">
        <f>C$4</f>
        <v>0</v>
      </c>
      <c r="I29" s="413">
        <f t="shared" si="3"/>
        <v>1.6666666666666667</v>
      </c>
      <c r="J29" s="413">
        <f>IF(Weather_Site!M27&lt;180,Weather_Site!M27+180,Weather_Site!M27-180)</f>
        <v>70</v>
      </c>
      <c r="K29" s="711">
        <f t="shared" si="4"/>
        <v>14.80786</v>
      </c>
      <c r="L29" s="711">
        <f t="shared" si="5"/>
        <v>19.782000000000004</v>
      </c>
      <c r="M29" s="711">
        <f t="shared" si="6"/>
        <v>22.092740000000003</v>
      </c>
      <c r="N29" s="711">
        <f t="shared" si="7"/>
        <v>19.782000000000004</v>
      </c>
      <c r="O29" s="713">
        <f t="shared" si="8"/>
        <v>0.17452822521432321</v>
      </c>
      <c r="P29" s="711">
        <f>IF($O$11,Weather_Site!H27,IF(0.191*(Weather_Site!K27+104)*(Weather_Site!J27+1)^1.5/(3.52*(Weather_Site!J27+1)^1.5+Weather_Site!I27-1)&gt;10, 10,0.191*(Weather_Site!K27+104)*(Weather_Site!J27+1)^1.5/(3.52*(Weather_Site!J27+1)^1.5+Weather_Site!I27-1)))</f>
        <v>10</v>
      </c>
      <c r="Q29" s="713">
        <f t="shared" si="9"/>
        <v>0.99848144468279332</v>
      </c>
      <c r="R29" s="713">
        <f t="shared" si="10"/>
        <v>0.17426319444992136</v>
      </c>
      <c r="S29" s="711">
        <f t="shared" si="11"/>
        <v>1</v>
      </c>
      <c r="T29" s="716">
        <f t="shared" si="12"/>
        <v>5.2278958334976405E-3</v>
      </c>
      <c r="U29" s="716">
        <f t="shared" si="13"/>
        <v>54.54363202854617</v>
      </c>
      <c r="V29" s="716">
        <f t="shared" si="14"/>
        <v>62.057081001424002</v>
      </c>
      <c r="W29" s="717">
        <f t="shared" si="15"/>
        <v>1</v>
      </c>
      <c r="X29" s="713">
        <f t="shared" si="16"/>
        <v>0</v>
      </c>
      <c r="Y29" s="716">
        <f t="shared" si="17"/>
        <v>54.54363202854617</v>
      </c>
      <c r="Z29" s="711">
        <f t="shared" si="18"/>
        <v>0.58020575842444211</v>
      </c>
      <c r="AA29" s="716">
        <f t="shared" si="19"/>
        <v>25.948445303780286</v>
      </c>
      <c r="AB29" s="716">
        <f t="shared" si="20"/>
        <v>648.16016060589027</v>
      </c>
    </row>
    <row r="30" spans="1:28" x14ac:dyDescent="0.25">
      <c r="A30" s="675" t="str">
        <f>Weather_Site!A28</f>
        <v>Thu</v>
      </c>
      <c r="B30" s="672">
        <f>Weather_Site!B28</f>
        <v>43776</v>
      </c>
      <c r="C30" s="673">
        <f>Weather_Site!C28</f>
        <v>0.33333333333333331</v>
      </c>
      <c r="D30" s="413">
        <f>Weather_Site!D28</f>
        <v>17.2</v>
      </c>
      <c r="E30" s="413">
        <f>Weather_Site!E28</f>
        <v>72</v>
      </c>
      <c r="F30" s="674">
        <f>Weather_Site!F28</f>
        <v>0</v>
      </c>
      <c r="G30" s="413">
        <f>Weather_Site!G28</f>
        <v>0</v>
      </c>
      <c r="H30" s="548">
        <f>C$4</f>
        <v>0</v>
      </c>
      <c r="I30" s="413">
        <f t="shared" si="3"/>
        <v>0</v>
      </c>
      <c r="J30" s="413">
        <f>IF(Weather_Site!M28&lt;180,Weather_Site!M28+180,Weather_Site!M28-180)</f>
        <v>180</v>
      </c>
      <c r="K30" s="711">
        <f t="shared" si="4"/>
        <v>11.36636</v>
      </c>
      <c r="L30" s="711">
        <f t="shared" si="5"/>
        <v>14.994000000000002</v>
      </c>
      <c r="M30" s="711">
        <f t="shared" si="6"/>
        <v>16.505239999999997</v>
      </c>
      <c r="N30" s="711">
        <f t="shared" si="7"/>
        <v>14.994000000000002</v>
      </c>
      <c r="O30" s="713">
        <f t="shared" si="8"/>
        <v>0.227577268787031</v>
      </c>
      <c r="P30" s="711">
        <f>IF($O$11,Weather_Site!H28,IF(0.191*(Weather_Site!K28+104)*(Weather_Site!J28+1)^1.5/(3.52*(Weather_Site!J28+1)^1.5+Weather_Site!I28-1)&gt;10, 10,0.191*(Weather_Site!K28+104)*(Weather_Site!J28+1)^1.5/(3.52*(Weather_Site!J28+1)^1.5+Weather_Site!I28-1)))</f>
        <v>10</v>
      </c>
      <c r="Q30" s="713">
        <f t="shared" si="9"/>
        <v>0.99848144468279332</v>
      </c>
      <c r="R30" s="713">
        <f t="shared" si="10"/>
        <v>0.22723168011543907</v>
      </c>
      <c r="S30" s="711">
        <f t="shared" si="11"/>
        <v>1</v>
      </c>
      <c r="T30" s="716">
        <f t="shared" si="12"/>
        <v>6.8169504034631722E-3</v>
      </c>
      <c r="U30" s="716">
        <f t="shared" si="13"/>
        <v>0</v>
      </c>
      <c r="V30" s="716">
        <f t="shared" si="14"/>
        <v>0</v>
      </c>
      <c r="W30" s="717">
        <f t="shared" si="15"/>
        <v>1</v>
      </c>
      <c r="X30" s="713">
        <f t="shared" si="16"/>
        <v>0</v>
      </c>
      <c r="Y30" s="716">
        <f t="shared" si="17"/>
        <v>0</v>
      </c>
      <c r="Z30" s="711">
        <f t="shared" si="18"/>
        <v>0</v>
      </c>
      <c r="AA30" s="716">
        <f t="shared" si="19"/>
        <v>0</v>
      </c>
      <c r="AB30" s="716">
        <f t="shared" si="20"/>
        <v>0</v>
      </c>
    </row>
    <row r="31" spans="1:28" x14ac:dyDescent="0.25">
      <c r="A31" s="675" t="str">
        <f>Weather_Site!A29</f>
        <v>Thu</v>
      </c>
      <c r="B31" s="672">
        <f>Weather_Site!B29</f>
        <v>43776</v>
      </c>
      <c r="C31" s="673">
        <f>Weather_Site!C29</f>
        <v>0.35416666666666669</v>
      </c>
      <c r="D31" s="413">
        <f>Weather_Site!D29</f>
        <v>22.1</v>
      </c>
      <c r="E31" s="413">
        <f>Weather_Site!E29</f>
        <v>30</v>
      </c>
      <c r="F31" s="674">
        <f>Weather_Site!F29</f>
        <v>300</v>
      </c>
      <c r="G31" s="413">
        <f>Weather_Site!G29</f>
        <v>13</v>
      </c>
      <c r="H31" s="548">
        <f>C$4</f>
        <v>0</v>
      </c>
      <c r="I31" s="413">
        <f t="shared" si="3"/>
        <v>4.333333333333333</v>
      </c>
      <c r="J31" s="413">
        <f>IF(Weather_Site!M29&lt;180,Weather_Site!M29+180,Weather_Site!M29-180)</f>
        <v>120</v>
      </c>
      <c r="K31" s="711">
        <f t="shared" si="4"/>
        <v>6.0667299999999997</v>
      </c>
      <c r="L31" s="711">
        <f t="shared" si="5"/>
        <v>7.6754999999999995</v>
      </c>
      <c r="M31" s="711">
        <f t="shared" si="6"/>
        <v>7.9525699999999997</v>
      </c>
      <c r="N31" s="711">
        <f t="shared" si="7"/>
        <v>7.6754999999999995</v>
      </c>
      <c r="O31" s="713">
        <f t="shared" si="8"/>
        <v>0.72159264134078671</v>
      </c>
      <c r="P31" s="711">
        <f>IF($O$11,Weather_Site!H29,IF(0.191*(Weather_Site!K29+104)*(Weather_Site!J29+1)^1.5/(3.52*(Weather_Site!J29+1)^1.5+Weather_Site!I29-1)&gt;10, 10,0.191*(Weather_Site!K29+104)*(Weather_Site!J29+1)^1.5/(3.52*(Weather_Site!J29+1)^1.5+Weather_Site!I29-1)))</f>
        <v>10</v>
      </c>
      <c r="Q31" s="713">
        <f t="shared" si="9"/>
        <v>0.99848144468279332</v>
      </c>
      <c r="R31" s="713">
        <f t="shared" si="10"/>
        <v>0.72049686299842142</v>
      </c>
      <c r="S31" s="711">
        <f t="shared" si="11"/>
        <v>1</v>
      </c>
      <c r="T31" s="716">
        <f t="shared" si="12"/>
        <v>166.09601456058783</v>
      </c>
      <c r="U31" s="716">
        <f t="shared" si="13"/>
        <v>496.3749096593022</v>
      </c>
      <c r="V31" s="716">
        <f t="shared" si="14"/>
        <v>800.87957336090938</v>
      </c>
      <c r="W31" s="713">
        <f t="shared" si="15"/>
        <v>1</v>
      </c>
      <c r="X31" s="713">
        <f t="shared" si="16"/>
        <v>1.1066418837036649E-4</v>
      </c>
      <c r="Y31" s="716">
        <f t="shared" si="17"/>
        <v>496.40860742076569</v>
      </c>
      <c r="Z31" s="711">
        <f t="shared" si="18"/>
        <v>2.8642300711340711</v>
      </c>
      <c r="AA31" s="716">
        <f t="shared" si="19"/>
        <v>128.43025132483848</v>
      </c>
      <c r="AB31" s="716">
        <f t="shared" si="20"/>
        <v>5898.9889515167652</v>
      </c>
    </row>
    <row r="32" spans="1:28" x14ac:dyDescent="0.25">
      <c r="A32" s="675" t="str">
        <f>Weather_Site!A30</f>
        <v>Thu</v>
      </c>
      <c r="B32" s="672">
        <f>Weather_Site!B30</f>
        <v>43776</v>
      </c>
      <c r="C32" s="673">
        <f>Weather_Site!C30</f>
        <v>0.375</v>
      </c>
      <c r="D32" s="413">
        <f>Weather_Site!D30</f>
        <v>23.8</v>
      </c>
      <c r="E32" s="413">
        <f>Weather_Site!E30</f>
        <v>27</v>
      </c>
      <c r="F32" s="674">
        <f>Weather_Site!F30</f>
        <v>320</v>
      </c>
      <c r="G32" s="413">
        <f>Weather_Site!G30</f>
        <v>17</v>
      </c>
      <c r="H32" s="548">
        <f>C$4</f>
        <v>0</v>
      </c>
      <c r="I32" s="413">
        <f t="shared" si="3"/>
        <v>5.666666666666667</v>
      </c>
      <c r="J32" s="413">
        <f>IF(Weather_Site!M30&lt;180,Weather_Site!M30+180,Weather_Site!M30-180)</f>
        <v>140</v>
      </c>
      <c r="K32" s="711">
        <f t="shared" si="4"/>
        <v>5.6629399999999999</v>
      </c>
      <c r="L32" s="711">
        <f t="shared" si="5"/>
        <v>7.0920000000000005</v>
      </c>
      <c r="M32" s="711">
        <f t="shared" si="6"/>
        <v>7.2764600000000002</v>
      </c>
      <c r="N32" s="711">
        <f t="shared" si="7"/>
        <v>7.0920000000000005</v>
      </c>
      <c r="O32" s="713">
        <f t="shared" si="8"/>
        <v>0.77455091483524663</v>
      </c>
      <c r="P32" s="711">
        <f>IF($O$11,Weather_Site!H30,IF(0.191*(Weather_Site!K30+104)*(Weather_Site!J30+1)^1.5/(3.52*(Weather_Site!J30+1)^1.5+Weather_Site!I30-1)&gt;10, 10,0.191*(Weather_Site!K30+104)*(Weather_Site!J30+1)^1.5/(3.52*(Weather_Site!J30+1)^1.5+Weather_Site!I30-1)))</f>
        <v>10</v>
      </c>
      <c r="Q32" s="713">
        <f t="shared" si="9"/>
        <v>0.99848144468279332</v>
      </c>
      <c r="R32" s="713">
        <f t="shared" si="10"/>
        <v>0.77337471642507627</v>
      </c>
      <c r="S32" s="711">
        <f t="shared" si="11"/>
        <v>1</v>
      </c>
      <c r="T32" s="716">
        <f t="shared" si="12"/>
        <v>235.00049151128798</v>
      </c>
      <c r="U32" s="716">
        <f t="shared" si="13"/>
        <v>664.91354468657403</v>
      </c>
      <c r="V32" s="716">
        <f t="shared" si="14"/>
        <v>1183.357170899807</v>
      </c>
      <c r="W32" s="713">
        <f t="shared" si="15"/>
        <v>1</v>
      </c>
      <c r="X32" s="713">
        <f t="shared" si="16"/>
        <v>1.489994275403685E-3</v>
      </c>
      <c r="Y32" s="716">
        <f t="shared" si="17"/>
        <v>665.68602272175121</v>
      </c>
      <c r="Z32" s="711">
        <f t="shared" si="18"/>
        <v>3.5411138308948584</v>
      </c>
      <c r="AA32" s="716">
        <f t="shared" si="19"/>
        <v>140.23890257052145</v>
      </c>
      <c r="AB32" s="716">
        <f t="shared" si="20"/>
        <v>7910.5689033434774</v>
      </c>
    </row>
    <row r="33" spans="1:28" x14ac:dyDescent="0.25">
      <c r="A33" s="675" t="str">
        <f>Weather_Site!A31</f>
        <v>Thu</v>
      </c>
      <c r="B33" s="672">
        <f>Weather_Site!B31</f>
        <v>43776</v>
      </c>
      <c r="C33" s="673">
        <f>Weather_Site!C31</f>
        <v>0.39583333333333331</v>
      </c>
      <c r="D33" s="413">
        <f>Weather_Site!D31</f>
        <v>27.1</v>
      </c>
      <c r="E33" s="413">
        <f>Weather_Site!E31</f>
        <v>18</v>
      </c>
      <c r="F33" s="674">
        <f>Weather_Site!F31</f>
        <v>330</v>
      </c>
      <c r="G33" s="413">
        <f>Weather_Site!G31</f>
        <v>21</v>
      </c>
      <c r="H33" s="548">
        <f>C$4</f>
        <v>0</v>
      </c>
      <c r="I33" s="413">
        <f t="shared" si="3"/>
        <v>7</v>
      </c>
      <c r="J33" s="413">
        <f>IF(Weather_Site!M31&lt;180,Weather_Site!M31+180,Weather_Site!M31-180)</f>
        <v>150</v>
      </c>
      <c r="K33" s="711">
        <f t="shared" si="4"/>
        <v>4.4852299999999996</v>
      </c>
      <c r="L33" s="711">
        <f t="shared" si="5"/>
        <v>5.4225000000000003</v>
      </c>
      <c r="M33" s="711">
        <f t="shared" si="6"/>
        <v>5.33507</v>
      </c>
      <c r="N33" s="711">
        <f t="shared" si="7"/>
        <v>5.4225000000000003</v>
      </c>
      <c r="O33" s="713">
        <f t="shared" si="8"/>
        <v>0.91434935634462722</v>
      </c>
      <c r="P33" s="711">
        <f>IF($O$11,Weather_Site!H31,IF(0.191*(Weather_Site!K31+104)*(Weather_Site!J31+1)^1.5/(3.52*(Weather_Site!J31+1)^1.5+Weather_Site!I31-1)&gt;10, 10,0.191*(Weather_Site!K31+104)*(Weather_Site!J31+1)^1.5/(3.52*(Weather_Site!J31+1)^1.5+Weather_Site!I31-1)))</f>
        <v>10</v>
      </c>
      <c r="Q33" s="713">
        <f t="shared" si="9"/>
        <v>0.99848144468279332</v>
      </c>
      <c r="R33" s="713">
        <f t="shared" si="10"/>
        <v>0.91296086626776563</v>
      </c>
      <c r="S33" s="711">
        <f t="shared" si="11"/>
        <v>1</v>
      </c>
      <c r="T33" s="716">
        <f t="shared" si="12"/>
        <v>342.95100723306382</v>
      </c>
      <c r="U33" s="716">
        <f t="shared" si="13"/>
        <v>934.54722388000664</v>
      </c>
      <c r="V33" s="716">
        <f t="shared" si="14"/>
        <v>1796.8103870474388</v>
      </c>
      <c r="W33" s="713">
        <f t="shared" si="15"/>
        <v>1</v>
      </c>
      <c r="X33" s="713">
        <f t="shared" si="16"/>
        <v>0.1713716069785868</v>
      </c>
      <c r="Y33" s="716">
        <f t="shared" si="17"/>
        <v>1082.3146477904488</v>
      </c>
      <c r="Z33" s="711">
        <f t="shared" si="18"/>
        <v>5.0321512993202457</v>
      </c>
      <c r="AA33" s="716">
        <f t="shared" si="19"/>
        <v>192.29526113823621</v>
      </c>
      <c r="AB33" s="716">
        <f t="shared" si="20"/>
        <v>12861.505731243165</v>
      </c>
    </row>
    <row r="34" spans="1:28" x14ac:dyDescent="0.25">
      <c r="A34" s="23" t="str">
        <f>Weather_Site!A32</f>
        <v>Thu</v>
      </c>
      <c r="B34" s="24">
        <f>Weather_Site!B32</f>
        <v>43776</v>
      </c>
      <c r="C34" s="25">
        <f>Weather_Site!C32</f>
        <v>0.41666666666666669</v>
      </c>
      <c r="D34" s="27">
        <f>Weather_Site!D32</f>
        <v>28.3</v>
      </c>
      <c r="E34" s="27">
        <f>Weather_Site!E32</f>
        <v>15</v>
      </c>
      <c r="F34" s="28">
        <f>Weather_Site!F32</f>
        <v>330</v>
      </c>
      <c r="G34" s="27">
        <f>Weather_Site!G32</f>
        <v>17</v>
      </c>
      <c r="H34" s="548">
        <f>C$4</f>
        <v>0</v>
      </c>
      <c r="I34" s="27">
        <f t="shared" si="3"/>
        <v>5.666666666666667</v>
      </c>
      <c r="J34" s="739">
        <f>IF(Weather_Site!M32&lt;180,Weather_Site!M32+180,Weather_Site!M32-180)</f>
        <v>150</v>
      </c>
      <c r="K34" s="635">
        <f t="shared" si="4"/>
        <v>4.0907899999999993</v>
      </c>
      <c r="L34" s="635">
        <f t="shared" si="5"/>
        <v>4.8614999999999995</v>
      </c>
      <c r="M34" s="635">
        <f t="shared" si="6"/>
        <v>4.683110000000001</v>
      </c>
      <c r="N34" s="635">
        <f t="shared" si="7"/>
        <v>4.8614999999999995</v>
      </c>
      <c r="O34" s="636">
        <f t="shared" si="8"/>
        <v>0.95395862914790786</v>
      </c>
      <c r="P34" s="635">
        <f>IF($O$11,Weather_Site!H32,IF(0.191*(Weather_Site!K32+104)*(Weather_Site!J32+1)^1.5/(3.52*(Weather_Site!J32+1)^1.5+Weather_Site!I32-1)&gt;10, 10,0.191*(Weather_Site!K32+104)*(Weather_Site!J32+1)^1.5/(3.52*(Weather_Site!J32+1)^1.5+Weather_Site!I32-1)))</f>
        <v>10</v>
      </c>
      <c r="Q34" s="636">
        <f t="shared" si="9"/>
        <v>0.99848144468279332</v>
      </c>
      <c r="R34" s="636">
        <f t="shared" si="10"/>
        <v>0.95250999019922011</v>
      </c>
      <c r="S34" s="635">
        <f t="shared" si="11"/>
        <v>1</v>
      </c>
      <c r="T34" s="707">
        <f t="shared" si="12"/>
        <v>289.43319598154233</v>
      </c>
      <c r="U34" s="707">
        <f t="shared" si="13"/>
        <v>818.92616927061692</v>
      </c>
      <c r="V34" s="707">
        <f t="shared" si="14"/>
        <v>1457.4558791710256</v>
      </c>
      <c r="W34" s="636">
        <f t="shared" si="15"/>
        <v>1</v>
      </c>
      <c r="X34" s="636">
        <f t="shared" si="16"/>
        <v>0.15531374510706977</v>
      </c>
      <c r="Y34" s="707">
        <f t="shared" si="17"/>
        <v>918.09860987738023</v>
      </c>
      <c r="Z34" s="635">
        <f t="shared" si="18"/>
        <v>4.4677109668524437</v>
      </c>
      <c r="AA34" s="707">
        <f t="shared" si="19"/>
        <v>193.41421797366229</v>
      </c>
      <c r="AB34" s="707">
        <f t="shared" si="20"/>
        <v>10910.071814042867</v>
      </c>
    </row>
    <row r="35" spans="1:28" x14ac:dyDescent="0.25">
      <c r="A35" s="23" t="str">
        <f>Weather_Site!A33</f>
        <v>Thu</v>
      </c>
      <c r="B35" s="24">
        <f>Weather_Site!B33</f>
        <v>43776</v>
      </c>
      <c r="C35" s="25">
        <f>Weather_Site!C33</f>
        <v>0.4375</v>
      </c>
      <c r="D35" s="27">
        <f>Weather_Site!D33</f>
        <v>29</v>
      </c>
      <c r="E35" s="27">
        <f>Weather_Site!E33</f>
        <v>14</v>
      </c>
      <c r="F35" s="28">
        <f>Weather_Site!F33</f>
        <v>330</v>
      </c>
      <c r="G35" s="27">
        <f>Weather_Site!G33</f>
        <v>17</v>
      </c>
      <c r="H35" s="548">
        <f>C$4</f>
        <v>0</v>
      </c>
      <c r="I35" s="27">
        <f t="shared" si="3"/>
        <v>5.666666666666667</v>
      </c>
      <c r="J35" s="739">
        <f>IF(Weather_Site!M33&lt;180,Weather_Site!M33+180,Weather_Site!M33-180)</f>
        <v>150</v>
      </c>
      <c r="K35" s="635">
        <f t="shared" si="4"/>
        <v>3.9536999999999995</v>
      </c>
      <c r="L35" s="635">
        <f t="shared" si="5"/>
        <v>4.6610000000000005</v>
      </c>
      <c r="M35" s="635">
        <f t="shared" si="6"/>
        <v>4.4512999999999998</v>
      </c>
      <c r="N35" s="635">
        <f t="shared" si="7"/>
        <v>4.6610000000000005</v>
      </c>
      <c r="O35" s="636">
        <f t="shared" si="8"/>
        <v>0.96681179244273507</v>
      </c>
      <c r="P35" s="635">
        <f>IF($O$11,Weather_Site!H33,IF(0.191*(Weather_Site!K33+104)*(Weather_Site!J33+1)^1.5/(3.52*(Weather_Site!J33+1)^1.5+Weather_Site!I33-1)&gt;10, 10,0.191*(Weather_Site!K33+104)*(Weather_Site!J33+1)^1.5/(3.52*(Weather_Site!J33+1)^1.5+Weather_Site!I33-1)))</f>
        <v>10</v>
      </c>
      <c r="Q35" s="636">
        <f t="shared" si="9"/>
        <v>0.99848144468279332</v>
      </c>
      <c r="R35" s="636">
        <f t="shared" si="10"/>
        <v>0.965343635254583</v>
      </c>
      <c r="S35" s="635">
        <f t="shared" si="11"/>
        <v>1</v>
      </c>
      <c r="T35" s="707">
        <f t="shared" si="12"/>
        <v>293.33287466490134</v>
      </c>
      <c r="U35" s="707">
        <f t="shared" si="13"/>
        <v>829.95997247594494</v>
      </c>
      <c r="V35" s="707">
        <f t="shared" si="14"/>
        <v>1477.0929135639358</v>
      </c>
      <c r="W35" s="636">
        <f t="shared" si="15"/>
        <v>1</v>
      </c>
      <c r="X35" s="636">
        <f t="shared" si="16"/>
        <v>0.20609372816125485</v>
      </c>
      <c r="Y35" s="707">
        <f t="shared" si="17"/>
        <v>963.33001292072674</v>
      </c>
      <c r="Z35" s="635">
        <f t="shared" si="18"/>
        <v>4.6257853313581201</v>
      </c>
      <c r="AA35" s="707">
        <f t="shared" si="19"/>
        <v>202.94303802998371</v>
      </c>
      <c r="AB35" s="707">
        <f t="shared" si="20"/>
        <v>11447.571653541303</v>
      </c>
    </row>
    <row r="36" spans="1:28" x14ac:dyDescent="0.25">
      <c r="A36" s="23" t="str">
        <f>Weather_Site!A34</f>
        <v>Thu</v>
      </c>
      <c r="B36" s="24">
        <f>Weather_Site!B34</f>
        <v>43776</v>
      </c>
      <c r="C36" s="25">
        <f>Weather_Site!C34</f>
        <v>0.45833333333333331</v>
      </c>
      <c r="D36" s="27">
        <f>Weather_Site!D34</f>
        <v>30.4</v>
      </c>
      <c r="E36" s="27">
        <f>Weather_Site!E34</f>
        <v>13</v>
      </c>
      <c r="F36" s="28">
        <f>Weather_Site!F34</f>
        <v>350</v>
      </c>
      <c r="G36" s="27">
        <f>Weather_Site!G34</f>
        <v>24</v>
      </c>
      <c r="H36" s="548">
        <f>C$4</f>
        <v>0</v>
      </c>
      <c r="I36" s="27">
        <f t="shared" si="3"/>
        <v>8</v>
      </c>
      <c r="J36" s="739">
        <f>IF(Weather_Site!M34&lt;180,Weather_Site!M34+180,Weather_Site!M34-180)</f>
        <v>170</v>
      </c>
      <c r="K36" s="635">
        <f t="shared" si="4"/>
        <v>3.8035199999999998</v>
      </c>
      <c r="L36" s="635">
        <f t="shared" si="5"/>
        <v>4.4290000000000003</v>
      </c>
      <c r="M36" s="635">
        <f t="shared" si="6"/>
        <v>4.1856799999999996</v>
      </c>
      <c r="N36" s="635">
        <f t="shared" si="7"/>
        <v>4.4290000000000003</v>
      </c>
      <c r="O36" s="636">
        <f t="shared" si="8"/>
        <v>0.98071014234972764</v>
      </c>
      <c r="P36" s="635">
        <f>IF($O$11,Weather_Site!H34,IF(0.191*(Weather_Site!K34+104)*(Weather_Site!J34+1)^1.5/(3.52*(Weather_Site!J34+1)^1.5+Weather_Site!I34-1)&gt;10, 10,0.191*(Weather_Site!K34+104)*(Weather_Site!J34+1)^1.5/(3.52*(Weather_Site!J34+1)^1.5+Weather_Site!I34-1)))</f>
        <v>10</v>
      </c>
      <c r="Q36" s="636">
        <f t="shared" si="9"/>
        <v>0.99848144468279332</v>
      </c>
      <c r="R36" s="636">
        <f t="shared" si="10"/>
        <v>0.97922087974842398</v>
      </c>
      <c r="S36" s="635">
        <f t="shared" si="11"/>
        <v>1</v>
      </c>
      <c r="T36" s="707">
        <f t="shared" si="12"/>
        <v>419.79021473346552</v>
      </c>
      <c r="U36" s="707">
        <f t="shared" si="13"/>
        <v>1119.2139784621634</v>
      </c>
      <c r="V36" s="707">
        <f t="shared" si="14"/>
        <v>2259.515887285414</v>
      </c>
      <c r="W36" s="636">
        <f t="shared" si="15"/>
        <v>1</v>
      </c>
      <c r="X36" s="636">
        <f t="shared" si="16"/>
        <v>0.74838066517424495</v>
      </c>
      <c r="Y36" s="707">
        <f t="shared" si="17"/>
        <v>1972.5938794867689</v>
      </c>
      <c r="Z36" s="635">
        <f t="shared" si="18"/>
        <v>7.7665533044726747</v>
      </c>
      <c r="AA36" s="707">
        <f t="shared" si="19"/>
        <v>313.62787450501918</v>
      </c>
      <c r="AB36" s="707">
        <f t="shared" si="20"/>
        <v>23440.990601234436</v>
      </c>
    </row>
    <row r="37" spans="1:28" x14ac:dyDescent="0.25">
      <c r="A37" s="23" t="str">
        <f>Weather_Site!A35</f>
        <v>Thu</v>
      </c>
      <c r="B37" s="24">
        <f>Weather_Site!B35</f>
        <v>43776</v>
      </c>
      <c r="C37" s="25">
        <f>Weather_Site!C35</f>
        <v>0.47916666666666669</v>
      </c>
      <c r="D37" s="27">
        <f>Weather_Site!D35</f>
        <v>32</v>
      </c>
      <c r="E37" s="27">
        <f>Weather_Site!E35</f>
        <v>12</v>
      </c>
      <c r="F37" s="28">
        <f>Weather_Site!F35</f>
        <v>320</v>
      </c>
      <c r="G37" s="27">
        <f>Weather_Site!G35</f>
        <v>24</v>
      </c>
      <c r="H37" s="548">
        <f>C$4</f>
        <v>0</v>
      </c>
      <c r="I37" s="27">
        <f t="shared" si="3"/>
        <v>8</v>
      </c>
      <c r="J37" s="739">
        <f>IF(Weather_Site!M35&lt;180,Weather_Site!M35+180,Weather_Site!M35-180)</f>
        <v>140</v>
      </c>
      <c r="K37" s="635">
        <f t="shared" si="4"/>
        <v>3.6495999999999995</v>
      </c>
      <c r="L37" s="635">
        <f t="shared" si="5"/>
        <v>4.1880000000000006</v>
      </c>
      <c r="M37" s="635">
        <f t="shared" si="6"/>
        <v>3.9104000000000001</v>
      </c>
      <c r="N37" s="635">
        <f t="shared" si="7"/>
        <v>4.1880000000000006</v>
      </c>
      <c r="O37" s="636">
        <f t="shared" si="8"/>
        <v>0.99394698597697806</v>
      </c>
      <c r="P37" s="635">
        <f>IF($O$11,Weather_Site!H35,IF(0.191*(Weather_Site!K35+104)*(Weather_Site!J35+1)^1.5/(3.52*(Weather_Site!J35+1)^1.5+Weather_Site!I35-1)&gt;10, 10,0.191*(Weather_Site!K35+104)*(Weather_Site!J35+1)^1.5/(3.52*(Weather_Site!J35+1)^1.5+Weather_Site!I35-1)))</f>
        <v>10</v>
      </c>
      <c r="Q37" s="636">
        <f t="shared" si="9"/>
        <v>0.99848144468279332</v>
      </c>
      <c r="R37" s="636">
        <f t="shared" si="10"/>
        <v>0.99243762249640122</v>
      </c>
      <c r="S37" s="635">
        <f t="shared" si="11"/>
        <v>1</v>
      </c>
      <c r="T37" s="707">
        <f t="shared" si="12"/>
        <v>425.4562083728942</v>
      </c>
      <c r="U37" s="707">
        <f t="shared" si="13"/>
        <v>1134.3202364466488</v>
      </c>
      <c r="V37" s="707">
        <f t="shared" si="14"/>
        <v>2290.0130313259815</v>
      </c>
      <c r="W37" s="636">
        <f t="shared" si="15"/>
        <v>1</v>
      </c>
      <c r="X37" s="636">
        <f t="shared" si="16"/>
        <v>0.80925447371190329</v>
      </c>
      <c r="Y37" s="707">
        <f t="shared" si="17"/>
        <v>2069.5698009393618</v>
      </c>
      <c r="Z37" s="635">
        <f t="shared" si="18"/>
        <v>8.0407652028475525</v>
      </c>
      <c r="AA37" s="707">
        <f t="shared" si="19"/>
        <v>329.04633059961867</v>
      </c>
      <c r="AB37" s="707">
        <f t="shared" si="20"/>
        <v>24593.387801162749</v>
      </c>
    </row>
    <row r="38" spans="1:28" x14ac:dyDescent="0.25">
      <c r="A38" s="23" t="str">
        <f>Weather_Site!A36</f>
        <v>Thu</v>
      </c>
      <c r="B38" s="24">
        <f>Weather_Site!B36</f>
        <v>43776</v>
      </c>
      <c r="C38" s="25">
        <f>Weather_Site!C36</f>
        <v>0.5</v>
      </c>
      <c r="D38" s="27">
        <f>Weather_Site!D36</f>
        <v>33.1</v>
      </c>
      <c r="E38" s="27">
        <f>Weather_Site!E36</f>
        <v>12</v>
      </c>
      <c r="F38" s="28">
        <f>Weather_Site!F36</f>
        <v>330</v>
      </c>
      <c r="G38" s="27">
        <f>Weather_Site!G36</f>
        <v>21</v>
      </c>
      <c r="H38" s="548">
        <f>C$4</f>
        <v>0</v>
      </c>
      <c r="I38" s="27">
        <f t="shared" si="3"/>
        <v>7</v>
      </c>
      <c r="J38" s="739">
        <f>IF(Weather_Site!M36&lt;180,Weather_Site!M36+180,Weather_Site!M36-180)</f>
        <v>150</v>
      </c>
      <c r="K38" s="635">
        <f t="shared" si="4"/>
        <v>3.6290299999999993</v>
      </c>
      <c r="L38" s="635">
        <f t="shared" si="5"/>
        <v>4.1385000000000005</v>
      </c>
      <c r="M38" s="635">
        <f t="shared" si="6"/>
        <v>3.8572700000000002</v>
      </c>
      <c r="N38" s="635">
        <f t="shared" si="7"/>
        <v>4.1385000000000005</v>
      </c>
      <c r="O38" s="636">
        <f t="shared" si="8"/>
        <v>0.99650491207706815</v>
      </c>
      <c r="P38" s="635">
        <f>IF($O$11,Weather_Site!H36,IF(0.191*(Weather_Site!K36+104)*(Weather_Site!J36+1)^1.5/(3.52*(Weather_Site!J36+1)^1.5+Weather_Site!I36-1)&gt;10, 10,0.191*(Weather_Site!K36+104)*(Weather_Site!J36+1)^1.5/(3.52*(Weather_Site!J36+1)^1.5+Weather_Site!I36-1)))</f>
        <v>10</v>
      </c>
      <c r="Q38" s="636">
        <f t="shared" si="9"/>
        <v>0.99848144468279332</v>
      </c>
      <c r="R38" s="636">
        <f t="shared" si="10"/>
        <v>0.99499166424421093</v>
      </c>
      <c r="S38" s="635">
        <f t="shared" si="11"/>
        <v>1</v>
      </c>
      <c r="T38" s="707">
        <f t="shared" si="12"/>
        <v>373.76563010420756</v>
      </c>
      <c r="U38" s="707">
        <f t="shared" si="13"/>
        <v>1018.5175859777224</v>
      </c>
      <c r="V38" s="707">
        <f t="shared" si="14"/>
        <v>1958.2562882988484</v>
      </c>
      <c r="W38" s="636">
        <f t="shared" si="15"/>
        <v>1</v>
      </c>
      <c r="X38" s="636">
        <f t="shared" si="16"/>
        <v>0.65215130335720894</v>
      </c>
      <c r="Y38" s="707">
        <f t="shared" si="17"/>
        <v>1631.3694055116571</v>
      </c>
      <c r="Z38" s="635">
        <f t="shared" si="18"/>
        <v>6.7700426753084075</v>
      </c>
      <c r="AA38" s="707">
        <f t="shared" si="19"/>
        <v>289.84603182283723</v>
      </c>
      <c r="AB38" s="707">
        <f t="shared" si="20"/>
        <v>19386.106435496858</v>
      </c>
    </row>
    <row r="39" spans="1:28" x14ac:dyDescent="0.25">
      <c r="A39" s="675" t="str">
        <f>Weather_Site!A37</f>
        <v>Thu</v>
      </c>
      <c r="B39" s="672">
        <f>Weather_Site!B37</f>
        <v>43776</v>
      </c>
      <c r="C39" s="673">
        <f>Weather_Site!C37</f>
        <v>0.52083333333333337</v>
      </c>
      <c r="D39" s="413">
        <f>Weather_Site!D37</f>
        <v>33.700000000000003</v>
      </c>
      <c r="E39" s="413">
        <f>Weather_Site!E37</f>
        <v>10</v>
      </c>
      <c r="F39" s="674">
        <f>Weather_Site!F37</f>
        <v>320</v>
      </c>
      <c r="G39" s="413">
        <f>Weather_Site!G37</f>
        <v>18</v>
      </c>
      <c r="H39" s="548">
        <f>C$4</f>
        <v>0</v>
      </c>
      <c r="I39" s="413">
        <f t="shared" si="3"/>
        <v>6</v>
      </c>
      <c r="J39" s="413">
        <f>IF(Weather_Site!M37&lt;180,Weather_Site!M37+180,Weather_Site!M37-180)</f>
        <v>140</v>
      </c>
      <c r="K39" s="711">
        <f t="shared" si="4"/>
        <v>3.3698099999999998</v>
      </c>
      <c r="L39" s="711">
        <f t="shared" si="5"/>
        <v>3.7734999999999999</v>
      </c>
      <c r="M39" s="711">
        <f t="shared" si="6"/>
        <v>3.4322900000000001</v>
      </c>
      <c r="N39" s="711">
        <f t="shared" si="7"/>
        <v>3.7734999999999999</v>
      </c>
      <c r="O39" s="713">
        <f t="shared" si="8"/>
        <v>1</v>
      </c>
      <c r="P39" s="711">
        <f>IF($O$11,Weather_Site!H37,IF(0.191*(Weather_Site!K37+104)*(Weather_Site!J37+1)^1.5/(3.52*(Weather_Site!J37+1)^1.5+Weather_Site!I37-1)&gt;10, 10,0.191*(Weather_Site!K37+104)*(Weather_Site!J37+1)^1.5/(3.52*(Weather_Site!J37+1)^1.5+Weather_Site!I37-1)))</f>
        <v>10</v>
      </c>
      <c r="Q39" s="713">
        <f t="shared" si="9"/>
        <v>0.99848144468279332</v>
      </c>
      <c r="R39" s="713">
        <f t="shared" si="10"/>
        <v>0.99848144468279332</v>
      </c>
      <c r="S39" s="711">
        <f t="shared" si="11"/>
        <v>1</v>
      </c>
      <c r="T39" s="716">
        <f t="shared" si="12"/>
        <v>321.44788049431736</v>
      </c>
      <c r="U39" s="716">
        <f t="shared" si="13"/>
        <v>899.93634878364344</v>
      </c>
      <c r="V39" s="716">
        <f t="shared" si="14"/>
        <v>1635.4516693891489</v>
      </c>
      <c r="W39" s="713">
        <f t="shared" si="15"/>
        <v>1</v>
      </c>
      <c r="X39" s="713">
        <f t="shared" si="16"/>
        <v>0.45933781316479921</v>
      </c>
      <c r="Y39" s="716">
        <f t="shared" si="17"/>
        <v>1237.7863476997827</v>
      </c>
      <c r="Z39" s="711">
        <f t="shared" si="18"/>
        <v>5.5449663681814645</v>
      </c>
      <c r="AA39" s="716">
        <f t="shared" si="19"/>
        <v>249.19196885564961</v>
      </c>
      <c r="AB39" s="716">
        <f t="shared" si="20"/>
        <v>14709.027765165749</v>
      </c>
    </row>
    <row r="40" spans="1:28" x14ac:dyDescent="0.25">
      <c r="A40" s="675" t="str">
        <f>Weather_Site!A38</f>
        <v>Thu</v>
      </c>
      <c r="B40" s="672">
        <f>Weather_Site!B38</f>
        <v>43776</v>
      </c>
      <c r="C40" s="673">
        <f>Weather_Site!C38</f>
        <v>0.54166666666666663</v>
      </c>
      <c r="D40" s="413">
        <f>Weather_Site!D38</f>
        <v>34.5</v>
      </c>
      <c r="E40" s="413">
        <f>Weather_Site!E38</f>
        <v>9</v>
      </c>
      <c r="F40" s="674">
        <f>Weather_Site!F38</f>
        <v>340</v>
      </c>
      <c r="G40" s="413">
        <f>Weather_Site!G38</f>
        <v>24</v>
      </c>
      <c r="H40" s="548">
        <f>C$4</f>
        <v>0</v>
      </c>
      <c r="I40" s="413">
        <f t="shared" si="3"/>
        <v>8</v>
      </c>
      <c r="J40" s="413">
        <f>IF(Weather_Site!M38&lt;180,Weather_Site!M38+180,Weather_Site!M38-180)</f>
        <v>160</v>
      </c>
      <c r="K40" s="711">
        <f t="shared" si="4"/>
        <v>3.2308499999999998</v>
      </c>
      <c r="L40" s="711">
        <f t="shared" si="5"/>
        <v>3.5685000000000002</v>
      </c>
      <c r="M40" s="711">
        <f t="shared" si="6"/>
        <v>3.1956500000000001</v>
      </c>
      <c r="N40" s="711">
        <f t="shared" si="7"/>
        <v>3.2308499999999998</v>
      </c>
      <c r="O40" s="713">
        <f t="shared" si="8"/>
        <v>1</v>
      </c>
      <c r="P40" s="711">
        <f>IF($O$11,Weather_Site!H38,IF(0.191*(Weather_Site!K38+104)*(Weather_Site!J38+1)^1.5/(3.52*(Weather_Site!J38+1)^1.5+Weather_Site!I38-1)&gt;10, 10,0.191*(Weather_Site!K38+104)*(Weather_Site!J38+1)^1.5/(3.52*(Weather_Site!J38+1)^1.5+Weather_Site!I38-1)))</f>
        <v>10</v>
      </c>
      <c r="Q40" s="713">
        <f t="shared" si="9"/>
        <v>0.99848144468279332</v>
      </c>
      <c r="R40" s="713">
        <f t="shared" si="10"/>
        <v>0.99848144468279332</v>
      </c>
      <c r="S40" s="711">
        <f t="shared" si="11"/>
        <v>1</v>
      </c>
      <c r="T40" s="716">
        <f t="shared" si="12"/>
        <v>428.04718398004042</v>
      </c>
      <c r="U40" s="716">
        <f t="shared" si="13"/>
        <v>1141.2281061768037</v>
      </c>
      <c r="V40" s="716">
        <f t="shared" si="14"/>
        <v>2303.958927019698</v>
      </c>
      <c r="W40" s="713">
        <f t="shared" si="15"/>
        <v>1</v>
      </c>
      <c r="X40" s="713">
        <f t="shared" si="16"/>
        <v>0.83307669530775941</v>
      </c>
      <c r="Y40" s="716">
        <f t="shared" si="17"/>
        <v>2109.8720559370804</v>
      </c>
      <c r="Z40" s="711">
        <f t="shared" si="18"/>
        <v>8.1536724065169679</v>
      </c>
      <c r="AA40" s="716">
        <f t="shared" si="19"/>
        <v>335.45409182413511</v>
      </c>
      <c r="AB40" s="716">
        <f t="shared" si="20"/>
        <v>25072.312931385637</v>
      </c>
    </row>
    <row r="41" spans="1:28" x14ac:dyDescent="0.25">
      <c r="A41" s="675" t="str">
        <f>Weather_Site!A39</f>
        <v>Thu</v>
      </c>
      <c r="B41" s="672">
        <f>Weather_Site!B39</f>
        <v>43776</v>
      </c>
      <c r="C41" s="673">
        <f>Weather_Site!C39</f>
        <v>0.5625</v>
      </c>
      <c r="D41" s="413">
        <f>Weather_Site!D39</f>
        <v>34.5</v>
      </c>
      <c r="E41" s="413">
        <f>Weather_Site!E39</f>
        <v>9</v>
      </c>
      <c r="F41" s="674">
        <f>Weather_Site!F39</f>
        <v>320</v>
      </c>
      <c r="G41" s="413">
        <f>Weather_Site!G39</f>
        <v>26</v>
      </c>
      <c r="H41" s="548">
        <f>C$4</f>
        <v>0</v>
      </c>
      <c r="I41" s="413">
        <f t="shared" si="3"/>
        <v>8.6666666666666661</v>
      </c>
      <c r="J41" s="413">
        <f>IF(Weather_Site!M39&lt;180,Weather_Site!M39+180,Weather_Site!M39-180)</f>
        <v>140</v>
      </c>
      <c r="K41" s="711">
        <f t="shared" si="4"/>
        <v>3.2308499999999998</v>
      </c>
      <c r="L41" s="711">
        <f t="shared" si="5"/>
        <v>3.5685000000000002</v>
      </c>
      <c r="M41" s="711">
        <f t="shared" si="6"/>
        <v>3.1956500000000001</v>
      </c>
      <c r="N41" s="711">
        <f t="shared" si="7"/>
        <v>3.2308499999999998</v>
      </c>
      <c r="O41" s="713">
        <f t="shared" si="8"/>
        <v>1</v>
      </c>
      <c r="P41" s="711">
        <f>IF($O$11,Weather_Site!H39,IF(0.191*(Weather_Site!K39+104)*(Weather_Site!J39+1)^1.5/(3.52*(Weather_Site!J39+1)^1.5+Weather_Site!I39-1)&gt;10, 10,0.191*(Weather_Site!K39+104)*(Weather_Site!J39+1)^1.5/(3.52*(Weather_Site!J39+1)^1.5+Weather_Site!I39-1)))</f>
        <v>10</v>
      </c>
      <c r="Q41" s="713">
        <f t="shared" si="9"/>
        <v>0.99848144468279332</v>
      </c>
      <c r="R41" s="713">
        <f t="shared" si="10"/>
        <v>0.99848144468279332</v>
      </c>
      <c r="S41" s="711">
        <f t="shared" si="11"/>
        <v>1</v>
      </c>
      <c r="T41" s="716">
        <f t="shared" si="12"/>
        <v>463.046511324515</v>
      </c>
      <c r="U41" s="716">
        <f t="shared" si="13"/>
        <v>1219.2006413223417</v>
      </c>
      <c r="V41" s="716">
        <f t="shared" si="14"/>
        <v>2534.4640451472328</v>
      </c>
      <c r="W41" s="713">
        <f t="shared" si="15"/>
        <v>1</v>
      </c>
      <c r="X41" s="713">
        <f t="shared" si="16"/>
        <v>0.90005098947899709</v>
      </c>
      <c r="Y41" s="716">
        <f t="shared" si="17"/>
        <v>2403.0047693604488</v>
      </c>
      <c r="Z41" s="711">
        <f t="shared" si="18"/>
        <v>8.9578066307195119</v>
      </c>
      <c r="AA41" s="716">
        <f t="shared" si="19"/>
        <v>357.03743750155246</v>
      </c>
      <c r="AB41" s="716">
        <f t="shared" si="20"/>
        <v>28555.706675900001</v>
      </c>
    </row>
    <row r="42" spans="1:28" x14ac:dyDescent="0.25">
      <c r="A42" s="675" t="str">
        <f>Weather_Site!A40</f>
        <v>Thu</v>
      </c>
      <c r="B42" s="672">
        <f>Weather_Site!B40</f>
        <v>43776</v>
      </c>
      <c r="C42" s="673">
        <f>Weather_Site!C40</f>
        <v>0.58333333333333337</v>
      </c>
      <c r="D42" s="413">
        <f>Weather_Site!D40</f>
        <v>34.5</v>
      </c>
      <c r="E42" s="413">
        <f>Weather_Site!E40</f>
        <v>8</v>
      </c>
      <c r="F42" s="674">
        <f>Weather_Site!F40</f>
        <v>280</v>
      </c>
      <c r="G42" s="413">
        <f>Weather_Site!G40</f>
        <v>22</v>
      </c>
      <c r="H42" s="548">
        <f>C$4</f>
        <v>0</v>
      </c>
      <c r="I42" s="413">
        <f t="shared" si="3"/>
        <v>7.333333333333333</v>
      </c>
      <c r="J42" s="413">
        <f>IF(Weather_Site!M40&lt;180,Weather_Site!M40+180,Weather_Site!M40-180)</f>
        <v>100</v>
      </c>
      <c r="K42" s="711">
        <f t="shared" si="4"/>
        <v>3.1068499999999997</v>
      </c>
      <c r="L42" s="711">
        <f t="shared" si="5"/>
        <v>3.3994999999999997</v>
      </c>
      <c r="M42" s="711">
        <f t="shared" si="6"/>
        <v>2.9976499999999997</v>
      </c>
      <c r="N42" s="711">
        <f t="shared" si="7"/>
        <v>3.1068499999999997</v>
      </c>
      <c r="O42" s="713">
        <f t="shared" si="8"/>
        <v>1</v>
      </c>
      <c r="P42" s="711">
        <f>IF($O$11,Weather_Site!H40,IF(0.191*(Weather_Site!K40+104)*(Weather_Site!J40+1)^1.5/(3.52*(Weather_Site!J40+1)^1.5+Weather_Site!I40-1)&gt;10, 10,0.191*(Weather_Site!K40+104)*(Weather_Site!J40+1)^1.5/(3.52*(Weather_Site!J40+1)^1.5+Weather_Site!I40-1)))</f>
        <v>10</v>
      </c>
      <c r="Q42" s="713">
        <f t="shared" si="9"/>
        <v>0.99848144468279332</v>
      </c>
      <c r="R42" s="713">
        <f t="shared" si="10"/>
        <v>0.99848144468279332</v>
      </c>
      <c r="S42" s="711">
        <f t="shared" si="11"/>
        <v>1</v>
      </c>
      <c r="T42" s="716">
        <f t="shared" si="12"/>
        <v>392.8008740411467</v>
      </c>
      <c r="U42" s="716">
        <f t="shared" si="13"/>
        <v>1062.113238583561</v>
      </c>
      <c r="V42" s="716">
        <f t="shared" si="14"/>
        <v>2077.1027263622186</v>
      </c>
      <c r="W42" s="713">
        <f t="shared" si="15"/>
        <v>1</v>
      </c>
      <c r="X42" s="713">
        <f t="shared" si="16"/>
        <v>0.73446413627877472</v>
      </c>
      <c r="Y42" s="716">
        <f t="shared" si="17"/>
        <v>1807.5866160569487</v>
      </c>
      <c r="Z42" s="711">
        <f t="shared" si="18"/>
        <v>7.2911955360348486</v>
      </c>
      <c r="AA42" s="716">
        <f t="shared" si="19"/>
        <v>309.05256053497277</v>
      </c>
      <c r="AB42" s="716">
        <f t="shared" si="20"/>
        <v>21480.154287476744</v>
      </c>
    </row>
    <row r="43" spans="1:28" x14ac:dyDescent="0.25">
      <c r="A43" s="675" t="str">
        <f>Weather_Site!A41</f>
        <v>Thu</v>
      </c>
      <c r="B43" s="672">
        <f>Weather_Site!B41</f>
        <v>43776</v>
      </c>
      <c r="C43" s="673">
        <f>Weather_Site!C41</f>
        <v>0.60416666666666663</v>
      </c>
      <c r="D43" s="413">
        <f>Weather_Site!D41</f>
        <v>34.799999999999997</v>
      </c>
      <c r="E43" s="413">
        <f>Weather_Site!E41</f>
        <v>8</v>
      </c>
      <c r="F43" s="674">
        <f>Weather_Site!F41</f>
        <v>310</v>
      </c>
      <c r="G43" s="413">
        <f>Weather_Site!G41</f>
        <v>18</v>
      </c>
      <c r="H43" s="548">
        <f>C$4</f>
        <v>0</v>
      </c>
      <c r="I43" s="413">
        <f t="shared" si="3"/>
        <v>6</v>
      </c>
      <c r="J43" s="413">
        <f>IF(Weather_Site!M41&lt;180,Weather_Site!M41+180,Weather_Site!M41-180)</f>
        <v>130</v>
      </c>
      <c r="K43" s="711">
        <f t="shared" si="4"/>
        <v>3.1012399999999998</v>
      </c>
      <c r="L43" s="711">
        <f t="shared" si="5"/>
        <v>3.3860000000000001</v>
      </c>
      <c r="M43" s="711">
        <f t="shared" si="6"/>
        <v>2.9831599999999998</v>
      </c>
      <c r="N43" s="711">
        <f t="shared" si="7"/>
        <v>3.1012399999999998</v>
      </c>
      <c r="O43" s="713">
        <f t="shared" si="8"/>
        <v>1</v>
      </c>
      <c r="P43" s="711">
        <f>IF($O$11,Weather_Site!H41,IF(0.191*(Weather_Site!K41+104)*(Weather_Site!J41+1)^1.5/(3.52*(Weather_Site!J41+1)^1.5+Weather_Site!I41-1)&gt;10, 10,0.191*(Weather_Site!K41+104)*(Weather_Site!J41+1)^1.5/(3.52*(Weather_Site!J41+1)^1.5+Weather_Site!I41-1)))</f>
        <v>10</v>
      </c>
      <c r="Q43" s="713">
        <f t="shared" si="9"/>
        <v>0.99848144468279332</v>
      </c>
      <c r="R43" s="713">
        <f t="shared" si="10"/>
        <v>0.99848144468279332</v>
      </c>
      <c r="S43" s="711">
        <f t="shared" si="11"/>
        <v>1</v>
      </c>
      <c r="T43" s="716">
        <f t="shared" si="12"/>
        <v>321.44788049431736</v>
      </c>
      <c r="U43" s="716">
        <f t="shared" si="13"/>
        <v>899.93634878364344</v>
      </c>
      <c r="V43" s="716">
        <f t="shared" si="14"/>
        <v>1635.4516693891489</v>
      </c>
      <c r="W43" s="713">
        <f t="shared" si="15"/>
        <v>1</v>
      </c>
      <c r="X43" s="713">
        <f t="shared" si="16"/>
        <v>0.45933781316479921</v>
      </c>
      <c r="Y43" s="716">
        <f t="shared" si="17"/>
        <v>1237.7863476997827</v>
      </c>
      <c r="Z43" s="711">
        <f t="shared" si="18"/>
        <v>5.5449663681814645</v>
      </c>
      <c r="AA43" s="716">
        <f t="shared" si="19"/>
        <v>249.19196885564961</v>
      </c>
      <c r="AB43" s="716">
        <f t="shared" si="20"/>
        <v>14709.027765165749</v>
      </c>
    </row>
    <row r="44" spans="1:28" x14ac:dyDescent="0.25">
      <c r="A44" s="23" t="str">
        <f>Weather_Site!A42</f>
        <v>Thu</v>
      </c>
      <c r="B44" s="24">
        <f>Weather_Site!B42</f>
        <v>43776</v>
      </c>
      <c r="C44" s="25">
        <f>Weather_Site!C42</f>
        <v>0.625</v>
      </c>
      <c r="D44" s="27">
        <f>Weather_Site!D42</f>
        <v>34.9</v>
      </c>
      <c r="E44" s="27">
        <f>Weather_Site!E42</f>
        <v>8</v>
      </c>
      <c r="F44" s="28">
        <f>Weather_Site!F42</f>
        <v>280</v>
      </c>
      <c r="G44" s="27">
        <f>Weather_Site!G42</f>
        <v>13</v>
      </c>
      <c r="H44" s="548">
        <f>C$4</f>
        <v>0</v>
      </c>
      <c r="I44" s="27">
        <f t="shared" si="3"/>
        <v>4.333333333333333</v>
      </c>
      <c r="J44" s="739">
        <f>IF(Weather_Site!M42&lt;180,Weather_Site!M42+180,Weather_Site!M42-180)</f>
        <v>100</v>
      </c>
      <c r="K44" s="635">
        <f t="shared" si="4"/>
        <v>3.0993699999999995</v>
      </c>
      <c r="L44" s="635">
        <f t="shared" si="5"/>
        <v>3.3815</v>
      </c>
      <c r="M44" s="635">
        <f t="shared" si="6"/>
        <v>2.9783299999999997</v>
      </c>
      <c r="N44" s="635">
        <f t="shared" si="7"/>
        <v>3.0993699999999995</v>
      </c>
      <c r="O44" s="636">
        <f t="shared" si="8"/>
        <v>1</v>
      </c>
      <c r="P44" s="635">
        <f>IF($O$11,Weather_Site!H42,IF(0.191*(Weather_Site!K42+104)*(Weather_Site!J42+1)^1.5/(3.52*(Weather_Site!J42+1)^1.5+Weather_Site!I42-1)&gt;10, 10,0.191*(Weather_Site!K42+104)*(Weather_Site!J42+1)^1.5/(3.52*(Weather_Site!J42+1)^1.5+Weather_Site!I42-1)))</f>
        <v>10</v>
      </c>
      <c r="Q44" s="636">
        <f t="shared" si="9"/>
        <v>0.99848144468279332</v>
      </c>
      <c r="R44" s="636">
        <f t="shared" si="10"/>
        <v>0.99848144468279332</v>
      </c>
      <c r="S44" s="635">
        <f t="shared" si="11"/>
        <v>1</v>
      </c>
      <c r="T44" s="707">
        <f t="shared" si="12"/>
        <v>230.17975107391044</v>
      </c>
      <c r="U44" s="707">
        <f t="shared" si="13"/>
        <v>687.88798724026776</v>
      </c>
      <c r="V44" s="707">
        <f t="shared" si="14"/>
        <v>1109.8776892635715</v>
      </c>
      <c r="W44" s="636">
        <f t="shared" si="15"/>
        <v>1</v>
      </c>
      <c r="X44" s="636">
        <f t="shared" si="16"/>
        <v>0.16266808012083772</v>
      </c>
      <c r="Y44" s="707">
        <f t="shared" si="17"/>
        <v>756.53224189916295</v>
      </c>
      <c r="Z44" s="635">
        <f t="shared" si="18"/>
        <v>3.8842602813949605</v>
      </c>
      <c r="AA44" s="707">
        <f t="shared" si="19"/>
        <v>195.72913223097456</v>
      </c>
      <c r="AB44" s="707">
        <f t="shared" si="20"/>
        <v>8990.1248079017205</v>
      </c>
    </row>
    <row r="45" spans="1:28" x14ac:dyDescent="0.25">
      <c r="A45" s="23" t="str">
        <f>Weather_Site!A43</f>
        <v>Thu</v>
      </c>
      <c r="B45" s="24">
        <f>Weather_Site!B43</f>
        <v>43776</v>
      </c>
      <c r="C45" s="25">
        <f>Weather_Site!C43</f>
        <v>0.64583333333333337</v>
      </c>
      <c r="D45" s="27">
        <f>Weather_Site!D43</f>
        <v>30.8</v>
      </c>
      <c r="E45" s="27">
        <f>Weather_Site!E43</f>
        <v>24</v>
      </c>
      <c r="F45" s="28">
        <f>Weather_Site!F43</f>
        <v>100</v>
      </c>
      <c r="G45" s="27">
        <f>Weather_Site!G43</f>
        <v>21</v>
      </c>
      <c r="H45" s="548">
        <f>C$4</f>
        <v>0</v>
      </c>
      <c r="I45" s="27">
        <f t="shared" si="3"/>
        <v>7</v>
      </c>
      <c r="J45" s="739">
        <f>IF(Weather_Site!M43&lt;180,Weather_Site!M43+180,Weather_Site!M43-180)</f>
        <v>280</v>
      </c>
      <c r="K45" s="635">
        <f t="shared" si="4"/>
        <v>5.1600399999999995</v>
      </c>
      <c r="L45" s="635">
        <f t="shared" si="5"/>
        <v>6.2700000000000005</v>
      </c>
      <c r="M45" s="635">
        <f t="shared" si="6"/>
        <v>6.3443600000000009</v>
      </c>
      <c r="N45" s="635">
        <f t="shared" si="7"/>
        <v>5.1600399999999995</v>
      </c>
      <c r="O45" s="636">
        <f t="shared" si="8"/>
        <v>0.93350382096877604</v>
      </c>
      <c r="P45" s="635">
        <f>IF($O$11,Weather_Site!H43,IF(0.191*(Weather_Site!K43+104)*(Weather_Site!J43+1)^1.5/(3.52*(Weather_Site!J43+1)^1.5+Weather_Site!I43-1)&gt;10, 10,0.191*(Weather_Site!K43+104)*(Weather_Site!J43+1)^1.5/(3.52*(Weather_Site!J43+1)^1.5+Weather_Site!I43-1)))</f>
        <v>10</v>
      </c>
      <c r="Q45" s="636">
        <f t="shared" si="9"/>
        <v>0.99848144468279332</v>
      </c>
      <c r="R45" s="636">
        <f t="shared" si="10"/>
        <v>0.93208624377781113</v>
      </c>
      <c r="S45" s="635">
        <f t="shared" si="11"/>
        <v>1</v>
      </c>
      <c r="T45" s="707">
        <f t="shared" si="12"/>
        <v>350.13539784949467</v>
      </c>
      <c r="U45" s="707">
        <f t="shared" si="13"/>
        <v>954.12480832865697</v>
      </c>
      <c r="V45" s="707">
        <f t="shared" si="14"/>
        <v>1834.4512961334306</v>
      </c>
      <c r="W45" s="636">
        <f t="shared" si="15"/>
        <v>1</v>
      </c>
      <c r="X45" s="636">
        <f t="shared" si="16"/>
        <v>0.25693248998834239</v>
      </c>
      <c r="Y45" s="707">
        <f t="shared" si="17"/>
        <v>1180.3092848430297</v>
      </c>
      <c r="Z45" s="635">
        <f t="shared" si="18"/>
        <v>5.3575849274886744</v>
      </c>
      <c r="AA45" s="707">
        <f t="shared" si="19"/>
        <v>209.70600611950636</v>
      </c>
      <c r="AB45" s="707">
        <f t="shared" si="20"/>
        <v>14026.008668218003</v>
      </c>
    </row>
    <row r="46" spans="1:28" x14ac:dyDescent="0.25">
      <c r="A46" s="23" t="str">
        <f>Weather_Site!A44</f>
        <v>Thu</v>
      </c>
      <c r="B46" s="24">
        <f>Weather_Site!B44</f>
        <v>43776</v>
      </c>
      <c r="C46" s="25">
        <f>Weather_Site!C44</f>
        <v>0.66666666666666663</v>
      </c>
      <c r="D46" s="27">
        <f>Weather_Site!D44</f>
        <v>30.7</v>
      </c>
      <c r="E46" s="27">
        <f>Weather_Site!E44</f>
        <v>22</v>
      </c>
      <c r="F46" s="28">
        <f>Weather_Site!F44</f>
        <v>110</v>
      </c>
      <c r="G46" s="27">
        <f>Weather_Site!G44</f>
        <v>15</v>
      </c>
      <c r="H46" s="548">
        <f>C$4</f>
        <v>0</v>
      </c>
      <c r="I46" s="27">
        <f t="shared" si="3"/>
        <v>5</v>
      </c>
      <c r="J46" s="739">
        <f>IF(Weather_Site!M44&lt;180,Weather_Site!M44+180,Weather_Site!M44-180)</f>
        <v>290</v>
      </c>
      <c r="K46" s="635">
        <f t="shared" si="4"/>
        <v>4.9139099999999996</v>
      </c>
      <c r="L46" s="635">
        <f t="shared" si="5"/>
        <v>5.9365000000000006</v>
      </c>
      <c r="M46" s="635">
        <f t="shared" si="6"/>
        <v>5.9531900000000002</v>
      </c>
      <c r="N46" s="635">
        <f t="shared" si="7"/>
        <v>4.9139099999999996</v>
      </c>
      <c r="O46" s="636">
        <f t="shared" si="8"/>
        <v>0.95047787865447075</v>
      </c>
      <c r="P46" s="635">
        <f>IF($O$11,Weather_Site!H44,IF(0.191*(Weather_Site!K44+104)*(Weather_Site!J44+1)^1.5/(3.52*(Weather_Site!J44+1)^1.5+Weather_Site!I44-1)&gt;10, 10,0.191*(Weather_Site!K44+104)*(Weather_Site!J44+1)^1.5/(3.52*(Weather_Site!J44+1)^1.5+Weather_Site!I44-1)))</f>
        <v>10</v>
      </c>
      <c r="Q46" s="636">
        <f t="shared" si="9"/>
        <v>0.99848144468279332</v>
      </c>
      <c r="R46" s="636">
        <f t="shared" si="10"/>
        <v>0.94903452541795263</v>
      </c>
      <c r="S46" s="635">
        <f t="shared" si="11"/>
        <v>1</v>
      </c>
      <c r="T46" s="707">
        <f t="shared" si="12"/>
        <v>253.79375720407833</v>
      </c>
      <c r="U46" s="707">
        <f t="shared" si="13"/>
        <v>735.82517777576652</v>
      </c>
      <c r="V46" s="707">
        <f t="shared" si="14"/>
        <v>1250.9867022228202</v>
      </c>
      <c r="W46" s="636">
        <f t="shared" si="15"/>
        <v>1</v>
      </c>
      <c r="X46" s="636">
        <f t="shared" si="16"/>
        <v>8.493447602943939E-2</v>
      </c>
      <c r="Y46" s="707">
        <f t="shared" si="17"/>
        <v>779.58015192520418</v>
      </c>
      <c r="Z46" s="635">
        <f t="shared" si="18"/>
        <v>3.9694599361665661</v>
      </c>
      <c r="AA46" s="707">
        <f t="shared" si="19"/>
        <v>181.04508869605297</v>
      </c>
      <c r="AB46" s="707">
        <f t="shared" si="20"/>
        <v>9264.0108053778422</v>
      </c>
    </row>
    <row r="47" spans="1:28" x14ac:dyDescent="0.25">
      <c r="A47" s="23" t="str">
        <f>Weather_Site!A45</f>
        <v>Thu</v>
      </c>
      <c r="B47" s="24">
        <f>Weather_Site!B45</f>
        <v>43776</v>
      </c>
      <c r="C47" s="25">
        <f>Weather_Site!C45</f>
        <v>0.6875</v>
      </c>
      <c r="D47" s="27">
        <f>Weather_Site!D45</f>
        <v>29.7</v>
      </c>
      <c r="E47" s="27">
        <f>Weather_Site!E45</f>
        <v>26</v>
      </c>
      <c r="F47" s="28">
        <f>Weather_Site!F45</f>
        <v>120</v>
      </c>
      <c r="G47" s="27">
        <f>Weather_Site!G45</f>
        <v>21</v>
      </c>
      <c r="H47" s="548">
        <f>C$4</f>
        <v>0</v>
      </c>
      <c r="I47" s="27">
        <f t="shared" si="3"/>
        <v>7</v>
      </c>
      <c r="J47" s="739">
        <f>IF(Weather_Site!M45&lt;180,Weather_Site!M45+180,Weather_Site!M45-180)</f>
        <v>300</v>
      </c>
      <c r="K47" s="635">
        <f t="shared" si="4"/>
        <v>5.4286099999999999</v>
      </c>
      <c r="L47" s="635">
        <f t="shared" si="5"/>
        <v>6.6574999999999998</v>
      </c>
      <c r="M47" s="635">
        <f t="shared" si="6"/>
        <v>6.793490000000002</v>
      </c>
      <c r="N47" s="635">
        <f t="shared" si="7"/>
        <v>5.4286099999999999</v>
      </c>
      <c r="O47" s="636">
        <f t="shared" si="8"/>
        <v>0.91389143782064575</v>
      </c>
      <c r="P47" s="635">
        <f>IF($O$11,Weather_Site!H45,IF(0.191*(Weather_Site!K45+104)*(Weather_Site!J45+1)^1.5/(3.52*(Weather_Site!J45+1)^1.5+Weather_Site!I45-1)&gt;10, 10,0.191*(Weather_Site!K45+104)*(Weather_Site!J45+1)^1.5/(3.52*(Weather_Site!J45+1)^1.5+Weather_Site!I45-1)))</f>
        <v>10</v>
      </c>
      <c r="Q47" s="636">
        <f t="shared" si="9"/>
        <v>0.99848144468279332</v>
      </c>
      <c r="R47" s="636">
        <f t="shared" si="10"/>
        <v>0.91250364311839349</v>
      </c>
      <c r="S47" s="635">
        <f t="shared" si="11"/>
        <v>1</v>
      </c>
      <c r="T47" s="707">
        <f t="shared" si="12"/>
        <v>342.77925273032321</v>
      </c>
      <c r="U47" s="707">
        <f t="shared" si="13"/>
        <v>934.07918999079266</v>
      </c>
      <c r="V47" s="707">
        <f t="shared" si="14"/>
        <v>1795.910520104238</v>
      </c>
      <c r="W47" s="636">
        <f t="shared" si="15"/>
        <v>1</v>
      </c>
      <c r="X47" s="636">
        <f t="shared" si="16"/>
        <v>0.16963383033113333</v>
      </c>
      <c r="Y47" s="707">
        <f t="shared" si="17"/>
        <v>1080.2749396173117</v>
      </c>
      <c r="Z47" s="635">
        <f t="shared" si="18"/>
        <v>5.0252929449557566</v>
      </c>
      <c r="AA47" s="707">
        <f t="shared" si="19"/>
        <v>191.93286539999141</v>
      </c>
      <c r="AB47" s="707">
        <f t="shared" si="20"/>
        <v>12837.267199119055</v>
      </c>
    </row>
    <row r="48" spans="1:28" x14ac:dyDescent="0.25">
      <c r="A48" s="23" t="str">
        <f>Weather_Site!A46</f>
        <v>Thu</v>
      </c>
      <c r="B48" s="24">
        <f>Weather_Site!B46</f>
        <v>43776</v>
      </c>
      <c r="C48" s="25">
        <f>Weather_Site!C46</f>
        <v>0.70833333333333337</v>
      </c>
      <c r="D48" s="27">
        <f>Weather_Site!D46</f>
        <v>29.9</v>
      </c>
      <c r="E48" s="27">
        <f>Weather_Site!E46</f>
        <v>22</v>
      </c>
      <c r="F48" s="28">
        <f>Weather_Site!F46</f>
        <v>100</v>
      </c>
      <c r="G48" s="27">
        <f>Weather_Site!G46</f>
        <v>17</v>
      </c>
      <c r="H48" s="548">
        <f>C$4</f>
        <v>0</v>
      </c>
      <c r="I48" s="27">
        <f t="shared" si="3"/>
        <v>5.666666666666667</v>
      </c>
      <c r="J48" s="739">
        <f>IF(Weather_Site!M46&lt;180,Weather_Site!M46+180,Weather_Site!M46-180)</f>
        <v>280</v>
      </c>
      <c r="K48" s="635">
        <f t="shared" si="4"/>
        <v>4.9288699999999999</v>
      </c>
      <c r="L48" s="635">
        <f t="shared" si="5"/>
        <v>5.9725000000000001</v>
      </c>
      <c r="M48" s="635">
        <f t="shared" si="6"/>
        <v>5.9918300000000002</v>
      </c>
      <c r="N48" s="635">
        <f t="shared" si="7"/>
        <v>4.9288699999999999</v>
      </c>
      <c r="O48" s="636">
        <f t="shared" si="8"/>
        <v>0.94947544759327529</v>
      </c>
      <c r="P48" s="635">
        <f>IF($O$11,Weather_Site!H46,IF(0.191*(Weather_Site!K46+104)*(Weather_Site!J46+1)^1.5/(3.52*(Weather_Site!J46+1)^1.5+Weather_Site!I46-1)&gt;10, 10,0.191*(Weather_Site!K46+104)*(Weather_Site!J46+1)^1.5/(3.52*(Weather_Site!J46+1)^1.5+Weather_Site!I46-1)))</f>
        <v>10</v>
      </c>
      <c r="Q48" s="636">
        <f t="shared" si="9"/>
        <v>0.99848144468279332</v>
      </c>
      <c r="R48" s="636">
        <f t="shared" si="10"/>
        <v>0.94803361660377528</v>
      </c>
      <c r="S48" s="635">
        <f t="shared" si="11"/>
        <v>1</v>
      </c>
      <c r="T48" s="707">
        <f t="shared" si="12"/>
        <v>288.07298860370054</v>
      </c>
      <c r="U48" s="707">
        <f t="shared" si="13"/>
        <v>815.07758026004387</v>
      </c>
      <c r="V48" s="707">
        <f t="shared" si="14"/>
        <v>1450.6064843287913</v>
      </c>
      <c r="W48" s="636">
        <f t="shared" si="15"/>
        <v>1</v>
      </c>
      <c r="X48" s="636">
        <f t="shared" si="16"/>
        <v>0.14017787223067987</v>
      </c>
      <c r="Y48" s="707">
        <f t="shared" si="17"/>
        <v>904.16466977349683</v>
      </c>
      <c r="Z48" s="635">
        <f t="shared" si="18"/>
        <v>4.4185833332992273</v>
      </c>
      <c r="AA48" s="707">
        <f t="shared" si="19"/>
        <v>190.4787793405024</v>
      </c>
      <c r="AB48" s="707">
        <f t="shared" si="20"/>
        <v>10744.490159141718</v>
      </c>
    </row>
    <row r="49" spans="1:28" x14ac:dyDescent="0.25">
      <c r="A49" s="675" t="str">
        <f>Weather_Site!A47</f>
        <v>Thu</v>
      </c>
      <c r="B49" s="672">
        <f>Weather_Site!B47</f>
        <v>43776</v>
      </c>
      <c r="C49" s="673">
        <f>Weather_Site!C47</f>
        <v>0.72916666666666663</v>
      </c>
      <c r="D49" s="413">
        <f>Weather_Site!D47</f>
        <v>29.7</v>
      </c>
      <c r="E49" s="413">
        <f>Weather_Site!E47</f>
        <v>20</v>
      </c>
      <c r="F49" s="674">
        <f>Weather_Site!F47</f>
        <v>110</v>
      </c>
      <c r="G49" s="413">
        <f>Weather_Site!G47</f>
        <v>17</v>
      </c>
      <c r="H49" s="548">
        <f>C$4</f>
        <v>0</v>
      </c>
      <c r="I49" s="413">
        <f t="shared" si="3"/>
        <v>5.666666666666667</v>
      </c>
      <c r="J49" s="413">
        <f>IF(Weather_Site!M47&lt;180,Weather_Site!M47+180,Weather_Site!M47-180)</f>
        <v>290</v>
      </c>
      <c r="K49" s="711">
        <f t="shared" si="4"/>
        <v>4.6846100000000002</v>
      </c>
      <c r="L49" s="711">
        <f t="shared" si="5"/>
        <v>5.6435000000000004</v>
      </c>
      <c r="M49" s="711">
        <f t="shared" si="6"/>
        <v>5.6054899999999996</v>
      </c>
      <c r="N49" s="711">
        <f t="shared" si="7"/>
        <v>4.6846100000000002</v>
      </c>
      <c r="O49" s="713">
        <f t="shared" si="8"/>
        <v>0.96533751775982535</v>
      </c>
      <c r="P49" s="711">
        <f>IF($O$11,Weather_Site!H47,IF(0.191*(Weather_Site!K47+104)*(Weather_Site!J47+1)^1.5/(3.52*(Weather_Site!J47+1)^1.5+Weather_Site!I47-1)&gt;10, 10,0.191*(Weather_Site!K47+104)*(Weather_Site!J47+1)^1.5/(3.52*(Weather_Site!J47+1)^1.5+Weather_Site!I47-1)))</f>
        <v>10</v>
      </c>
      <c r="Q49" s="713">
        <f t="shared" si="9"/>
        <v>0.99848144468279332</v>
      </c>
      <c r="R49" s="713">
        <f t="shared" si="10"/>
        <v>0.96387159933933209</v>
      </c>
      <c r="S49" s="711">
        <f t="shared" si="11"/>
        <v>1</v>
      </c>
      <c r="T49" s="716">
        <f t="shared" si="12"/>
        <v>292.88557640668404</v>
      </c>
      <c r="U49" s="716">
        <f t="shared" si="13"/>
        <v>828.69438078083522</v>
      </c>
      <c r="V49" s="716">
        <f t="shared" si="14"/>
        <v>1474.8405199711037</v>
      </c>
      <c r="W49" s="713">
        <f t="shared" si="15"/>
        <v>1</v>
      </c>
      <c r="X49" s="713">
        <f t="shared" si="16"/>
        <v>0.19969639682648313</v>
      </c>
      <c r="Y49" s="716">
        <f t="shared" si="17"/>
        <v>957.72743660047513</v>
      </c>
      <c r="Z49" s="711">
        <f t="shared" si="18"/>
        <v>4.6063188700331645</v>
      </c>
      <c r="AA49" s="716">
        <f t="shared" si="19"/>
        <v>201.76275313905685</v>
      </c>
      <c r="AB49" s="716">
        <f t="shared" si="20"/>
        <v>11380.994371602312</v>
      </c>
    </row>
    <row r="50" spans="1:28" x14ac:dyDescent="0.25">
      <c r="A50" s="675" t="str">
        <f>Weather_Site!A48</f>
        <v>Thu</v>
      </c>
      <c r="B50" s="672">
        <f>Weather_Site!B48</f>
        <v>43776</v>
      </c>
      <c r="C50" s="673">
        <f>Weather_Site!C48</f>
        <v>0.75</v>
      </c>
      <c r="D50" s="413">
        <f>Weather_Site!D48</f>
        <v>28.7</v>
      </c>
      <c r="E50" s="413">
        <f>Weather_Site!E48</f>
        <v>21</v>
      </c>
      <c r="F50" s="674">
        <f>Weather_Site!F48</f>
        <v>90</v>
      </c>
      <c r="G50" s="413">
        <f>Weather_Site!G48</f>
        <v>11</v>
      </c>
      <c r="H50" s="548">
        <f>C$4</f>
        <v>0</v>
      </c>
      <c r="I50" s="413">
        <f t="shared" si="3"/>
        <v>3.6666666666666665</v>
      </c>
      <c r="J50" s="413">
        <f>IF(Weather_Site!M48&lt;180,Weather_Site!M48+180,Weather_Site!M48-180)</f>
        <v>270</v>
      </c>
      <c r="K50" s="711">
        <f t="shared" si="4"/>
        <v>4.8273099999999998</v>
      </c>
      <c r="L50" s="711">
        <f t="shared" si="5"/>
        <v>5.8575000000000008</v>
      </c>
      <c r="M50" s="711">
        <f t="shared" si="6"/>
        <v>5.8517900000000003</v>
      </c>
      <c r="N50" s="711">
        <f t="shared" si="7"/>
        <v>5.8575000000000008</v>
      </c>
      <c r="O50" s="713">
        <f t="shared" si="8"/>
        <v>0.88052522664545385</v>
      </c>
      <c r="P50" s="711">
        <f>IF($O$11,Weather_Site!H48,IF(0.191*(Weather_Site!K48+104)*(Weather_Site!J48+1)^1.5/(3.52*(Weather_Site!J48+1)^1.5+Weather_Site!I48-1)&gt;10, 10,0.191*(Weather_Site!K48+104)*(Weather_Site!J48+1)^1.5/(3.52*(Weather_Site!J48+1)^1.5+Weather_Site!I48-1)))</f>
        <v>10</v>
      </c>
      <c r="Q50" s="713">
        <f t="shared" si="9"/>
        <v>0.99848144468279332</v>
      </c>
      <c r="R50" s="713">
        <f t="shared" si="10"/>
        <v>0.8791881003805968</v>
      </c>
      <c r="S50" s="711">
        <f t="shared" si="11"/>
        <v>1</v>
      </c>
      <c r="T50" s="716">
        <f t="shared" si="12"/>
        <v>169.75775256515476</v>
      </c>
      <c r="U50" s="716">
        <f t="shared" si="13"/>
        <v>527.66120849185131</v>
      </c>
      <c r="V50" s="716">
        <f t="shared" si="14"/>
        <v>800.919311519904</v>
      </c>
      <c r="W50" s="713">
        <f t="shared" si="15"/>
        <v>1</v>
      </c>
      <c r="X50" s="713">
        <f t="shared" si="16"/>
        <v>4.3443448585383203E-3</v>
      </c>
      <c r="Y50" s="716">
        <f t="shared" si="17"/>
        <v>528.84833592679524</v>
      </c>
      <c r="Z50" s="711">
        <f t="shared" si="18"/>
        <v>2.9983649986532122</v>
      </c>
      <c r="AA50" s="716">
        <f t="shared" si="19"/>
        <v>154.43532762726178</v>
      </c>
      <c r="AB50" s="716">
        <f t="shared" si="20"/>
        <v>6284.4810585967498</v>
      </c>
    </row>
    <row r="51" spans="1:28" x14ac:dyDescent="0.25">
      <c r="A51" s="675" t="str">
        <f>Weather_Site!A49</f>
        <v>Thu</v>
      </c>
      <c r="B51" s="672">
        <f>Weather_Site!B49</f>
        <v>43776</v>
      </c>
      <c r="C51" s="673">
        <f>Weather_Site!C49</f>
        <v>0.77083333333333337</v>
      </c>
      <c r="D51" s="413">
        <f>Weather_Site!D49</f>
        <v>27.3</v>
      </c>
      <c r="E51" s="413">
        <f>Weather_Site!E49</f>
        <v>23</v>
      </c>
      <c r="F51" s="674">
        <f>Weather_Site!F49</f>
        <v>90</v>
      </c>
      <c r="G51" s="413">
        <f>Weather_Site!G49</f>
        <v>9</v>
      </c>
      <c r="H51" s="548">
        <f>C$4</f>
        <v>0</v>
      </c>
      <c r="I51" s="413">
        <f t="shared" si="3"/>
        <v>3</v>
      </c>
      <c r="J51" s="413">
        <f>IF(Weather_Site!M49&lt;180,Weather_Site!M49+180,Weather_Site!M49-180)</f>
        <v>270</v>
      </c>
      <c r="K51" s="711">
        <f t="shared" si="4"/>
        <v>5.1014900000000001</v>
      </c>
      <c r="L51" s="711">
        <f t="shared" si="5"/>
        <v>6.2584999999999997</v>
      </c>
      <c r="M51" s="711">
        <f t="shared" si="6"/>
        <v>6.31541</v>
      </c>
      <c r="N51" s="711">
        <f t="shared" si="7"/>
        <v>6.2584999999999997</v>
      </c>
      <c r="O51" s="713">
        <f t="shared" si="8"/>
        <v>0.84744173474686701</v>
      </c>
      <c r="P51" s="711">
        <f>IF($O$11,Weather_Site!H49,IF(0.191*(Weather_Site!K49+104)*(Weather_Site!J49+1)^1.5/(3.52*(Weather_Site!J49+1)^1.5+Weather_Site!I49-1)&gt;10, 10,0.191*(Weather_Site!K49+104)*(Weather_Site!J49+1)^1.5/(3.52*(Weather_Site!J49+1)^1.5+Weather_Site!I49-1)))</f>
        <v>10</v>
      </c>
      <c r="Q51" s="713">
        <f t="shared" si="9"/>
        <v>0.99848144468279332</v>
      </c>
      <c r="R51" s="713">
        <f t="shared" si="10"/>
        <v>0.84615484759454429</v>
      </c>
      <c r="S51" s="711">
        <f t="shared" si="11"/>
        <v>1</v>
      </c>
      <c r="T51" s="716">
        <f t="shared" si="12"/>
        <v>131.09919369124162</v>
      </c>
      <c r="U51" s="716">
        <f t="shared" si="13"/>
        <v>430.29290451320139</v>
      </c>
      <c r="V51" s="716">
        <f t="shared" si="14"/>
        <v>606.92712771370543</v>
      </c>
      <c r="W51" s="713">
        <f t="shared" si="15"/>
        <v>1</v>
      </c>
      <c r="X51" s="713">
        <f t="shared" si="16"/>
        <v>9.9433424269526052E-4</v>
      </c>
      <c r="Y51" s="716">
        <f t="shared" si="17"/>
        <v>430.46853796976154</v>
      </c>
      <c r="Z51" s="711">
        <f t="shared" si="18"/>
        <v>2.5837811588419215</v>
      </c>
      <c r="AA51" s="716">
        <f t="shared" si="19"/>
        <v>144.27823366730178</v>
      </c>
      <c r="AB51" s="716">
        <f t="shared" si="20"/>
        <v>5115.4011262073336</v>
      </c>
    </row>
    <row r="52" spans="1:28" x14ac:dyDescent="0.25">
      <c r="A52" s="675" t="str">
        <f>Weather_Site!A50</f>
        <v>Thu</v>
      </c>
      <c r="B52" s="672">
        <f>Weather_Site!B50</f>
        <v>43776</v>
      </c>
      <c r="C52" s="673">
        <f>Weather_Site!C50</f>
        <v>0.79166666666666663</v>
      </c>
      <c r="D52" s="413">
        <f>Weather_Site!D50</f>
        <v>25</v>
      </c>
      <c r="E52" s="413">
        <f>Weather_Site!E50</f>
        <v>26</v>
      </c>
      <c r="F52" s="674">
        <f>Weather_Site!F50</f>
        <v>80</v>
      </c>
      <c r="G52" s="413">
        <f>Weather_Site!G50</f>
        <v>11</v>
      </c>
      <c r="H52" s="548">
        <f>C$4</f>
        <v>0</v>
      </c>
      <c r="I52" s="413">
        <f t="shared" si="3"/>
        <v>3.6666666666666665</v>
      </c>
      <c r="J52" s="413">
        <f>IF(Weather_Site!M50&lt;180,Weather_Site!M50+180,Weather_Site!M50-180)</f>
        <v>260</v>
      </c>
      <c r="K52" s="711">
        <f t="shared" si="4"/>
        <v>5.5164999999999997</v>
      </c>
      <c r="L52" s="711">
        <f t="shared" si="5"/>
        <v>6.8689999999999998</v>
      </c>
      <c r="M52" s="711">
        <f t="shared" si="6"/>
        <v>7.020500000000002</v>
      </c>
      <c r="N52" s="711">
        <f t="shared" si="7"/>
        <v>6.8689999999999998</v>
      </c>
      <c r="O52" s="713">
        <f t="shared" si="8"/>
        <v>0.79446770747710416</v>
      </c>
      <c r="P52" s="711">
        <f>IF($O$11,Weather_Site!H50,IF(0.191*(Weather_Site!K50+104)*(Weather_Site!J50+1)^1.5/(3.52*(Weather_Site!J50+1)^1.5+Weather_Site!I50-1)&gt;10, 10,0.191*(Weather_Site!K50+104)*(Weather_Site!J50+1)^1.5/(3.52*(Weather_Site!J50+1)^1.5+Weather_Site!I50-1)))</f>
        <v>10</v>
      </c>
      <c r="Q52" s="713">
        <f t="shared" si="9"/>
        <v>0.99848144468279332</v>
      </c>
      <c r="R52" s="713">
        <f t="shared" si="10"/>
        <v>0.79326126431556576</v>
      </c>
      <c r="S52" s="711">
        <f t="shared" si="11"/>
        <v>1</v>
      </c>
      <c r="T52" s="716">
        <f t="shared" si="12"/>
        <v>153.16659696475526</v>
      </c>
      <c r="U52" s="716">
        <f t="shared" si="13"/>
        <v>476.09060813872105</v>
      </c>
      <c r="V52" s="716">
        <f t="shared" si="14"/>
        <v>722.64202096911481</v>
      </c>
      <c r="W52" s="713">
        <f t="shared" si="15"/>
        <v>1</v>
      </c>
      <c r="X52" s="713">
        <f t="shared" si="16"/>
        <v>4.3328878070788212E-4</v>
      </c>
      <c r="Y52" s="716">
        <f t="shared" si="17"/>
        <v>476.19743609976814</v>
      </c>
      <c r="Z52" s="711">
        <f t="shared" si="18"/>
        <v>2.7794324454490096</v>
      </c>
      <c r="AA52" s="716">
        <f t="shared" si="19"/>
        <v>139.06010866130362</v>
      </c>
      <c r="AB52" s="716">
        <f t="shared" si="20"/>
        <v>5658.812865652244</v>
      </c>
    </row>
    <row r="53" spans="1:28" x14ac:dyDescent="0.25">
      <c r="A53" s="675" t="str">
        <f>Weather_Site!A51</f>
        <v>Thu</v>
      </c>
      <c r="B53" s="672">
        <f>Weather_Site!B51</f>
        <v>43776</v>
      </c>
      <c r="C53" s="673">
        <f>Weather_Site!C51</f>
        <v>0.8125</v>
      </c>
      <c r="D53" s="413">
        <f>Weather_Site!D51</f>
        <v>23.1</v>
      </c>
      <c r="E53" s="413">
        <f>Weather_Site!E51</f>
        <v>31</v>
      </c>
      <c r="F53" s="674">
        <f>Weather_Site!F51</f>
        <v>110</v>
      </c>
      <c r="G53" s="413">
        <f>Weather_Site!G51</f>
        <v>9</v>
      </c>
      <c r="H53" s="548">
        <f>C$4</f>
        <v>0</v>
      </c>
      <c r="I53" s="413">
        <f t="shared" si="3"/>
        <v>3</v>
      </c>
      <c r="J53" s="413">
        <f>IF(Weather_Site!M51&lt;180,Weather_Site!M51+180,Weather_Site!M51-180)</f>
        <v>290</v>
      </c>
      <c r="K53" s="711">
        <f t="shared" si="4"/>
        <v>6.1720299999999995</v>
      </c>
      <c r="L53" s="711">
        <f t="shared" si="5"/>
        <v>7.7995000000000001</v>
      </c>
      <c r="M53" s="711">
        <f t="shared" si="6"/>
        <v>8.1022700000000007</v>
      </c>
      <c r="N53" s="711">
        <f t="shared" si="7"/>
        <v>7.7995000000000001</v>
      </c>
      <c r="O53" s="713">
        <f t="shared" si="8"/>
        <v>0.7102490254146494</v>
      </c>
      <c r="P53" s="711">
        <f>IF($O$11,Weather_Site!H51,IF(0.191*(Weather_Site!K51+104)*(Weather_Site!J51+1)^1.5/(3.52*(Weather_Site!J51+1)^1.5+Weather_Site!I51-1)&gt;10, 10,0.191*(Weather_Site!K51+104)*(Weather_Site!J51+1)^1.5/(3.52*(Weather_Site!J51+1)^1.5+Weather_Site!I51-1)))</f>
        <v>10</v>
      </c>
      <c r="Q53" s="713">
        <f t="shared" si="9"/>
        <v>0.99848144468279332</v>
      </c>
      <c r="R53" s="713">
        <f t="shared" si="10"/>
        <v>0.70917047298056513</v>
      </c>
      <c r="S53" s="711">
        <f t="shared" si="11"/>
        <v>1</v>
      </c>
      <c r="T53" s="716">
        <f t="shared" si="12"/>
        <v>109.87548846607588</v>
      </c>
      <c r="U53" s="716">
        <f t="shared" si="13"/>
        <v>360.6325999092175</v>
      </c>
      <c r="V53" s="716">
        <f t="shared" si="14"/>
        <v>508.67143224322461</v>
      </c>
      <c r="W53" s="713">
        <f t="shared" si="15"/>
        <v>1</v>
      </c>
      <c r="X53" s="713">
        <f t="shared" si="16"/>
        <v>2.5073393721978935E-5</v>
      </c>
      <c r="Y53" s="716">
        <f t="shared" si="17"/>
        <v>360.63631174514677</v>
      </c>
      <c r="Z53" s="711">
        <f t="shared" si="18"/>
        <v>2.2734075509421667</v>
      </c>
      <c r="AA53" s="716">
        <f t="shared" si="19"/>
        <v>120.87287563518795</v>
      </c>
      <c r="AB53" s="716">
        <f t="shared" si="20"/>
        <v>4285.561504571494</v>
      </c>
    </row>
    <row r="54" spans="1:28" x14ac:dyDescent="0.25">
      <c r="A54" s="23" t="str">
        <f>Weather_Site!A52</f>
        <v>Thu</v>
      </c>
      <c r="B54" s="24">
        <f>Weather_Site!B52</f>
        <v>43776</v>
      </c>
      <c r="C54" s="25">
        <f>Weather_Site!C52</f>
        <v>0.83333333333333337</v>
      </c>
      <c r="D54" s="27">
        <f>Weather_Site!D52</f>
        <v>19</v>
      </c>
      <c r="E54" s="27">
        <f>Weather_Site!E52</f>
        <v>48</v>
      </c>
      <c r="F54" s="28">
        <f>Weather_Site!F52</f>
        <v>150</v>
      </c>
      <c r="G54" s="27">
        <f>Weather_Site!G52</f>
        <v>8</v>
      </c>
      <c r="H54" s="548">
        <f>C$4</f>
        <v>0</v>
      </c>
      <c r="I54" s="27">
        <f t="shared" si="3"/>
        <v>2.6666666666666665</v>
      </c>
      <c r="J54" s="739">
        <f>IF(Weather_Site!M52&lt;180,Weather_Site!M52+180,Weather_Site!M52-180)</f>
        <v>330</v>
      </c>
      <c r="K54" s="635">
        <f t="shared" si="4"/>
        <v>8.3567</v>
      </c>
      <c r="L54" s="635">
        <f t="shared" si="5"/>
        <v>10.856999999999999</v>
      </c>
      <c r="M54" s="635">
        <f t="shared" si="6"/>
        <v>11.666300000000001</v>
      </c>
      <c r="N54" s="635">
        <f t="shared" si="7"/>
        <v>11.666300000000001</v>
      </c>
      <c r="O54" s="636">
        <f t="shared" si="8"/>
        <v>0.38780453466282661</v>
      </c>
      <c r="P54" s="635">
        <f>IF($O$11,Weather_Site!H52,IF(0.191*(Weather_Site!K52+104)*(Weather_Site!J52+1)^1.5/(3.52*(Weather_Site!J52+1)^1.5+Weather_Site!I52-1)&gt;10, 10,0.191*(Weather_Site!K52+104)*(Weather_Site!J52+1)^1.5/(3.52*(Weather_Site!J52+1)^1.5+Weather_Site!I52-1)))</f>
        <v>10</v>
      </c>
      <c r="Q54" s="636">
        <f t="shared" si="9"/>
        <v>0.99848144468279332</v>
      </c>
      <c r="R54" s="636">
        <f t="shared" si="10"/>
        <v>0.38721563202467751</v>
      </c>
      <c r="S54" s="635">
        <f t="shared" si="11"/>
        <v>1</v>
      </c>
      <c r="T54" s="707">
        <f t="shared" si="12"/>
        <v>52.476038642196031</v>
      </c>
      <c r="U54" s="707">
        <f t="shared" si="13"/>
        <v>178.66154824015288</v>
      </c>
      <c r="V54" s="707">
        <f t="shared" si="14"/>
        <v>241.38073608196581</v>
      </c>
      <c r="W54" s="636">
        <f t="shared" si="15"/>
        <v>1</v>
      </c>
      <c r="X54" s="636">
        <f t="shared" si="16"/>
        <v>0</v>
      </c>
      <c r="Y54" s="707">
        <f t="shared" si="17"/>
        <v>178.66154824015288</v>
      </c>
      <c r="Z54" s="635">
        <f t="shared" si="18"/>
        <v>1.3681526755955906</v>
      </c>
      <c r="AA54" s="707">
        <f t="shared" si="19"/>
        <v>64.657479820553291</v>
      </c>
      <c r="AB54" s="707">
        <f t="shared" si="20"/>
        <v>2123.0947315871499</v>
      </c>
    </row>
    <row r="55" spans="1:28" x14ac:dyDescent="0.25">
      <c r="A55" s="23" t="str">
        <f>Weather_Site!A53</f>
        <v>Thu</v>
      </c>
      <c r="B55" s="24">
        <f>Weather_Site!B53</f>
        <v>43776</v>
      </c>
      <c r="C55" s="25">
        <f>Weather_Site!C53</f>
        <v>0.85416666666666663</v>
      </c>
      <c r="D55" s="27">
        <f>Weather_Site!D53</f>
        <v>19.100000000000001</v>
      </c>
      <c r="E55" s="27">
        <f>Weather_Site!E53</f>
        <v>49</v>
      </c>
      <c r="F55" s="28">
        <f>Weather_Site!F53</f>
        <v>210</v>
      </c>
      <c r="G55" s="27">
        <f>Weather_Site!G53</f>
        <v>5</v>
      </c>
      <c r="H55" s="548">
        <f>C$4</f>
        <v>0</v>
      </c>
      <c r="I55" s="27">
        <f t="shared" si="3"/>
        <v>1.6666666666666667</v>
      </c>
      <c r="J55" s="739">
        <f>IF(Weather_Site!M53&lt;180,Weather_Site!M53+180,Weather_Site!M53-180)</f>
        <v>30</v>
      </c>
      <c r="K55" s="635">
        <f t="shared" si="4"/>
        <v>8.4788299999999985</v>
      </c>
      <c r="L55" s="635">
        <f t="shared" si="5"/>
        <v>11.0215</v>
      </c>
      <c r="M55" s="635">
        <f t="shared" si="6"/>
        <v>11.85947</v>
      </c>
      <c r="N55" s="635">
        <f t="shared" si="7"/>
        <v>11.85947</v>
      </c>
      <c r="O55" s="636">
        <f t="shared" si="8"/>
        <v>0.37493031061546767</v>
      </c>
      <c r="P55" s="635">
        <f>IF($O$11,Weather_Site!H53,IF(0.191*(Weather_Site!K53+104)*(Weather_Site!J53+1)^1.5/(3.52*(Weather_Site!J53+1)^1.5+Weather_Site!I53-1)&gt;10, 10,0.191*(Weather_Site!K53+104)*(Weather_Site!J53+1)^1.5/(3.52*(Weather_Site!J53+1)^1.5+Weather_Site!I53-1)))</f>
        <v>10</v>
      </c>
      <c r="Q55" s="636">
        <f t="shared" si="9"/>
        <v>0.99848144468279332</v>
      </c>
      <c r="R55" s="636">
        <f t="shared" si="10"/>
        <v>0.37436095819870058</v>
      </c>
      <c r="S55" s="635">
        <f t="shared" si="11"/>
        <v>1</v>
      </c>
      <c r="T55" s="707">
        <f t="shared" si="12"/>
        <v>1.1230828745961017E-2</v>
      </c>
      <c r="U55" s="707">
        <f t="shared" si="13"/>
        <v>117.17337338098528</v>
      </c>
      <c r="V55" s="707">
        <f t="shared" si="14"/>
        <v>133.31414232386092</v>
      </c>
      <c r="W55" s="636">
        <f t="shared" si="15"/>
        <v>1</v>
      </c>
      <c r="X55" s="636">
        <f t="shared" si="16"/>
        <v>0</v>
      </c>
      <c r="Y55" s="707">
        <f t="shared" si="17"/>
        <v>117.17337338098528</v>
      </c>
      <c r="Z55" s="635">
        <f t="shared" si="18"/>
        <v>1.0085081274953198</v>
      </c>
      <c r="AA55" s="707">
        <f t="shared" si="19"/>
        <v>55.743755176491561</v>
      </c>
      <c r="AB55" s="707">
        <f t="shared" si="20"/>
        <v>1392.4102536773751</v>
      </c>
    </row>
    <row r="56" spans="1:28" x14ac:dyDescent="0.25">
      <c r="A56" s="23" t="str">
        <f>Weather_Site!A54</f>
        <v>Thu</v>
      </c>
      <c r="B56" s="24">
        <f>Weather_Site!B54</f>
        <v>43776</v>
      </c>
      <c r="C56" s="25">
        <f>Weather_Site!C54</f>
        <v>0.875</v>
      </c>
      <c r="D56" s="27">
        <f>Weather_Site!D54</f>
        <v>17.7</v>
      </c>
      <c r="E56" s="27">
        <f>Weather_Site!E54</f>
        <v>54</v>
      </c>
      <c r="F56" s="28">
        <f>Weather_Site!F54</f>
        <v>0</v>
      </c>
      <c r="G56" s="27">
        <f>Weather_Site!G54</f>
        <v>0</v>
      </c>
      <c r="H56" s="548">
        <f>C$4</f>
        <v>0</v>
      </c>
      <c r="I56" s="27">
        <f t="shared" si="3"/>
        <v>0</v>
      </c>
      <c r="J56" s="739">
        <f>IF(Weather_Site!M54&lt;180,Weather_Site!M54+180,Weather_Site!M54-180)</f>
        <v>180</v>
      </c>
      <c r="K56" s="635">
        <f t="shared" si="4"/>
        <v>9.1250099999999996</v>
      </c>
      <c r="L56" s="635">
        <f t="shared" si="5"/>
        <v>11.929500000000001</v>
      </c>
      <c r="M56" s="635">
        <f t="shared" si="6"/>
        <v>12.91709</v>
      </c>
      <c r="N56" s="635">
        <f t="shared" si="7"/>
        <v>12.91709</v>
      </c>
      <c r="O56" s="636">
        <f t="shared" si="8"/>
        <v>0.31205802749570188</v>
      </c>
      <c r="P56" s="635">
        <f>IF($O$11,Weather_Site!H54,IF(0.191*(Weather_Site!K54+104)*(Weather_Site!J54+1)^1.5/(3.52*(Weather_Site!J54+1)^1.5+Weather_Site!I54-1)&gt;10, 10,0.191*(Weather_Site!K54+104)*(Weather_Site!J54+1)^1.5/(3.52*(Weather_Site!J54+1)^1.5+Weather_Site!I54-1)))</f>
        <v>10</v>
      </c>
      <c r="Q56" s="636">
        <f t="shared" si="9"/>
        <v>0.99848144468279332</v>
      </c>
      <c r="R56" s="636">
        <f t="shared" si="10"/>
        <v>0.31158415011877127</v>
      </c>
      <c r="S56" s="635">
        <f t="shared" si="11"/>
        <v>1</v>
      </c>
      <c r="T56" s="707">
        <f t="shared" si="12"/>
        <v>9.3475245035631385E-3</v>
      </c>
      <c r="U56" s="707">
        <f t="shared" si="13"/>
        <v>0</v>
      </c>
      <c r="V56" s="707">
        <f t="shared" si="14"/>
        <v>0</v>
      </c>
      <c r="W56" s="636">
        <f t="shared" si="15"/>
        <v>1</v>
      </c>
      <c r="X56" s="636">
        <f t="shared" si="16"/>
        <v>0</v>
      </c>
      <c r="Y56" s="707">
        <f t="shared" si="17"/>
        <v>0</v>
      </c>
      <c r="Z56" s="635">
        <f t="shared" si="18"/>
        <v>0</v>
      </c>
      <c r="AA56" s="707">
        <f t="shared" si="19"/>
        <v>0</v>
      </c>
      <c r="AB56" s="707">
        <f t="shared" si="20"/>
        <v>0</v>
      </c>
    </row>
    <row r="57" spans="1:28" x14ac:dyDescent="0.25">
      <c r="A57" s="23" t="str">
        <f>Weather_Site!A55</f>
        <v>Thu</v>
      </c>
      <c r="B57" s="24">
        <f>Weather_Site!B55</f>
        <v>43776</v>
      </c>
      <c r="C57" s="25">
        <f>Weather_Site!C55</f>
        <v>0.89583333333333337</v>
      </c>
      <c r="D57" s="27">
        <f>Weather_Site!D55</f>
        <v>17.2</v>
      </c>
      <c r="E57" s="27">
        <f>Weather_Site!E55</f>
        <v>58</v>
      </c>
      <c r="F57" s="28">
        <f>Weather_Site!F55</f>
        <v>0</v>
      </c>
      <c r="G57" s="27">
        <f>Weather_Site!G55</f>
        <v>0</v>
      </c>
      <c r="H57" s="548">
        <f>C$4</f>
        <v>0</v>
      </c>
      <c r="I57" s="27">
        <f t="shared" si="3"/>
        <v>0</v>
      </c>
      <c r="J57" s="739">
        <f>IF(Weather_Site!M55&lt;180,Weather_Site!M55+180,Weather_Site!M55-180)</f>
        <v>180</v>
      </c>
      <c r="K57" s="635">
        <f t="shared" si="4"/>
        <v>9.6303599999999996</v>
      </c>
      <c r="L57" s="635">
        <f t="shared" si="5"/>
        <v>12.628000000000002</v>
      </c>
      <c r="M57" s="635">
        <f t="shared" si="6"/>
        <v>13.73324</v>
      </c>
      <c r="N57" s="635">
        <f t="shared" si="7"/>
        <v>13.73324</v>
      </c>
      <c r="O57" s="636">
        <f t="shared" si="8"/>
        <v>0.27270211261242738</v>
      </c>
      <c r="P57" s="635">
        <f>IF($O$11,Weather_Site!H55,IF(0.191*(Weather_Site!K55+104)*(Weather_Site!J55+1)^1.5/(3.52*(Weather_Site!J55+1)^1.5+Weather_Site!I55-1)&gt;10, 10,0.191*(Weather_Site!K55+104)*(Weather_Site!J55+1)^1.5/(3.52*(Weather_Site!J55+1)^1.5+Weather_Site!I55-1)))</f>
        <v>10</v>
      </c>
      <c r="Q57" s="636">
        <f t="shared" si="9"/>
        <v>0.99848144468279332</v>
      </c>
      <c r="R57" s="636">
        <f t="shared" si="10"/>
        <v>0.27228799936930631</v>
      </c>
      <c r="S57" s="635">
        <f t="shared" si="11"/>
        <v>1</v>
      </c>
      <c r="T57" s="707">
        <f t="shared" si="12"/>
        <v>8.1686399810791885E-3</v>
      </c>
      <c r="U57" s="707">
        <f t="shared" si="13"/>
        <v>0</v>
      </c>
      <c r="V57" s="707">
        <f t="shared" si="14"/>
        <v>0</v>
      </c>
      <c r="W57" s="636">
        <f t="shared" si="15"/>
        <v>1</v>
      </c>
      <c r="X57" s="636">
        <f t="shared" si="16"/>
        <v>0</v>
      </c>
      <c r="Y57" s="707">
        <f t="shared" si="17"/>
        <v>0</v>
      </c>
      <c r="Z57" s="635">
        <f t="shared" si="18"/>
        <v>0</v>
      </c>
      <c r="AA57" s="707">
        <f t="shared" si="19"/>
        <v>0</v>
      </c>
      <c r="AB57" s="707">
        <f t="shared" si="20"/>
        <v>0</v>
      </c>
    </row>
    <row r="58" spans="1:28" x14ac:dyDescent="0.25">
      <c r="A58" s="23" t="str">
        <f>Weather_Site!A56</f>
        <v>Thu</v>
      </c>
      <c r="B58" s="24">
        <f>Weather_Site!B56</f>
        <v>43776</v>
      </c>
      <c r="C58" s="25">
        <f>Weather_Site!C56</f>
        <v>0.91666666666666663</v>
      </c>
      <c r="D58" s="27">
        <f>Weather_Site!D56</f>
        <v>14.6</v>
      </c>
      <c r="E58" s="27">
        <f>Weather_Site!E56</f>
        <v>68</v>
      </c>
      <c r="F58" s="28">
        <f>Weather_Site!F56</f>
        <v>0</v>
      </c>
      <c r="G58" s="27">
        <f>Weather_Site!G56</f>
        <v>0</v>
      </c>
      <c r="H58" s="548">
        <f>C$4</f>
        <v>0</v>
      </c>
      <c r="I58" s="27">
        <f t="shared" si="3"/>
        <v>0</v>
      </c>
      <c r="J58" s="739">
        <f>IF(Weather_Site!M56&lt;180,Weather_Site!M56+180,Weather_Site!M56-180)</f>
        <v>180</v>
      </c>
      <c r="K58" s="635">
        <f t="shared" si="4"/>
        <v>10.918979999999999</v>
      </c>
      <c r="L58" s="635">
        <f t="shared" si="5"/>
        <v>14.435</v>
      </c>
      <c r="M58" s="635">
        <f t="shared" si="6"/>
        <v>15.83882</v>
      </c>
      <c r="N58" s="635">
        <f t="shared" si="7"/>
        <v>15.83882</v>
      </c>
      <c r="O58" s="636">
        <f t="shared" si="8"/>
        <v>0.20725811319478948</v>
      </c>
      <c r="P58" s="635">
        <f>IF($O$11,Weather_Site!H56,IF(0.191*(Weather_Site!K56+104)*(Weather_Site!J56+1)^1.5/(3.52*(Weather_Site!J56+1)^1.5+Weather_Site!I56-1)&gt;10, 10,0.191*(Weather_Site!K56+104)*(Weather_Site!J56+1)^1.5/(3.52*(Weather_Site!J56+1)^1.5+Weather_Site!I56-1)))</f>
        <v>10</v>
      </c>
      <c r="Q58" s="636">
        <f t="shared" si="9"/>
        <v>0.99848144468279332</v>
      </c>
      <c r="R58" s="636">
        <f t="shared" si="10"/>
        <v>0.20694338028496331</v>
      </c>
      <c r="S58" s="635">
        <f t="shared" si="11"/>
        <v>1</v>
      </c>
      <c r="T58" s="707">
        <f t="shared" si="12"/>
        <v>6.208301408548899E-3</v>
      </c>
      <c r="U58" s="707">
        <f t="shared" si="13"/>
        <v>0</v>
      </c>
      <c r="V58" s="707">
        <f t="shared" si="14"/>
        <v>0</v>
      </c>
      <c r="W58" s="636">
        <f t="shared" si="15"/>
        <v>1</v>
      </c>
      <c r="X58" s="636">
        <f t="shared" si="16"/>
        <v>0</v>
      </c>
      <c r="Y58" s="707">
        <f t="shared" si="17"/>
        <v>0</v>
      </c>
      <c r="Z58" s="635">
        <f t="shared" si="18"/>
        <v>0</v>
      </c>
      <c r="AA58" s="707">
        <f t="shared" si="19"/>
        <v>0</v>
      </c>
      <c r="AB58" s="707">
        <f t="shared" si="20"/>
        <v>0</v>
      </c>
    </row>
    <row r="59" spans="1:28" x14ac:dyDescent="0.25">
      <c r="A59" s="675" t="str">
        <f>Weather_Site!A57</f>
        <v>Thu</v>
      </c>
      <c r="B59" s="672">
        <f>Weather_Site!B57</f>
        <v>43776</v>
      </c>
      <c r="C59" s="673">
        <f>Weather_Site!C57</f>
        <v>0.9375</v>
      </c>
      <c r="D59" s="413">
        <f>Weather_Site!D57</f>
        <v>14.2</v>
      </c>
      <c r="E59" s="413">
        <f>Weather_Site!E57</f>
        <v>69</v>
      </c>
      <c r="F59" s="674">
        <f>Weather_Site!F57</f>
        <v>220</v>
      </c>
      <c r="G59" s="413">
        <f>Weather_Site!G57</f>
        <v>5</v>
      </c>
      <c r="H59" s="548">
        <f>C$4</f>
        <v>0</v>
      </c>
      <c r="I59" s="413">
        <f t="shared" si="3"/>
        <v>1.6666666666666667</v>
      </c>
      <c r="J59" s="413">
        <f>IF(Weather_Site!M57&lt;180,Weather_Site!M57+180,Weather_Site!M57-180)</f>
        <v>40</v>
      </c>
      <c r="K59" s="711">
        <f t="shared" si="4"/>
        <v>11.050459999999999</v>
      </c>
      <c r="L59" s="711">
        <f t="shared" si="5"/>
        <v>14.622000000000002</v>
      </c>
      <c r="M59" s="711">
        <f t="shared" si="6"/>
        <v>16.056139999999999</v>
      </c>
      <c r="N59" s="711">
        <f t="shared" si="7"/>
        <v>16.056139999999999</v>
      </c>
      <c r="O59" s="713">
        <f t="shared" si="8"/>
        <v>0.20318489548156426</v>
      </c>
      <c r="P59" s="711">
        <f>IF($O$11,Weather_Site!H57,IF(0.191*(Weather_Site!K57+104)*(Weather_Site!J57+1)^1.5/(3.52*(Weather_Site!J57+1)^1.5+Weather_Site!I57-1)&gt;10, 10,0.191*(Weather_Site!K57+104)*(Weather_Site!J57+1)^1.5/(3.52*(Weather_Site!J57+1)^1.5+Weather_Site!I57-1)))</f>
        <v>10</v>
      </c>
      <c r="Q59" s="713">
        <f t="shared" si="9"/>
        <v>0.99848144468279332</v>
      </c>
      <c r="R59" s="713">
        <f t="shared" si="10"/>
        <v>0.20287634797815465</v>
      </c>
      <c r="S59" s="711">
        <f t="shared" si="11"/>
        <v>1</v>
      </c>
      <c r="T59" s="716">
        <f t="shared" si="12"/>
        <v>6.0862904393446391E-3</v>
      </c>
      <c r="U59" s="716">
        <f t="shared" si="13"/>
        <v>63.499426292198024</v>
      </c>
      <c r="V59" s="716">
        <f t="shared" si="14"/>
        <v>72.246546377705897</v>
      </c>
      <c r="W59" s="713">
        <f t="shared" si="15"/>
        <v>1</v>
      </c>
      <c r="X59" s="713">
        <f t="shared" si="16"/>
        <v>0</v>
      </c>
      <c r="Y59" s="716">
        <f t="shared" si="17"/>
        <v>63.499426292198024</v>
      </c>
      <c r="Z59" s="711">
        <f t="shared" si="18"/>
        <v>0.64761761101228232</v>
      </c>
      <c r="AA59" s="716">
        <f t="shared" si="19"/>
        <v>30.209051518647961</v>
      </c>
      <c r="AB59" s="716">
        <f t="shared" si="20"/>
        <v>754.58484910561992</v>
      </c>
    </row>
    <row r="60" spans="1:28" x14ac:dyDescent="0.25">
      <c r="A60" s="675" t="str">
        <f>Weather_Site!A58</f>
        <v>Thu</v>
      </c>
      <c r="B60" s="672">
        <f>Weather_Site!B58</f>
        <v>43776</v>
      </c>
      <c r="C60" s="673">
        <f>Weather_Site!C58</f>
        <v>0.95833333333333337</v>
      </c>
      <c r="D60" s="413">
        <f>Weather_Site!D58</f>
        <v>14.3</v>
      </c>
      <c r="E60" s="413">
        <f>Weather_Site!E58</f>
        <v>73</v>
      </c>
      <c r="F60" s="674">
        <f>Weather_Site!F58</f>
        <v>310</v>
      </c>
      <c r="G60" s="413">
        <f>Weather_Site!G58</f>
        <v>5</v>
      </c>
      <c r="H60" s="548">
        <f>C$4</f>
        <v>0</v>
      </c>
      <c r="I60" s="413">
        <f t="shared" si="3"/>
        <v>1.6666666666666667</v>
      </c>
      <c r="J60" s="413">
        <f>IF(Weather_Site!M58&lt;180,Weather_Site!M58+180,Weather_Site!M58-180)</f>
        <v>130</v>
      </c>
      <c r="K60" s="711">
        <f t="shared" si="4"/>
        <v>11.544589999999999</v>
      </c>
      <c r="L60" s="711">
        <f t="shared" si="5"/>
        <v>15.293500000000002</v>
      </c>
      <c r="M60" s="711">
        <f t="shared" si="6"/>
        <v>16.843309999999999</v>
      </c>
      <c r="N60" s="711">
        <f t="shared" si="7"/>
        <v>16.843309999999999</v>
      </c>
      <c r="O60" s="713">
        <f t="shared" si="8"/>
        <v>0.19186146363105205</v>
      </c>
      <c r="P60" s="711">
        <f>IF($O$11,Weather_Site!H58,IF(0.191*(Weather_Site!K58+104)*(Weather_Site!J58+1)^1.5/(3.52*(Weather_Site!J58+1)^1.5+Weather_Site!I58-1)&gt;10, 10,0.191*(Weather_Site!K58+104)*(Weather_Site!J58+1)^1.5/(3.52*(Weather_Site!J58+1)^1.5+Weather_Site!I58-1)))</f>
        <v>10</v>
      </c>
      <c r="Q60" s="713">
        <f t="shared" si="9"/>
        <v>0.99848144468279332</v>
      </c>
      <c r="R60" s="713">
        <f t="shared" si="10"/>
        <v>0.19157011138528807</v>
      </c>
      <c r="S60" s="711">
        <f t="shared" si="11"/>
        <v>1</v>
      </c>
      <c r="T60" s="716">
        <f t="shared" si="12"/>
        <v>5.7471033415586415E-3</v>
      </c>
      <c r="U60" s="716">
        <f t="shared" si="13"/>
        <v>59.960622758292779</v>
      </c>
      <c r="V60" s="716">
        <f t="shared" si="14"/>
        <v>68.220268526668249</v>
      </c>
      <c r="W60" s="713">
        <f t="shared" si="15"/>
        <v>1</v>
      </c>
      <c r="X60" s="713">
        <f t="shared" si="16"/>
        <v>0</v>
      </c>
      <c r="Y60" s="716">
        <f t="shared" si="17"/>
        <v>59.960622758292779</v>
      </c>
      <c r="Z60" s="711">
        <f t="shared" si="18"/>
        <v>0.62131708958500087</v>
      </c>
      <c r="AA60" s="716">
        <f t="shared" si="19"/>
        <v>28.525510351233478</v>
      </c>
      <c r="AB60" s="716">
        <f t="shared" si="20"/>
        <v>712.53206711104599</v>
      </c>
    </row>
    <row r="61" spans="1:28" x14ac:dyDescent="0.25">
      <c r="A61" s="675" t="str">
        <f>Weather_Site!A59</f>
        <v>Thu</v>
      </c>
      <c r="B61" s="672">
        <f>Weather_Site!B59</f>
        <v>43776</v>
      </c>
      <c r="C61" s="673">
        <f>Weather_Site!C59</f>
        <v>0.97916666666666663</v>
      </c>
      <c r="D61" s="413">
        <f>Weather_Site!D59</f>
        <v>13.9</v>
      </c>
      <c r="E61" s="413">
        <f>Weather_Site!E59</f>
        <v>74</v>
      </c>
      <c r="F61" s="674">
        <f>Weather_Site!F59</f>
        <v>330</v>
      </c>
      <c r="G61" s="413">
        <f>Weather_Site!G59</f>
        <v>2</v>
      </c>
      <c r="H61" s="548">
        <f>C$4</f>
        <v>0</v>
      </c>
      <c r="I61" s="413">
        <f t="shared" si="3"/>
        <v>0.66666666666666663</v>
      </c>
      <c r="J61" s="413">
        <f>IF(Weather_Site!M59&lt;180,Weather_Site!M59+180,Weather_Site!M59-180)</f>
        <v>150</v>
      </c>
      <c r="K61" s="711">
        <f t="shared" si="4"/>
        <v>11.676069999999999</v>
      </c>
      <c r="L61" s="711">
        <f t="shared" si="5"/>
        <v>15.480500000000001</v>
      </c>
      <c r="M61" s="711">
        <f t="shared" si="6"/>
        <v>17.06063</v>
      </c>
      <c r="N61" s="711">
        <f t="shared" si="7"/>
        <v>17.06063</v>
      </c>
      <c r="O61" s="713">
        <f t="shared" si="8"/>
        <v>0.18956816915656116</v>
      </c>
      <c r="P61" s="711">
        <f>IF($O$11,Weather_Site!H59,IF(0.191*(Weather_Site!K59+104)*(Weather_Site!J59+1)^1.5/(3.52*(Weather_Site!J59+1)^1.5+Weather_Site!I59-1)&gt;10, 10,0.191*(Weather_Site!K59+104)*(Weather_Site!J59+1)^1.5/(3.52*(Weather_Site!J59+1)^1.5+Weather_Site!I59-1)))</f>
        <v>10</v>
      </c>
      <c r="Q61" s="713">
        <f t="shared" si="9"/>
        <v>0.99848144468279332</v>
      </c>
      <c r="R61" s="713">
        <f t="shared" si="10"/>
        <v>0.18928029940531532</v>
      </c>
      <c r="S61" s="711">
        <f t="shared" si="11"/>
        <v>1</v>
      </c>
      <c r="T61" s="716">
        <f t="shared" si="12"/>
        <v>5.678408982159459E-3</v>
      </c>
      <c r="U61" s="716">
        <f t="shared" si="13"/>
        <v>27.801530928146317</v>
      </c>
      <c r="V61" s="716">
        <f t="shared" si="14"/>
        <v>22.627319725461113</v>
      </c>
      <c r="W61" s="713">
        <f t="shared" si="15"/>
        <v>1</v>
      </c>
      <c r="X61" s="713">
        <f t="shared" si="16"/>
        <v>0</v>
      </c>
      <c r="Y61" s="716">
        <f t="shared" si="17"/>
        <v>27.801530928146317</v>
      </c>
      <c r="Z61" s="711">
        <f t="shared" si="18"/>
        <v>0.35643288202820894</v>
      </c>
      <c r="AA61" s="716">
        <f t="shared" si="19"/>
        <v>19.29589875634808</v>
      </c>
      <c r="AB61" s="716">
        <f t="shared" si="20"/>
        <v>330.37485919613874</v>
      </c>
    </row>
    <row r="62" spans="1:28" x14ac:dyDescent="0.25">
      <c r="A62" s="675" t="str">
        <f>Weather_Site!A60</f>
        <v>Fri</v>
      </c>
      <c r="B62" s="672">
        <f>Weather_Site!B60</f>
        <v>43777</v>
      </c>
      <c r="C62" s="673">
        <f>Weather_Site!C60</f>
        <v>0</v>
      </c>
      <c r="D62" s="413">
        <f>Weather_Site!D60</f>
        <v>12.7</v>
      </c>
      <c r="E62" s="413">
        <f>Weather_Site!E60</f>
        <v>73</v>
      </c>
      <c r="F62" s="674">
        <f>Weather_Site!F60</f>
        <v>300</v>
      </c>
      <c r="G62" s="413">
        <f>Weather_Site!G60</f>
        <v>4</v>
      </c>
      <c r="H62" s="548">
        <f>C$4</f>
        <v>0</v>
      </c>
      <c r="I62" s="413">
        <f t="shared" si="3"/>
        <v>1.3333333333333333</v>
      </c>
      <c r="J62" s="413">
        <f>IF(Weather_Site!M60&lt;180,Weather_Site!M60+180,Weather_Site!M60-180)</f>
        <v>120</v>
      </c>
      <c r="K62" s="711">
        <f t="shared" si="4"/>
        <v>11.57451</v>
      </c>
      <c r="L62" s="711">
        <f t="shared" si="5"/>
        <v>15.365500000000001</v>
      </c>
      <c r="M62" s="711">
        <f t="shared" si="6"/>
        <v>16.920589999999997</v>
      </c>
      <c r="N62" s="711">
        <f t="shared" si="7"/>
        <v>16.920589999999997</v>
      </c>
      <c r="O62" s="713">
        <f t="shared" si="8"/>
        <v>0.191009025081601</v>
      </c>
      <c r="P62" s="711">
        <f>IF($O$11,Weather_Site!H60,IF(0.191*(Weather_Site!K60+104)*(Weather_Site!J60+1)^1.5/(3.52*(Weather_Site!J60+1)^1.5+Weather_Site!I60-1)&gt;10, 10,0.191*(Weather_Site!K60+104)*(Weather_Site!J60+1)^1.5/(3.52*(Weather_Site!J60+1)^1.5+Weather_Site!I60-1)))</f>
        <v>10</v>
      </c>
      <c r="Q62" s="713">
        <f t="shared" si="9"/>
        <v>0.99848144468279332</v>
      </c>
      <c r="R62" s="713">
        <f t="shared" si="10"/>
        <v>0.19071896731092888</v>
      </c>
      <c r="S62" s="711">
        <f t="shared" si="11"/>
        <v>1</v>
      </c>
      <c r="T62" s="716">
        <f t="shared" si="12"/>
        <v>5.7215690193278667E-3</v>
      </c>
      <c r="U62" s="716">
        <f t="shared" si="13"/>
        <v>49.649472754478204</v>
      </c>
      <c r="V62" s="716">
        <f t="shared" si="14"/>
        <v>52.063408711894546</v>
      </c>
      <c r="W62" s="713">
        <f t="shared" si="15"/>
        <v>1</v>
      </c>
      <c r="X62" s="713">
        <f t="shared" si="16"/>
        <v>0</v>
      </c>
      <c r="Y62" s="716">
        <f t="shared" si="17"/>
        <v>49.649472754478204</v>
      </c>
      <c r="Z62" s="711">
        <f t="shared" si="18"/>
        <v>0.54207873286634434</v>
      </c>
      <c r="AA62" s="716">
        <f t="shared" si="19"/>
        <v>26.386837135670813</v>
      </c>
      <c r="AB62" s="716">
        <f t="shared" si="20"/>
        <v>590.00123456571612</v>
      </c>
    </row>
    <row r="63" spans="1:28" x14ac:dyDescent="0.25">
      <c r="A63" s="675" t="str">
        <f>Weather_Site!A61</f>
        <v>Fri</v>
      </c>
      <c r="B63" s="672">
        <f>Weather_Site!B61</f>
        <v>43777</v>
      </c>
      <c r="C63" s="673">
        <f>Weather_Site!C61</f>
        <v>2.0833333333333332E-2</v>
      </c>
      <c r="D63" s="413">
        <f>Weather_Site!D61</f>
        <v>11.8</v>
      </c>
      <c r="E63" s="413">
        <f>Weather_Site!E61</f>
        <v>76</v>
      </c>
      <c r="F63" s="674">
        <f>Weather_Site!F61</f>
        <v>310</v>
      </c>
      <c r="G63" s="413">
        <f>Weather_Site!G61</f>
        <v>2</v>
      </c>
      <c r="H63" s="548">
        <f>C$4</f>
        <v>0</v>
      </c>
      <c r="I63" s="413">
        <f t="shared" si="3"/>
        <v>0.66666666666666663</v>
      </c>
      <c r="J63" s="413">
        <f>IF(Weather_Site!M61&lt;180,Weather_Site!M61+180,Weather_Site!M61-180)</f>
        <v>130</v>
      </c>
      <c r="K63" s="711">
        <f t="shared" si="4"/>
        <v>11.963339999999999</v>
      </c>
      <c r="L63" s="711">
        <f t="shared" si="5"/>
        <v>15.913000000000002</v>
      </c>
      <c r="M63" s="711">
        <f t="shared" si="6"/>
        <v>17.558060000000001</v>
      </c>
      <c r="N63" s="711">
        <f t="shared" si="7"/>
        <v>17.558060000000001</v>
      </c>
      <c r="O63" s="713">
        <f t="shared" si="8"/>
        <v>0.1854149366044151</v>
      </c>
      <c r="P63" s="711">
        <f>IF($O$11,Weather_Site!H61,IF(0.191*(Weather_Site!K61+104)*(Weather_Site!J61+1)^1.5/(3.52*(Weather_Site!J61+1)^1.5+Weather_Site!I61-1)&gt;10, 10,0.191*(Weather_Site!K61+104)*(Weather_Site!J61+1)^1.5/(3.52*(Weather_Site!J61+1)^1.5+Weather_Site!I61-1)))</f>
        <v>10</v>
      </c>
      <c r="Q63" s="713">
        <f t="shared" si="9"/>
        <v>0.99848144468279332</v>
      </c>
      <c r="R63" s="713">
        <f t="shared" si="10"/>
        <v>0.18513337376654493</v>
      </c>
      <c r="S63" s="711">
        <f t="shared" si="11"/>
        <v>1</v>
      </c>
      <c r="T63" s="716">
        <f t="shared" si="12"/>
        <v>5.5540012129963474E-3</v>
      </c>
      <c r="U63" s="716">
        <f t="shared" si="13"/>
        <v>27.192429601884569</v>
      </c>
      <c r="V63" s="716">
        <f t="shared" si="14"/>
        <v>22.131579743006633</v>
      </c>
      <c r="W63" s="713">
        <f t="shared" si="15"/>
        <v>1</v>
      </c>
      <c r="X63" s="713">
        <f t="shared" si="16"/>
        <v>0</v>
      </c>
      <c r="Y63" s="716">
        <f t="shared" si="17"/>
        <v>27.192429601884569</v>
      </c>
      <c r="Z63" s="711">
        <f t="shared" si="18"/>
        <v>0.35076964000883387</v>
      </c>
      <c r="AA63" s="716">
        <f t="shared" si="19"/>
        <v>18.873146586538429</v>
      </c>
      <c r="AB63" s="716">
        <f t="shared" si="20"/>
        <v>323.13670510239501</v>
      </c>
    </row>
    <row r="64" spans="1:28" x14ac:dyDescent="0.25">
      <c r="A64" s="23" t="str">
        <f>Weather_Site!A62</f>
        <v>Fri</v>
      </c>
      <c r="B64" s="24">
        <f>Weather_Site!B62</f>
        <v>43777</v>
      </c>
      <c r="C64" s="25">
        <f>Weather_Site!C62</f>
        <v>4.1666666666666664E-2</v>
      </c>
      <c r="D64" s="27">
        <f>Weather_Site!D62</f>
        <v>11.6</v>
      </c>
      <c r="E64" s="27">
        <f>Weather_Site!E62</f>
        <v>80</v>
      </c>
      <c r="F64" s="28">
        <f>Weather_Site!F62</f>
        <v>0</v>
      </c>
      <c r="G64" s="27">
        <f>Weather_Site!G62</f>
        <v>0</v>
      </c>
      <c r="H64" s="548">
        <f>C$4</f>
        <v>0</v>
      </c>
      <c r="I64" s="27">
        <f t="shared" si="3"/>
        <v>0</v>
      </c>
      <c r="J64" s="739">
        <f>IF(Weather_Site!M62&lt;180,Weather_Site!M62+180,Weather_Site!M62-180)</f>
        <v>180</v>
      </c>
      <c r="K64" s="635">
        <f t="shared" si="4"/>
        <v>12.46308</v>
      </c>
      <c r="L64" s="635">
        <f t="shared" si="5"/>
        <v>16.598000000000003</v>
      </c>
      <c r="M64" s="635">
        <f t="shared" si="6"/>
        <v>18.359720000000003</v>
      </c>
      <c r="N64" s="635">
        <f t="shared" si="7"/>
        <v>18.359720000000003</v>
      </c>
      <c r="O64" s="636">
        <f t="shared" si="8"/>
        <v>0.181035241113364</v>
      </c>
      <c r="P64" s="635">
        <f>IF($O$11,Weather_Site!H62,IF(0.191*(Weather_Site!K62+104)*(Weather_Site!J62+1)^1.5/(3.52*(Weather_Site!J62+1)^1.5+Weather_Site!I62-1)&gt;10, 10,0.191*(Weather_Site!K62+104)*(Weather_Site!J62+1)^1.5/(3.52*(Weather_Site!J62+1)^1.5+Weather_Site!I62-1)))</f>
        <v>10</v>
      </c>
      <c r="Q64" s="636">
        <f t="shared" si="9"/>
        <v>0.99848144468279332</v>
      </c>
      <c r="R64" s="636">
        <f t="shared" si="10"/>
        <v>0.18076032908536951</v>
      </c>
      <c r="S64" s="635">
        <f t="shared" si="11"/>
        <v>1</v>
      </c>
      <c r="T64" s="707">
        <f t="shared" si="12"/>
        <v>5.4228098725610848E-3</v>
      </c>
      <c r="U64" s="707">
        <f t="shared" si="13"/>
        <v>0</v>
      </c>
      <c r="V64" s="707">
        <f t="shared" si="14"/>
        <v>0</v>
      </c>
      <c r="W64" s="636">
        <f t="shared" si="15"/>
        <v>1</v>
      </c>
      <c r="X64" s="636">
        <f t="shared" si="16"/>
        <v>0</v>
      </c>
      <c r="Y64" s="707">
        <f t="shared" si="17"/>
        <v>0</v>
      </c>
      <c r="Z64" s="635">
        <f t="shared" si="18"/>
        <v>0</v>
      </c>
      <c r="AA64" s="707">
        <f t="shared" si="19"/>
        <v>0</v>
      </c>
      <c r="AB64" s="707">
        <f t="shared" si="20"/>
        <v>0</v>
      </c>
    </row>
    <row r="65" spans="1:28" x14ac:dyDescent="0.25">
      <c r="A65" s="23" t="str">
        <f>Weather_Site!A63</f>
        <v>Fri</v>
      </c>
      <c r="B65" s="24">
        <f>Weather_Site!B63</f>
        <v>43777</v>
      </c>
      <c r="C65" s="25">
        <f>Weather_Site!C63</f>
        <v>6.25E-2</v>
      </c>
      <c r="D65" s="27">
        <f>Weather_Site!D63</f>
        <v>11.4</v>
      </c>
      <c r="E65" s="27">
        <f>Weather_Site!E63</f>
        <v>81</v>
      </c>
      <c r="F65" s="28">
        <f>Weather_Site!F63</f>
        <v>270</v>
      </c>
      <c r="G65" s="27">
        <f>Weather_Site!G63</f>
        <v>2</v>
      </c>
      <c r="H65" s="548">
        <f>C$4</f>
        <v>0</v>
      </c>
      <c r="I65" s="27">
        <f t="shared" si="3"/>
        <v>0.66666666666666663</v>
      </c>
      <c r="J65" s="739">
        <f>IF(Weather_Site!M63&lt;180,Weather_Site!M63+180,Weather_Site!M63-180)</f>
        <v>90</v>
      </c>
      <c r="K65" s="635">
        <f t="shared" si="4"/>
        <v>12.590820000000001</v>
      </c>
      <c r="L65" s="635">
        <f t="shared" si="5"/>
        <v>16.776</v>
      </c>
      <c r="M65" s="635">
        <f t="shared" si="6"/>
        <v>18.567380000000004</v>
      </c>
      <c r="N65" s="635">
        <f t="shared" si="7"/>
        <v>18.567380000000004</v>
      </c>
      <c r="O65" s="636">
        <f t="shared" si="8"/>
        <v>0.18016821217993595</v>
      </c>
      <c r="P65" s="635">
        <f>IF($O$11,Weather_Site!H63,IF(0.191*(Weather_Site!K63+104)*(Weather_Site!J63+1)^1.5/(3.52*(Weather_Site!J63+1)^1.5+Weather_Site!I63-1)&gt;10, 10,0.191*(Weather_Site!K63+104)*(Weather_Site!J63+1)^1.5/(3.52*(Weather_Site!J63+1)^1.5+Weather_Site!I63-1)))</f>
        <v>10</v>
      </c>
      <c r="Q65" s="636">
        <f t="shared" si="9"/>
        <v>0.99848144468279332</v>
      </c>
      <c r="R65" s="636">
        <f t="shared" si="10"/>
        <v>0.17989461678333848</v>
      </c>
      <c r="S65" s="635">
        <f t="shared" si="11"/>
        <v>1</v>
      </c>
      <c r="T65" s="707">
        <f t="shared" si="12"/>
        <v>5.3968385035001541E-3</v>
      </c>
      <c r="U65" s="707">
        <f t="shared" si="13"/>
        <v>26.422959853837636</v>
      </c>
      <c r="V65" s="707">
        <f t="shared" si="14"/>
        <v>21.505317899616525</v>
      </c>
      <c r="W65" s="636">
        <f t="shared" si="15"/>
        <v>1</v>
      </c>
      <c r="X65" s="636">
        <f t="shared" si="16"/>
        <v>0</v>
      </c>
      <c r="Y65" s="707">
        <f t="shared" si="17"/>
        <v>26.422959853837636</v>
      </c>
      <c r="Z65" s="635">
        <f t="shared" si="18"/>
        <v>0.34356481674231187</v>
      </c>
      <c r="AA65" s="707">
        <f t="shared" si="19"/>
        <v>18.339089293335391</v>
      </c>
      <c r="AB65" s="707">
        <f t="shared" si="20"/>
        <v>313.99283959643725</v>
      </c>
    </row>
    <row r="66" spans="1:28" x14ac:dyDescent="0.25">
      <c r="A66" s="23" t="str">
        <f>Weather_Site!A64</f>
        <v>Fri</v>
      </c>
      <c r="B66" s="24">
        <f>Weather_Site!B64</f>
        <v>43777</v>
      </c>
      <c r="C66" s="25">
        <f>Weather_Site!C64</f>
        <v>8.3333333333333329E-2</v>
      </c>
      <c r="D66" s="27">
        <f>Weather_Site!D64</f>
        <v>11.3</v>
      </c>
      <c r="E66" s="27">
        <f>Weather_Site!E64</f>
        <v>80</v>
      </c>
      <c r="F66" s="28">
        <f>Weather_Site!F64</f>
        <v>0</v>
      </c>
      <c r="G66" s="27">
        <f>Weather_Site!G64</f>
        <v>0</v>
      </c>
      <c r="H66" s="548">
        <f>C$4</f>
        <v>0</v>
      </c>
      <c r="I66" s="27">
        <f t="shared" si="3"/>
        <v>0</v>
      </c>
      <c r="J66" s="739">
        <f>IF(Weather_Site!M64&lt;180,Weather_Site!M64+180,Weather_Site!M64-180)</f>
        <v>180</v>
      </c>
      <c r="K66" s="635">
        <f t="shared" si="4"/>
        <v>12.46869</v>
      </c>
      <c r="L66" s="635">
        <f t="shared" si="5"/>
        <v>16.611499999999999</v>
      </c>
      <c r="M66" s="635">
        <f t="shared" si="6"/>
        <v>18.374210000000001</v>
      </c>
      <c r="N66" s="635">
        <f t="shared" si="7"/>
        <v>18.374210000000001</v>
      </c>
      <c r="O66" s="636">
        <f t="shared" si="8"/>
        <v>0.18097270748110938</v>
      </c>
      <c r="P66" s="635">
        <f>IF($O$11,Weather_Site!H64,IF(0.191*(Weather_Site!K64+104)*(Weather_Site!J64+1)^1.5/(3.52*(Weather_Site!J64+1)^1.5+Weather_Site!I64-1)&gt;10, 10,0.191*(Weather_Site!K64+104)*(Weather_Site!J64+1)^1.5/(3.52*(Weather_Site!J64+1)^1.5+Weather_Site!I64-1)))</f>
        <v>10</v>
      </c>
      <c r="Q66" s="636">
        <f t="shared" si="9"/>
        <v>0.99848144468279332</v>
      </c>
      <c r="R66" s="636">
        <f t="shared" si="10"/>
        <v>0.18069789041389467</v>
      </c>
      <c r="S66" s="635">
        <f t="shared" si="11"/>
        <v>1</v>
      </c>
      <c r="T66" s="707">
        <f t="shared" si="12"/>
        <v>5.4209367124168403E-3</v>
      </c>
      <c r="U66" s="707">
        <f t="shared" si="13"/>
        <v>0</v>
      </c>
      <c r="V66" s="707">
        <f t="shared" si="14"/>
        <v>0</v>
      </c>
      <c r="W66" s="636">
        <f t="shared" si="15"/>
        <v>1</v>
      </c>
      <c r="X66" s="636">
        <f t="shared" si="16"/>
        <v>0</v>
      </c>
      <c r="Y66" s="707">
        <f t="shared" si="17"/>
        <v>0</v>
      </c>
      <c r="Z66" s="635">
        <f t="shared" si="18"/>
        <v>0</v>
      </c>
      <c r="AA66" s="707">
        <f t="shared" si="19"/>
        <v>0</v>
      </c>
      <c r="AB66" s="707">
        <f t="shared" si="20"/>
        <v>0</v>
      </c>
    </row>
    <row r="67" spans="1:28" x14ac:dyDescent="0.25">
      <c r="A67" s="23" t="str">
        <f>Weather_Site!A65</f>
        <v>Fri</v>
      </c>
      <c r="B67" s="24">
        <f>Weather_Site!B65</f>
        <v>43777</v>
      </c>
      <c r="C67" s="25">
        <f>Weather_Site!C65</f>
        <v>0.10416666666666667</v>
      </c>
      <c r="D67" s="27">
        <f>Weather_Site!D65</f>
        <v>10.7</v>
      </c>
      <c r="E67" s="27">
        <f>Weather_Site!E65</f>
        <v>82</v>
      </c>
      <c r="F67" s="28">
        <f>Weather_Site!F65</f>
        <v>180</v>
      </c>
      <c r="G67" s="27">
        <f>Weather_Site!G65</f>
        <v>2</v>
      </c>
      <c r="H67" s="548">
        <f>C$4</f>
        <v>0</v>
      </c>
      <c r="I67" s="27">
        <f t="shared" si="3"/>
        <v>0.66666666666666663</v>
      </c>
      <c r="J67" s="739">
        <f>IF(Weather_Site!M65&lt;180,Weather_Site!M65+180,Weather_Site!M65-180)</f>
        <v>0</v>
      </c>
      <c r="K67" s="635">
        <f t="shared" si="4"/>
        <v>12.72791</v>
      </c>
      <c r="L67" s="635">
        <f t="shared" si="5"/>
        <v>16.976500000000001</v>
      </c>
      <c r="M67" s="635">
        <f t="shared" si="6"/>
        <v>18.799190000000003</v>
      </c>
      <c r="N67" s="635">
        <f t="shared" si="7"/>
        <v>18.799190000000003</v>
      </c>
      <c r="O67" s="636">
        <f t="shared" si="8"/>
        <v>0.1792433976241492</v>
      </c>
      <c r="P67" s="635">
        <f>IF($O$11,Weather_Site!H65,IF(0.191*(Weather_Site!K65+104)*(Weather_Site!J65+1)^1.5/(3.52*(Weather_Site!J65+1)^1.5+Weather_Site!I65-1)&gt;10, 10,0.191*(Weather_Site!K65+104)*(Weather_Site!J65+1)^1.5/(3.52*(Weather_Site!J65+1)^1.5+Weather_Site!I65-1)))</f>
        <v>10</v>
      </c>
      <c r="Q67" s="636">
        <f t="shared" si="9"/>
        <v>0.99848144468279332</v>
      </c>
      <c r="R67" s="636">
        <f t="shared" si="10"/>
        <v>0.17897120660961285</v>
      </c>
      <c r="S67" s="635">
        <f t="shared" si="11"/>
        <v>1</v>
      </c>
      <c r="T67" s="707">
        <f t="shared" si="12"/>
        <v>5.3691361982883858E-3</v>
      </c>
      <c r="U67" s="707">
        <f t="shared" si="13"/>
        <v>26.287329169689016</v>
      </c>
      <c r="V67" s="707">
        <f t="shared" si="14"/>
        <v>21.394929775209075</v>
      </c>
      <c r="W67" s="636">
        <f t="shared" si="15"/>
        <v>1</v>
      </c>
      <c r="X67" s="636">
        <f t="shared" si="16"/>
        <v>0</v>
      </c>
      <c r="Y67" s="707">
        <f t="shared" si="17"/>
        <v>26.287329169689016</v>
      </c>
      <c r="Z67" s="635">
        <f t="shared" si="18"/>
        <v>0.34228886929712277</v>
      </c>
      <c r="AA67" s="707">
        <f t="shared" si="19"/>
        <v>18.244953615830799</v>
      </c>
      <c r="AB67" s="707">
        <f t="shared" si="20"/>
        <v>312.3810949664711</v>
      </c>
    </row>
    <row r="68" spans="1:28" x14ac:dyDescent="0.25">
      <c r="A68" s="23" t="str">
        <f>Weather_Site!A66</f>
        <v>Fri</v>
      </c>
      <c r="B68" s="24">
        <f>Weather_Site!B66</f>
        <v>43777</v>
      </c>
      <c r="C68" s="25">
        <f>Weather_Site!C66</f>
        <v>0.125</v>
      </c>
      <c r="D68" s="27">
        <f>Weather_Site!D66</f>
        <v>10.8</v>
      </c>
      <c r="E68" s="27">
        <f>Weather_Site!E66</f>
        <v>83</v>
      </c>
      <c r="F68" s="28">
        <f>Weather_Site!F66</f>
        <v>0</v>
      </c>
      <c r="G68" s="27">
        <f>Weather_Site!G66</f>
        <v>0</v>
      </c>
      <c r="H68" s="548">
        <f>C$4</f>
        <v>0</v>
      </c>
      <c r="I68" s="27">
        <f t="shared" si="3"/>
        <v>0</v>
      </c>
      <c r="J68" s="739">
        <f>IF(Weather_Site!M66&lt;180,Weather_Site!M66+180,Weather_Site!M66-180)</f>
        <v>180</v>
      </c>
      <c r="K68" s="635">
        <f t="shared" si="4"/>
        <v>12.85004</v>
      </c>
      <c r="L68" s="635">
        <f t="shared" si="5"/>
        <v>17.141000000000002</v>
      </c>
      <c r="M68" s="635">
        <f t="shared" si="6"/>
        <v>18.992360000000001</v>
      </c>
      <c r="N68" s="635">
        <f t="shared" si="7"/>
        <v>18.992360000000001</v>
      </c>
      <c r="O68" s="636">
        <f t="shared" si="8"/>
        <v>0.17846912476316756</v>
      </c>
      <c r="P68" s="635">
        <f>IF($O$11,Weather_Site!H66,IF(0.191*(Weather_Site!K66+104)*(Weather_Site!J66+1)^1.5/(3.52*(Weather_Site!J66+1)^1.5+Weather_Site!I66-1)&gt;10, 10,0.191*(Weather_Site!K66+104)*(Weather_Site!J66+1)^1.5/(3.52*(Weather_Site!J66+1)^1.5+Weather_Site!I66-1)))</f>
        <v>10</v>
      </c>
      <c r="Q68" s="636">
        <f t="shared" si="9"/>
        <v>0.99848144468279332</v>
      </c>
      <c r="R68" s="636">
        <f t="shared" si="10"/>
        <v>0.17819810952480122</v>
      </c>
      <c r="S68" s="635">
        <f t="shared" si="11"/>
        <v>1</v>
      </c>
      <c r="T68" s="707">
        <f t="shared" si="12"/>
        <v>5.3459432857440366E-3</v>
      </c>
      <c r="U68" s="707">
        <f t="shared" si="13"/>
        <v>0</v>
      </c>
      <c r="V68" s="707">
        <f t="shared" si="14"/>
        <v>0</v>
      </c>
      <c r="W68" s="636">
        <f t="shared" si="15"/>
        <v>1</v>
      </c>
      <c r="X68" s="636">
        <f t="shared" si="16"/>
        <v>0</v>
      </c>
      <c r="Y68" s="707">
        <f t="shared" si="17"/>
        <v>0</v>
      </c>
      <c r="Z68" s="635">
        <f t="shared" si="18"/>
        <v>0</v>
      </c>
      <c r="AA68" s="707">
        <f t="shared" si="19"/>
        <v>0</v>
      </c>
      <c r="AB68" s="707">
        <f t="shared" si="20"/>
        <v>0</v>
      </c>
    </row>
    <row r="69" spans="1:28" x14ac:dyDescent="0.25">
      <c r="A69" s="675" t="str">
        <f>Weather_Site!A67</f>
        <v>Fri</v>
      </c>
      <c r="B69" s="672">
        <f>Weather_Site!B67</f>
        <v>43777</v>
      </c>
      <c r="C69" s="673">
        <f>Weather_Site!C67</f>
        <v>0.14583333333333334</v>
      </c>
      <c r="D69" s="413">
        <f>Weather_Site!D67</f>
        <v>9</v>
      </c>
      <c r="E69" s="413">
        <f>Weather_Site!E67</f>
        <v>84</v>
      </c>
      <c r="F69" s="674">
        <f>Weather_Site!F67</f>
        <v>0</v>
      </c>
      <c r="G69" s="413">
        <f>Weather_Site!G67</f>
        <v>0</v>
      </c>
      <c r="H69" s="548">
        <f>C$4</f>
        <v>0</v>
      </c>
      <c r="I69" s="413">
        <f t="shared" si="3"/>
        <v>0</v>
      </c>
      <c r="J69" s="413">
        <f>IF(Weather_Site!M67&lt;180,Weather_Site!M67+180,Weather_Site!M67-180)</f>
        <v>180</v>
      </c>
      <c r="K69" s="711">
        <f t="shared" si="4"/>
        <v>13.0077</v>
      </c>
      <c r="L69" s="711">
        <f t="shared" si="5"/>
        <v>17.391000000000002</v>
      </c>
      <c r="M69" s="711">
        <f t="shared" si="6"/>
        <v>19.277300000000004</v>
      </c>
      <c r="N69" s="711">
        <f t="shared" si="7"/>
        <v>19.277300000000004</v>
      </c>
      <c r="O69" s="713">
        <f t="shared" si="8"/>
        <v>0.17724661469229464</v>
      </c>
      <c r="P69" s="711">
        <f>IF($O$11,Weather_Site!H67,IF(0.191*(Weather_Site!K67+104)*(Weather_Site!J67+1)^1.5/(3.52*(Weather_Site!J67+1)^1.5+Weather_Site!I67-1)&gt;10, 10,0.191*(Weather_Site!K67+104)*(Weather_Site!J67+1)^1.5/(3.52*(Weather_Site!J67+1)^1.5+Weather_Site!I67-1)))</f>
        <v>10</v>
      </c>
      <c r="Q69" s="713">
        <f t="shared" si="9"/>
        <v>0.99848144468279332</v>
      </c>
      <c r="R69" s="713">
        <f t="shared" si="10"/>
        <v>0.17697745590309677</v>
      </c>
      <c r="S69" s="711">
        <f t="shared" si="11"/>
        <v>1</v>
      </c>
      <c r="T69" s="716">
        <f t="shared" si="12"/>
        <v>5.3093236770929029E-3</v>
      </c>
      <c r="U69" s="716">
        <f t="shared" si="13"/>
        <v>0</v>
      </c>
      <c r="V69" s="716">
        <f t="shared" si="14"/>
        <v>0</v>
      </c>
      <c r="W69" s="713">
        <f t="shared" si="15"/>
        <v>1</v>
      </c>
      <c r="X69" s="713">
        <f t="shared" si="16"/>
        <v>0</v>
      </c>
      <c r="Y69" s="716">
        <f t="shared" si="17"/>
        <v>0</v>
      </c>
      <c r="Z69" s="711">
        <f t="shared" si="18"/>
        <v>0</v>
      </c>
      <c r="AA69" s="716">
        <f t="shared" si="19"/>
        <v>0</v>
      </c>
      <c r="AB69" s="716">
        <f t="shared" si="20"/>
        <v>0</v>
      </c>
    </row>
    <row r="70" spans="1:28" x14ac:dyDescent="0.25">
      <c r="A70" s="675" t="str">
        <f>Weather_Site!A68</f>
        <v>Fri</v>
      </c>
      <c r="B70" s="672">
        <f>Weather_Site!B68</f>
        <v>43777</v>
      </c>
      <c r="C70" s="673">
        <f>Weather_Site!C68</f>
        <v>0.16666666666666666</v>
      </c>
      <c r="D70" s="413">
        <f>Weather_Site!D68</f>
        <v>9</v>
      </c>
      <c r="E70" s="413">
        <f>Weather_Site!E68</f>
        <v>85</v>
      </c>
      <c r="F70" s="674">
        <f>Weather_Site!F68</f>
        <v>0</v>
      </c>
      <c r="G70" s="413">
        <f>Weather_Site!G68</f>
        <v>0</v>
      </c>
      <c r="H70" s="548">
        <f>C$4</f>
        <v>0</v>
      </c>
      <c r="I70" s="413">
        <f t="shared" si="3"/>
        <v>0</v>
      </c>
      <c r="J70" s="413">
        <f>IF(Weather_Site!M68&lt;180,Weather_Site!M68+180,Weather_Site!M68-180)</f>
        <v>180</v>
      </c>
      <c r="K70" s="711">
        <f t="shared" si="4"/>
        <v>13.131699999999999</v>
      </c>
      <c r="L70" s="711">
        <f t="shared" si="5"/>
        <v>17.559999999999999</v>
      </c>
      <c r="M70" s="711">
        <f t="shared" si="6"/>
        <v>19.475300000000004</v>
      </c>
      <c r="N70" s="711">
        <f t="shared" si="7"/>
        <v>19.475300000000004</v>
      </c>
      <c r="O70" s="713">
        <f t="shared" si="8"/>
        <v>0.17628890806805231</v>
      </c>
      <c r="P70" s="711">
        <f>IF($O$11,Weather_Site!H68,IF(0.191*(Weather_Site!K68+104)*(Weather_Site!J68+1)^1.5/(3.52*(Weather_Site!J68+1)^1.5+Weather_Site!I68-1)&gt;10, 10,0.191*(Weather_Site!K68+104)*(Weather_Site!J68+1)^1.5/(3.52*(Weather_Site!J68+1)^1.5+Weather_Site!I68-1)))</f>
        <v>10</v>
      </c>
      <c r="Q70" s="713">
        <f t="shared" si="9"/>
        <v>0.99848144468279332</v>
      </c>
      <c r="R70" s="713">
        <f t="shared" si="10"/>
        <v>0.17602120360934101</v>
      </c>
      <c r="S70" s="711">
        <f t="shared" si="11"/>
        <v>1</v>
      </c>
      <c r="T70" s="716">
        <f t="shared" si="12"/>
        <v>5.2806361082802303E-3</v>
      </c>
      <c r="U70" s="716">
        <f t="shared" si="13"/>
        <v>0</v>
      </c>
      <c r="V70" s="716">
        <f t="shared" si="14"/>
        <v>0</v>
      </c>
      <c r="W70" s="713">
        <f t="shared" si="15"/>
        <v>1</v>
      </c>
      <c r="X70" s="713">
        <f t="shared" si="16"/>
        <v>0</v>
      </c>
      <c r="Y70" s="716">
        <f t="shared" si="17"/>
        <v>0</v>
      </c>
      <c r="Z70" s="711">
        <f t="shared" si="18"/>
        <v>0</v>
      </c>
      <c r="AA70" s="716">
        <f t="shared" si="19"/>
        <v>0</v>
      </c>
      <c r="AB70" s="716">
        <f t="shared" si="20"/>
        <v>0</v>
      </c>
    </row>
    <row r="71" spans="1:28" x14ac:dyDescent="0.25">
      <c r="A71" s="675" t="str">
        <f>Weather_Site!A69</f>
        <v>Fri</v>
      </c>
      <c r="B71" s="672">
        <f>Weather_Site!B69</f>
        <v>43777</v>
      </c>
      <c r="C71" s="673">
        <f>Weather_Site!C69</f>
        <v>0.1875</v>
      </c>
      <c r="D71" s="413">
        <f>Weather_Site!D69</f>
        <v>8.9</v>
      </c>
      <c r="E71" s="413">
        <f>Weather_Site!E69</f>
        <v>90</v>
      </c>
      <c r="F71" s="674">
        <f>Weather_Site!F69</f>
        <v>270</v>
      </c>
      <c r="G71" s="413">
        <f>Weather_Site!G69</f>
        <v>5</v>
      </c>
      <c r="H71" s="548">
        <f>C$4</f>
        <v>0</v>
      </c>
      <c r="I71" s="413">
        <f t="shared" si="3"/>
        <v>1.6666666666666667</v>
      </c>
      <c r="J71" s="413">
        <f>IF(Weather_Site!M69&lt;180,Weather_Site!M69+180,Weather_Site!M69-180)</f>
        <v>90</v>
      </c>
      <c r="K71" s="711">
        <f t="shared" si="4"/>
        <v>13.75357</v>
      </c>
      <c r="L71" s="711">
        <f t="shared" si="5"/>
        <v>18.409500000000001</v>
      </c>
      <c r="M71" s="711">
        <f t="shared" si="6"/>
        <v>20.470129999999997</v>
      </c>
      <c r="N71" s="711">
        <f t="shared" si="7"/>
        <v>20.470129999999997</v>
      </c>
      <c r="O71" s="713">
        <f t="shared" si="8"/>
        <v>0.16862833774992314</v>
      </c>
      <c r="P71" s="711">
        <f>IF($O$11,Weather_Site!H69,IF(0.191*(Weather_Site!K69+104)*(Weather_Site!J69+1)^1.5/(3.52*(Weather_Site!J69+1)^1.5+Weather_Site!I69-1)&gt;10, 10,0.191*(Weather_Site!K69+104)*(Weather_Site!J69+1)^1.5/(3.52*(Weather_Site!J69+1)^1.5+Weather_Site!I69-1)))</f>
        <v>10</v>
      </c>
      <c r="Q71" s="713">
        <f t="shared" si="9"/>
        <v>0.99848144468279332</v>
      </c>
      <c r="R71" s="713">
        <f t="shared" si="10"/>
        <v>0.16837226629100127</v>
      </c>
      <c r="S71" s="711">
        <f t="shared" si="11"/>
        <v>1</v>
      </c>
      <c r="T71" s="716">
        <f t="shared" si="12"/>
        <v>5.0511679887300376E-3</v>
      </c>
      <c r="U71" s="716">
        <f t="shared" si="13"/>
        <v>52.699796795174066</v>
      </c>
      <c r="V71" s="716">
        <f t="shared" si="14"/>
        <v>59.959255312610921</v>
      </c>
      <c r="W71" s="713">
        <f t="shared" si="15"/>
        <v>1</v>
      </c>
      <c r="X71" s="713">
        <f t="shared" si="16"/>
        <v>0</v>
      </c>
      <c r="Y71" s="716">
        <f t="shared" si="17"/>
        <v>52.699796795174066</v>
      </c>
      <c r="Z71" s="711">
        <f t="shared" si="18"/>
        <v>0.56595766719571694</v>
      </c>
      <c r="AA71" s="716">
        <f t="shared" si="19"/>
        <v>25.071263936809732</v>
      </c>
      <c r="AB71" s="716">
        <f t="shared" si="20"/>
        <v>626.24925191598516</v>
      </c>
    </row>
    <row r="72" spans="1:28" x14ac:dyDescent="0.25">
      <c r="A72" s="675" t="str">
        <f>Weather_Site!A70</f>
        <v>Fri</v>
      </c>
      <c r="B72" s="672">
        <f>Weather_Site!B70</f>
        <v>43777</v>
      </c>
      <c r="C72" s="673">
        <f>Weather_Site!C70</f>
        <v>0.20833333333333334</v>
      </c>
      <c r="D72" s="413">
        <f>Weather_Site!D70</f>
        <v>9.3000000000000007</v>
      </c>
      <c r="E72" s="413">
        <f>Weather_Site!E70</f>
        <v>87</v>
      </c>
      <c r="F72" s="674">
        <f>Weather_Site!F70</f>
        <v>310</v>
      </c>
      <c r="G72" s="413">
        <f>Weather_Site!G70</f>
        <v>5</v>
      </c>
      <c r="H72" s="548">
        <f>C$4</f>
        <v>0</v>
      </c>
      <c r="I72" s="413">
        <f t="shared" si="3"/>
        <v>1.6666666666666667</v>
      </c>
      <c r="J72" s="413">
        <f>IF(Weather_Site!M70&lt;180,Weather_Site!M70+180,Weather_Site!M70-180)</f>
        <v>130</v>
      </c>
      <c r="K72" s="711">
        <f t="shared" si="4"/>
        <v>13.374090000000001</v>
      </c>
      <c r="L72" s="711">
        <f t="shared" si="5"/>
        <v>17.884499999999999</v>
      </c>
      <c r="M72" s="711">
        <f t="shared" si="6"/>
        <v>19.856809999999996</v>
      </c>
      <c r="N72" s="711">
        <f t="shared" si="7"/>
        <v>19.856809999999996</v>
      </c>
      <c r="O72" s="713">
        <f t="shared" si="8"/>
        <v>0.17403334536941273</v>
      </c>
      <c r="P72" s="711">
        <f>IF($O$11,Weather_Site!H70,IF(0.191*(Weather_Site!K70+104)*(Weather_Site!J70+1)^1.5/(3.52*(Weather_Site!J70+1)^1.5+Weather_Site!I70-1)&gt;10, 10,0.191*(Weather_Site!K70+104)*(Weather_Site!J70+1)^1.5/(3.52*(Weather_Site!J70+1)^1.5+Weather_Site!I70-1)))</f>
        <v>10</v>
      </c>
      <c r="Q72" s="713">
        <f t="shared" si="9"/>
        <v>0.99848144468279332</v>
      </c>
      <c r="R72" s="713">
        <f t="shared" si="10"/>
        <v>0.17376906610743073</v>
      </c>
      <c r="S72" s="711">
        <f t="shared" si="11"/>
        <v>1</v>
      </c>
      <c r="T72" s="716">
        <f t="shared" si="12"/>
        <v>5.213071983222922E-3</v>
      </c>
      <c r="U72" s="716">
        <f t="shared" si="13"/>
        <v>54.388971977852393</v>
      </c>
      <c r="V72" s="716">
        <f t="shared" si="14"/>
        <v>61.881116348234698</v>
      </c>
      <c r="W72" s="713">
        <f t="shared" si="15"/>
        <v>1</v>
      </c>
      <c r="X72" s="713">
        <f t="shared" si="16"/>
        <v>0</v>
      </c>
      <c r="Y72" s="716">
        <f t="shared" si="17"/>
        <v>54.388971977852393</v>
      </c>
      <c r="Z72" s="711">
        <f t="shared" si="18"/>
        <v>0.57901581817311043</v>
      </c>
      <c r="AA72" s="716">
        <f t="shared" si="19"/>
        <v>25.87486773446831</v>
      </c>
      <c r="AB72" s="716">
        <f t="shared" si="20"/>
        <v>646.32228367014591</v>
      </c>
    </row>
    <row r="73" spans="1:28" x14ac:dyDescent="0.25">
      <c r="A73" s="675" t="str">
        <f>Weather_Site!A71</f>
        <v>Fri</v>
      </c>
      <c r="B73" s="672">
        <f>Weather_Site!B71</f>
        <v>43777</v>
      </c>
      <c r="C73" s="673">
        <f>Weather_Site!C71</f>
        <v>0.22916666666666666</v>
      </c>
      <c r="D73" s="413">
        <f>Weather_Site!D71</f>
        <v>8.6999999999999993</v>
      </c>
      <c r="E73" s="413">
        <f>Weather_Site!E71</f>
        <v>86</v>
      </c>
      <c r="F73" s="674">
        <f>Weather_Site!F71</f>
        <v>250</v>
      </c>
      <c r="G73" s="413">
        <f>Weather_Site!G71</f>
        <v>5</v>
      </c>
      <c r="H73" s="548">
        <f>C$4</f>
        <v>0</v>
      </c>
      <c r="I73" s="413">
        <f t="shared" si="3"/>
        <v>1.6666666666666667</v>
      </c>
      <c r="J73" s="413">
        <f>IF(Weather_Site!M71&lt;180,Weather_Site!M71+180,Weather_Site!M71-180)</f>
        <v>70</v>
      </c>
      <c r="K73" s="711">
        <f t="shared" si="4"/>
        <v>13.26131</v>
      </c>
      <c r="L73" s="711">
        <f t="shared" si="5"/>
        <v>17.7425</v>
      </c>
      <c r="M73" s="711">
        <f t="shared" si="6"/>
        <v>19.687790000000003</v>
      </c>
      <c r="N73" s="711">
        <f t="shared" si="7"/>
        <v>19.687790000000003</v>
      </c>
      <c r="O73" s="713">
        <f t="shared" si="8"/>
        <v>0.17511196826698328</v>
      </c>
      <c r="P73" s="711">
        <f>IF($O$11,Weather_Site!H71,IF(0.191*(Weather_Site!K71+104)*(Weather_Site!J71+1)^1.5/(3.52*(Weather_Site!J71+1)^1.5+Weather_Site!I71-1)&gt;10, 10,0.191*(Weather_Site!K71+104)*(Weather_Site!J71+1)^1.5/(3.52*(Weather_Site!J71+1)^1.5+Weather_Site!I71-1)))</f>
        <v>10</v>
      </c>
      <c r="Q73" s="713">
        <f t="shared" si="9"/>
        <v>0.99848144468279332</v>
      </c>
      <c r="R73" s="713">
        <f t="shared" si="10"/>
        <v>0.17484605105646492</v>
      </c>
      <c r="S73" s="711">
        <f t="shared" si="11"/>
        <v>1</v>
      </c>
      <c r="T73" s="716">
        <f t="shared" si="12"/>
        <v>5.245381531693947E-3</v>
      </c>
      <c r="U73" s="716">
        <f t="shared" si="13"/>
        <v>54.726063645119424</v>
      </c>
      <c r="V73" s="716">
        <f t="shared" si="14"/>
        <v>62.264642786106442</v>
      </c>
      <c r="W73" s="713">
        <f t="shared" si="15"/>
        <v>1</v>
      </c>
      <c r="X73" s="713">
        <f t="shared" si="16"/>
        <v>0</v>
      </c>
      <c r="Y73" s="716">
        <f t="shared" si="17"/>
        <v>54.726063645119424</v>
      </c>
      <c r="Z73" s="711">
        <f t="shared" si="18"/>
        <v>0.58160816985073849</v>
      </c>
      <c r="AA73" s="716">
        <f t="shared" si="19"/>
        <v>26.035234845442158</v>
      </c>
      <c r="AB73" s="716">
        <f t="shared" si="20"/>
        <v>650.32805631616918</v>
      </c>
    </row>
    <row r="74" spans="1:28" x14ac:dyDescent="0.25">
      <c r="A74" s="23" t="str">
        <f>Weather_Site!A72</f>
        <v>Fri</v>
      </c>
      <c r="B74" s="24">
        <f>Weather_Site!B72</f>
        <v>43777</v>
      </c>
      <c r="C74" s="25">
        <f>Weather_Site!C72</f>
        <v>0.25</v>
      </c>
      <c r="D74" s="27">
        <f>Weather_Site!D72</f>
        <v>8.1999999999999993</v>
      </c>
      <c r="E74" s="27">
        <f>Weather_Site!E72</f>
        <v>89</v>
      </c>
      <c r="F74" s="28">
        <f>Weather_Site!F72</f>
        <v>320</v>
      </c>
      <c r="G74" s="27">
        <f>Weather_Site!G72</f>
        <v>2</v>
      </c>
      <c r="H74" s="548">
        <f>C$4</f>
        <v>0</v>
      </c>
      <c r="I74" s="27">
        <f t="shared" si="3"/>
        <v>0.66666666666666663</v>
      </c>
      <c r="J74" s="739">
        <f>IF(Weather_Site!M72&lt;180,Weather_Site!M72+180,Weather_Site!M72-180)</f>
        <v>140</v>
      </c>
      <c r="K74" s="635">
        <f t="shared" si="4"/>
        <v>13.642659999999999</v>
      </c>
      <c r="L74" s="635">
        <f t="shared" si="5"/>
        <v>18.272000000000002</v>
      </c>
      <c r="M74" s="635">
        <f t="shared" si="6"/>
        <v>20.30594</v>
      </c>
      <c r="N74" s="635">
        <f t="shared" si="7"/>
        <v>18.272000000000002</v>
      </c>
      <c r="O74" s="636">
        <f t="shared" si="8"/>
        <v>0.18142217399750882</v>
      </c>
      <c r="P74" s="635">
        <f>IF($O$11,Weather_Site!H72,IF(0.191*(Weather_Site!K72+104)*(Weather_Site!J72+1)^1.5/(3.52*(Weather_Site!J72+1)^1.5+Weather_Site!I72-1)&gt;10, 10,0.191*(Weather_Site!K72+104)*(Weather_Site!J72+1)^1.5/(3.52*(Weather_Site!J72+1)^1.5+Weather_Site!I72-1)))</f>
        <v>10</v>
      </c>
      <c r="Q74" s="636">
        <f t="shared" si="9"/>
        <v>0.99848144468279332</v>
      </c>
      <c r="R74" s="636">
        <f t="shared" si="10"/>
        <v>0.1811466743905257</v>
      </c>
      <c r="S74" s="635">
        <f t="shared" si="11"/>
        <v>1</v>
      </c>
      <c r="T74" s="707">
        <f t="shared" si="12"/>
        <v>5.4344002317157705E-3</v>
      </c>
      <c r="U74" s="707">
        <f t="shared" si="13"/>
        <v>26.606862343422659</v>
      </c>
      <c r="V74" s="707">
        <f t="shared" si="14"/>
        <v>21.654993845193168</v>
      </c>
      <c r="W74" s="636">
        <f t="shared" si="15"/>
        <v>1</v>
      </c>
      <c r="X74" s="636">
        <f t="shared" si="16"/>
        <v>0</v>
      </c>
      <c r="Y74" s="707">
        <f t="shared" si="17"/>
        <v>26.606862343422659</v>
      </c>
      <c r="Z74" s="635">
        <f t="shared" si="18"/>
        <v>0.34529198846438641</v>
      </c>
      <c r="AA74" s="707">
        <f t="shared" si="19"/>
        <v>18.466728444907453</v>
      </c>
      <c r="AB74" s="707">
        <f t="shared" si="20"/>
        <v>316.17821418100596</v>
      </c>
    </row>
    <row r="75" spans="1:28" x14ac:dyDescent="0.25">
      <c r="A75" s="23" t="str">
        <f>Weather_Site!A73</f>
        <v>Fri</v>
      </c>
      <c r="B75" s="24">
        <f>Weather_Site!B73</f>
        <v>43777</v>
      </c>
      <c r="C75" s="25">
        <f>Weather_Site!C73</f>
        <v>0.27083333333333331</v>
      </c>
      <c r="D75" s="27">
        <f>Weather_Site!D73</f>
        <v>9.6999999999999993</v>
      </c>
      <c r="E75" s="27">
        <f>Weather_Site!E73</f>
        <v>92</v>
      </c>
      <c r="F75" s="28">
        <f>Weather_Site!F73</f>
        <v>0</v>
      </c>
      <c r="G75" s="27">
        <f>Weather_Site!G73</f>
        <v>0</v>
      </c>
      <c r="H75" s="548">
        <f>C$4</f>
        <v>0</v>
      </c>
      <c r="I75" s="27">
        <f t="shared" si="3"/>
        <v>0</v>
      </c>
      <c r="J75" s="739">
        <f>IF(Weather_Site!M73&lt;180,Weather_Site!M73+180,Weather_Site!M73-180)</f>
        <v>180</v>
      </c>
      <c r="K75" s="635">
        <f t="shared" si="4"/>
        <v>13.986609999999999</v>
      </c>
      <c r="L75" s="635">
        <f t="shared" si="5"/>
        <v>18.711500000000004</v>
      </c>
      <c r="M75" s="635">
        <f t="shared" si="6"/>
        <v>20.827490000000001</v>
      </c>
      <c r="N75" s="635">
        <f t="shared" si="7"/>
        <v>18.711500000000004</v>
      </c>
      <c r="O75" s="636">
        <f t="shared" si="8"/>
        <v>0.17959113546447991</v>
      </c>
      <c r="P75" s="635">
        <f>IF($O$11,Weather_Site!H73,IF(0.191*(Weather_Site!K73+104)*(Weather_Site!J73+1)^1.5/(3.52*(Weather_Site!J73+1)^1.5+Weather_Site!I73-1)&gt;10, 10,0.191*(Weather_Site!K73+104)*(Weather_Site!J73+1)^1.5/(3.52*(Weather_Site!J73+1)^1.5+Weather_Site!I73-1)))</f>
        <v>10</v>
      </c>
      <c r="Q75" s="636">
        <f t="shared" si="9"/>
        <v>0.99848144468279332</v>
      </c>
      <c r="R75" s="636">
        <f t="shared" si="10"/>
        <v>0.17931841639079715</v>
      </c>
      <c r="S75" s="635">
        <f t="shared" si="11"/>
        <v>1</v>
      </c>
      <c r="T75" s="707">
        <f t="shared" si="12"/>
        <v>5.3795524917239143E-3</v>
      </c>
      <c r="U75" s="707">
        <f t="shared" si="13"/>
        <v>0</v>
      </c>
      <c r="V75" s="707">
        <f t="shared" si="14"/>
        <v>0</v>
      </c>
      <c r="W75" s="636">
        <f t="shared" si="15"/>
        <v>1</v>
      </c>
      <c r="X75" s="636">
        <f t="shared" si="16"/>
        <v>0</v>
      </c>
      <c r="Y75" s="707">
        <f t="shared" si="17"/>
        <v>0</v>
      </c>
      <c r="Z75" s="635">
        <f t="shared" si="18"/>
        <v>0</v>
      </c>
      <c r="AA75" s="707">
        <f t="shared" si="19"/>
        <v>0</v>
      </c>
      <c r="AB75" s="707">
        <f t="shared" si="20"/>
        <v>0</v>
      </c>
    </row>
    <row r="76" spans="1:28" x14ac:dyDescent="0.25">
      <c r="A76" s="23" t="str">
        <f>Weather_Site!A74</f>
        <v>Fri</v>
      </c>
      <c r="B76" s="24">
        <f>Weather_Site!B74</f>
        <v>43777</v>
      </c>
      <c r="C76" s="25">
        <f>Weather_Site!C74</f>
        <v>0.29166666666666669</v>
      </c>
      <c r="D76" s="27">
        <f>Weather_Site!D74</f>
        <v>11.1</v>
      </c>
      <c r="E76" s="27">
        <f>Weather_Site!E74</f>
        <v>92</v>
      </c>
      <c r="F76" s="28">
        <f>Weather_Site!F74</f>
        <v>260</v>
      </c>
      <c r="G76" s="27">
        <f>Weather_Site!G74</f>
        <v>8</v>
      </c>
      <c r="H76" s="548">
        <f>C$4</f>
        <v>0</v>
      </c>
      <c r="I76" s="27">
        <f t="shared" si="3"/>
        <v>2.6666666666666665</v>
      </c>
      <c r="J76" s="739">
        <f>IF(Weather_Site!M74&lt;180,Weather_Site!M74+180,Weather_Site!M74-180)</f>
        <v>80</v>
      </c>
      <c r="K76" s="635">
        <f t="shared" si="4"/>
        <v>13.960429999999999</v>
      </c>
      <c r="L76" s="635">
        <f t="shared" si="5"/>
        <v>18.648500000000002</v>
      </c>
      <c r="M76" s="635">
        <f t="shared" si="6"/>
        <v>20.759869999999999</v>
      </c>
      <c r="N76" s="635">
        <f t="shared" si="7"/>
        <v>18.648500000000002</v>
      </c>
      <c r="O76" s="636">
        <f t="shared" si="8"/>
        <v>0.17984197705728633</v>
      </c>
      <c r="P76" s="635">
        <f>IF($O$11,Weather_Site!H74,IF(0.191*(Weather_Site!K74+104)*(Weather_Site!J74+1)^1.5/(3.52*(Weather_Site!J74+1)^1.5+Weather_Site!I74-1)&gt;10, 10,0.191*(Weather_Site!K74+104)*(Weather_Site!J74+1)^1.5/(3.52*(Weather_Site!J74+1)^1.5+Weather_Site!I74-1)))</f>
        <v>10</v>
      </c>
      <c r="Q76" s="636">
        <f t="shared" si="9"/>
        <v>0.99848144468279332</v>
      </c>
      <c r="R76" s="636">
        <f t="shared" si="10"/>
        <v>0.17956887706676902</v>
      </c>
      <c r="S76" s="635">
        <f t="shared" si="11"/>
        <v>1</v>
      </c>
      <c r="T76" s="707">
        <f t="shared" si="12"/>
        <v>24.33544142476919</v>
      </c>
      <c r="U76" s="707">
        <f t="shared" si="13"/>
        <v>82.853198422655694</v>
      </c>
      <c r="V76" s="707">
        <f t="shared" si="14"/>
        <v>111.93883753387921</v>
      </c>
      <c r="W76" s="636">
        <f t="shared" si="15"/>
        <v>1</v>
      </c>
      <c r="X76" s="636">
        <f t="shared" si="16"/>
        <v>0</v>
      </c>
      <c r="Y76" s="707">
        <f t="shared" si="17"/>
        <v>82.853198422655694</v>
      </c>
      <c r="Z76" s="635">
        <f t="shared" si="18"/>
        <v>0.78497114378173782</v>
      </c>
      <c r="AA76" s="707">
        <f t="shared" si="19"/>
        <v>29.984510141377999</v>
      </c>
      <c r="AB76" s="707">
        <f t="shared" si="20"/>
        <v>984.57217458922537</v>
      </c>
    </row>
    <row r="77" spans="1:28" x14ac:dyDescent="0.25">
      <c r="A77" s="23" t="str">
        <f>Weather_Site!A75</f>
        <v>Fri</v>
      </c>
      <c r="B77" s="24">
        <f>Weather_Site!B75</f>
        <v>43777</v>
      </c>
      <c r="C77" s="25">
        <f>Weather_Site!C75</f>
        <v>0.3125</v>
      </c>
      <c r="D77" s="27">
        <f>Weather_Site!D75</f>
        <v>13.7</v>
      </c>
      <c r="E77" s="27">
        <f>Weather_Site!E75</f>
        <v>75</v>
      </c>
      <c r="F77" s="28">
        <f>Weather_Site!F75</f>
        <v>0</v>
      </c>
      <c r="G77" s="27">
        <f>Weather_Site!G75</f>
        <v>0</v>
      </c>
      <c r="H77" s="548">
        <f>C$4</f>
        <v>0</v>
      </c>
      <c r="I77" s="27">
        <f t="shared" si="3"/>
        <v>0</v>
      </c>
      <c r="J77" s="739">
        <f>IF(Weather_Site!M75&lt;180,Weather_Site!M75+180,Weather_Site!M75-180)</f>
        <v>180</v>
      </c>
      <c r="K77" s="635">
        <f t="shared" si="4"/>
        <v>11.80381</v>
      </c>
      <c r="L77" s="635">
        <f t="shared" si="5"/>
        <v>15.658500000000002</v>
      </c>
      <c r="M77" s="635">
        <f t="shared" si="6"/>
        <v>17.26829</v>
      </c>
      <c r="N77" s="635">
        <f t="shared" si="7"/>
        <v>15.658500000000002</v>
      </c>
      <c r="O77" s="636">
        <f t="shared" si="8"/>
        <v>0.21098117294633179</v>
      </c>
      <c r="P77" s="635">
        <f>IF($O$11,Weather_Site!H75,IF(0.191*(Weather_Site!K75+104)*(Weather_Site!J75+1)^1.5/(3.52*(Weather_Site!J75+1)^1.5+Weather_Site!I75-1)&gt;10, 10,0.191*(Weather_Site!K75+104)*(Weather_Site!J75+1)^1.5/(3.52*(Weather_Site!J75+1)^1.5+Weather_Site!I75-1)))</f>
        <v>10</v>
      </c>
      <c r="Q77" s="636">
        <f t="shared" si="9"/>
        <v>0.99848144468279332</v>
      </c>
      <c r="R77" s="636">
        <f t="shared" si="10"/>
        <v>0.21066078636432364</v>
      </c>
      <c r="S77" s="635">
        <f t="shared" si="11"/>
        <v>1</v>
      </c>
      <c r="T77" s="707">
        <f t="shared" si="12"/>
        <v>6.3198235909297093E-3</v>
      </c>
      <c r="U77" s="707">
        <f t="shared" si="13"/>
        <v>0</v>
      </c>
      <c r="V77" s="707">
        <f t="shared" si="14"/>
        <v>0</v>
      </c>
      <c r="W77" s="636">
        <f t="shared" si="15"/>
        <v>1</v>
      </c>
      <c r="X77" s="636">
        <f t="shared" si="16"/>
        <v>0</v>
      </c>
      <c r="Y77" s="707">
        <f t="shared" si="17"/>
        <v>0</v>
      </c>
      <c r="Z77" s="635">
        <f t="shared" si="18"/>
        <v>0</v>
      </c>
      <c r="AA77" s="707">
        <f t="shared" si="19"/>
        <v>0</v>
      </c>
      <c r="AB77" s="707">
        <f t="shared" si="20"/>
        <v>0</v>
      </c>
    </row>
    <row r="78" spans="1:28" x14ac:dyDescent="0.25">
      <c r="A78" s="23" t="str">
        <f>Weather_Site!A76</f>
        <v>Fri</v>
      </c>
      <c r="B78" s="24">
        <f>Weather_Site!B76</f>
        <v>43777</v>
      </c>
      <c r="C78" s="25">
        <f>Weather_Site!C76</f>
        <v>0.33333333333333331</v>
      </c>
      <c r="D78" s="27">
        <f>Weather_Site!D76</f>
        <v>17</v>
      </c>
      <c r="E78" s="27">
        <f>Weather_Site!E76</f>
        <v>55</v>
      </c>
      <c r="F78" s="28">
        <f>Weather_Site!F76</f>
        <v>230</v>
      </c>
      <c r="G78" s="27">
        <f>Weather_Site!G76</f>
        <v>5</v>
      </c>
      <c r="H78" s="548">
        <f>C$4</f>
        <v>0</v>
      </c>
      <c r="I78" s="27">
        <f t="shared" si="3"/>
        <v>1.6666666666666667</v>
      </c>
      <c r="J78" s="739">
        <f>IF(Weather_Site!M76&lt;180,Weather_Site!M76+180,Weather_Site!M76-180)</f>
        <v>50</v>
      </c>
      <c r="K78" s="635">
        <f t="shared" si="4"/>
        <v>9.2621000000000002</v>
      </c>
      <c r="L78" s="635">
        <f t="shared" si="5"/>
        <v>12.129999999999999</v>
      </c>
      <c r="M78" s="635">
        <f t="shared" si="6"/>
        <v>13.148900000000001</v>
      </c>
      <c r="N78" s="635">
        <f t="shared" si="7"/>
        <v>12.129999999999999</v>
      </c>
      <c r="O78" s="636">
        <f t="shared" si="8"/>
        <v>0.3576057035073813</v>
      </c>
      <c r="P78" s="635">
        <f>IF($O$11,Weather_Site!H76,IF(0.191*(Weather_Site!K76+104)*(Weather_Site!J76+1)^1.5/(3.52*(Weather_Site!J76+1)^1.5+Weather_Site!I76-1)&gt;10, 10,0.191*(Weather_Site!K76+104)*(Weather_Site!J76+1)^1.5/(3.52*(Weather_Site!J76+1)^1.5+Weather_Site!I76-1)))</f>
        <v>10</v>
      </c>
      <c r="Q78" s="636">
        <f t="shared" si="9"/>
        <v>0.99848144468279332</v>
      </c>
      <c r="R78" s="636">
        <f t="shared" si="10"/>
        <v>0.35706265946485671</v>
      </c>
      <c r="S78" s="635">
        <f t="shared" si="11"/>
        <v>1</v>
      </c>
      <c r="T78" s="707">
        <f t="shared" si="12"/>
        <v>1.0711879783945701E-2</v>
      </c>
      <c r="U78" s="707">
        <f t="shared" si="13"/>
        <v>111.75908011133112</v>
      </c>
      <c r="V78" s="707">
        <f t="shared" si="14"/>
        <v>127.15402383698519</v>
      </c>
      <c r="W78" s="636">
        <f t="shared" si="15"/>
        <v>1</v>
      </c>
      <c r="X78" s="636">
        <f t="shared" si="16"/>
        <v>0</v>
      </c>
      <c r="Y78" s="707">
        <f t="shared" si="17"/>
        <v>111.75908011133112</v>
      </c>
      <c r="Z78" s="635">
        <f t="shared" si="18"/>
        <v>0.97459585837096518</v>
      </c>
      <c r="AA78" s="707">
        <f t="shared" si="19"/>
        <v>53.16797341167036</v>
      </c>
      <c r="AB78" s="707">
        <f t="shared" si="20"/>
        <v>1328.0704019896514</v>
      </c>
    </row>
    <row r="79" spans="1:28" x14ac:dyDescent="0.25">
      <c r="A79" s="675" t="str">
        <f>Weather_Site!A77</f>
        <v>Fri</v>
      </c>
      <c r="B79" s="672">
        <f>Weather_Site!B77</f>
        <v>43777</v>
      </c>
      <c r="C79" s="673">
        <f>Weather_Site!C77</f>
        <v>0.35416666666666669</v>
      </c>
      <c r="D79" s="413">
        <f>Weather_Site!D77</f>
        <v>19.8</v>
      </c>
      <c r="E79" s="413">
        <f>Weather_Site!E77</f>
        <v>46</v>
      </c>
      <c r="F79" s="674">
        <f>Weather_Site!F77</f>
        <v>0</v>
      </c>
      <c r="G79" s="413">
        <f>Weather_Site!G77</f>
        <v>0</v>
      </c>
      <c r="H79" s="548">
        <f>C$4</f>
        <v>0</v>
      </c>
      <c r="I79" s="413">
        <f t="shared" ref="I79:I142" si="21">G79/$O$10</f>
        <v>0</v>
      </c>
      <c r="J79" s="413">
        <f>IF(Weather_Site!M77&lt;180,Weather_Site!M77+180,Weather_Site!M77-180)</f>
        <v>180</v>
      </c>
      <c r="K79" s="711">
        <f t="shared" ref="K79:K142" si="22">2.76+0.124*E79-0.0187*D79</f>
        <v>8.0937399999999986</v>
      </c>
      <c r="L79" s="711">
        <f t="shared" ref="L79:L142" si="23">3.6+0.169*E79-0.045*D79</f>
        <v>10.483000000000001</v>
      </c>
      <c r="M79" s="711">
        <f t="shared" ref="M79:M142" si="24">3.08+0.198*E79-0.0483*D79</f>
        <v>11.23166</v>
      </c>
      <c r="N79" s="711">
        <f t="shared" ref="N79:N142" si="25">IF(AND(OR(MONTH(B79)&gt;10,MONTH(B79)&lt;3),AND(HOUR(C79)&gt;=13,HOUR(C79)&lt;=17)),K79,IF(OR(HOUR(C79)&lt;6,HOUR(C79)&gt;=20),M79,L79))</f>
        <v>10.483000000000001</v>
      </c>
      <c r="O79" s="713">
        <f t="shared" ref="O79:O142" si="26">IF(N79&lt;=4.1,1,IF(N79&gt;=24,0,(0.9082+0.1206*N79-0.03106*N79^2+0.001853*N79^3-0.00003467*N79^4)))</f>
        <v>0.47514780527758571</v>
      </c>
      <c r="P79" s="711">
        <f>IF($O$11,Weather_Site!H77,IF(0.191*(Weather_Site!K77+104)*(Weather_Site!J77+1)^1.5/(3.52*(Weather_Site!J77+1)^1.5+Weather_Site!I77-1)&gt;10, 10,0.191*(Weather_Site!K77+104)*(Weather_Site!J77+1)^1.5/(3.52*(Weather_Site!J77+1)^1.5+Weather_Site!I77-1)))</f>
        <v>10</v>
      </c>
      <c r="Q79" s="713">
        <f t="shared" ref="Q79:Q142" si="27">1.008/(1+104.9*EXP(-0.9306*P79))</f>
        <v>0.99848144468279332</v>
      </c>
      <c r="R79" s="713">
        <f t="shared" ref="R79:R142" si="28">O79*Q79</f>
        <v>0.47442626705142232</v>
      </c>
      <c r="S79" s="711">
        <f t="shared" ref="S79:S142" si="29">MIN(IF(H79&gt;0,2^(H79/10),(2^(-H79/10))/(2*(2^(-H79/10))-1)),4)</f>
        <v>1</v>
      </c>
      <c r="T79" s="716">
        <f t="shared" ref="T79:T142" si="30">IF(I79&gt;2,(0.03+0.05024*(I79-1)^0.92628*(($E$6+$E$7)/10)^0.79928)*1000*R79*S79,0.03*R79*S79)</f>
        <v>1.4232788011542669E-2</v>
      </c>
      <c r="U79" s="716">
        <f t="shared" ref="U79:U142" si="31">(0.19591*(I79)^0.82569*(($E$6+$E$7)/10)^0.46722)*$C$10^0.495*1000*R79*S79</f>
        <v>0</v>
      </c>
      <c r="V79" s="716">
        <f t="shared" ref="V79:V142" si="32">(0.05235*(G79)^1.19128)*1000*R79*S79</f>
        <v>0</v>
      </c>
      <c r="W79" s="713">
        <f t="shared" ref="W79:W142" si="33">IF((E$6+E$7)&lt;1,0,1/(1+EXP(-(-23.9315+1.7033*I79+12.0822*R79+9.5236*($E$6+$E$7)))))</f>
        <v>1</v>
      </c>
      <c r="X79" s="713">
        <f t="shared" ref="X79:X142" si="34">IF(U79&lt;300,0,1/(1+EXP(-(-32.3074+0.2951*G79+26.8734*R79))))</f>
        <v>0</v>
      </c>
      <c r="Y79" s="716">
        <f t="shared" ref="Y79:Y142" si="35">IF(W79&lt;0.5,(T79*(1-W79)+U79*W79),(T79*(1-W79)+U79*W79*(1-X79)+V79*X79))</f>
        <v>0</v>
      </c>
      <c r="Z79" s="711">
        <f t="shared" ref="Z79:Z142" si="36">0.0193*Y79^0.723*EXP(0.64*$C$10)</f>
        <v>0</v>
      </c>
      <c r="AA79" s="716">
        <f t="shared" ref="AA79:AA142" si="37">(1/(0.2204*G79+1))*Y79</f>
        <v>0</v>
      </c>
      <c r="AB79" s="716">
        <f t="shared" ref="AB79:AB142" si="38">18600*Y79/3600*$F$11/10</f>
        <v>0</v>
      </c>
    </row>
    <row r="80" spans="1:28" x14ac:dyDescent="0.25">
      <c r="A80" s="675" t="str">
        <f>Weather_Site!A78</f>
        <v>Fri</v>
      </c>
      <c r="B80" s="672">
        <f>Weather_Site!B78</f>
        <v>43777</v>
      </c>
      <c r="C80" s="673">
        <f>Weather_Site!C78</f>
        <v>0.375</v>
      </c>
      <c r="D80" s="413">
        <f>Weather_Site!D78</f>
        <v>22.9</v>
      </c>
      <c r="E80" s="413">
        <f>Weather_Site!E78</f>
        <v>38</v>
      </c>
      <c r="F80" s="674">
        <f>Weather_Site!F78</f>
        <v>0</v>
      </c>
      <c r="G80" s="413">
        <f>Weather_Site!G78</f>
        <v>0</v>
      </c>
      <c r="H80" s="548">
        <f>C$4</f>
        <v>0</v>
      </c>
      <c r="I80" s="413">
        <f t="shared" si="21"/>
        <v>0</v>
      </c>
      <c r="J80" s="413">
        <f>IF(Weather_Site!M78&lt;180,Weather_Site!M78+180,Weather_Site!M78-180)</f>
        <v>180</v>
      </c>
      <c r="K80" s="711">
        <f t="shared" si="22"/>
        <v>7.0437699999999994</v>
      </c>
      <c r="L80" s="711">
        <f t="shared" si="23"/>
        <v>8.9915000000000003</v>
      </c>
      <c r="M80" s="711">
        <f t="shared" si="24"/>
        <v>9.4979300000000002</v>
      </c>
      <c r="N80" s="711">
        <f t="shared" si="25"/>
        <v>8.9915000000000003</v>
      </c>
      <c r="O80" s="713">
        <f t="shared" si="26"/>
        <v>0.60186632201805201</v>
      </c>
      <c r="P80" s="711">
        <f>IF($O$11,Weather_Site!H78,IF(0.191*(Weather_Site!K78+104)*(Weather_Site!J78+1)^1.5/(3.52*(Weather_Site!J78+1)^1.5+Weather_Site!I78-1)&gt;10, 10,0.191*(Weather_Site!K78+104)*(Weather_Site!J78+1)^1.5/(3.52*(Weather_Site!J78+1)^1.5+Weather_Site!I78-1)))</f>
        <v>10</v>
      </c>
      <c r="Q80" s="713">
        <f t="shared" si="27"/>
        <v>0.99848144468279332</v>
      </c>
      <c r="R80" s="713">
        <f t="shared" si="28"/>
        <v>0.60095235471450392</v>
      </c>
      <c r="S80" s="711">
        <f t="shared" si="29"/>
        <v>1</v>
      </c>
      <c r="T80" s="716">
        <f t="shared" si="30"/>
        <v>1.8028570641435118E-2</v>
      </c>
      <c r="U80" s="716">
        <f t="shared" si="31"/>
        <v>0</v>
      </c>
      <c r="V80" s="716">
        <f t="shared" si="32"/>
        <v>0</v>
      </c>
      <c r="W80" s="713">
        <f t="shared" si="33"/>
        <v>1</v>
      </c>
      <c r="X80" s="713">
        <f t="shared" si="34"/>
        <v>0</v>
      </c>
      <c r="Y80" s="716">
        <f t="shared" si="35"/>
        <v>0</v>
      </c>
      <c r="Z80" s="711">
        <f t="shared" si="36"/>
        <v>0</v>
      </c>
      <c r="AA80" s="716">
        <f t="shared" si="37"/>
        <v>0</v>
      </c>
      <c r="AB80" s="716">
        <f t="shared" si="38"/>
        <v>0</v>
      </c>
    </row>
    <row r="81" spans="1:28" x14ac:dyDescent="0.25">
      <c r="A81" s="675" t="str">
        <f>Weather_Site!A79</f>
        <v>Fri</v>
      </c>
      <c r="B81" s="672">
        <f>Weather_Site!B79</f>
        <v>43777</v>
      </c>
      <c r="C81" s="673">
        <f>Weather_Site!C79</f>
        <v>0.39583333333333331</v>
      </c>
      <c r="D81" s="413">
        <f>Weather_Site!D79</f>
        <v>26.1</v>
      </c>
      <c r="E81" s="413">
        <f>Weather_Site!E79</f>
        <v>33</v>
      </c>
      <c r="F81" s="674">
        <f>Weather_Site!F79</f>
        <v>20</v>
      </c>
      <c r="G81" s="413">
        <f>Weather_Site!G79</f>
        <v>2</v>
      </c>
      <c r="H81" s="548">
        <f>C$4</f>
        <v>0</v>
      </c>
      <c r="I81" s="413">
        <f t="shared" si="21"/>
        <v>0.66666666666666663</v>
      </c>
      <c r="J81" s="413">
        <f>IF(Weather_Site!M79&lt;180,Weather_Site!M79+180,Weather_Site!M79-180)</f>
        <v>200</v>
      </c>
      <c r="K81" s="711">
        <f t="shared" si="22"/>
        <v>6.363929999999999</v>
      </c>
      <c r="L81" s="711">
        <f t="shared" si="23"/>
        <v>8.0024999999999995</v>
      </c>
      <c r="M81" s="711">
        <f t="shared" si="24"/>
        <v>8.35337</v>
      </c>
      <c r="N81" s="711">
        <f t="shared" si="25"/>
        <v>8.0024999999999995</v>
      </c>
      <c r="O81" s="713">
        <f t="shared" si="26"/>
        <v>0.69165871022861691</v>
      </c>
      <c r="P81" s="711">
        <f>IF($O$11,Weather_Site!H79,IF(0.191*(Weather_Site!K79+104)*(Weather_Site!J79+1)^1.5/(3.52*(Weather_Site!J79+1)^1.5+Weather_Site!I79-1)&gt;10, 10,0.191*(Weather_Site!K79+104)*(Weather_Site!J79+1)^1.5/(3.52*(Weather_Site!J79+1)^1.5+Weather_Site!I79-1)))</f>
        <v>10</v>
      </c>
      <c r="Q81" s="713">
        <f t="shared" si="27"/>
        <v>0.99848144468279332</v>
      </c>
      <c r="R81" s="713">
        <f t="shared" si="28"/>
        <v>0.69060838821650694</v>
      </c>
      <c r="S81" s="711">
        <f t="shared" si="29"/>
        <v>1</v>
      </c>
      <c r="T81" s="716">
        <f t="shared" si="30"/>
        <v>2.0718251646495208E-2</v>
      </c>
      <c r="U81" s="716">
        <f t="shared" si="31"/>
        <v>101.43670801748176</v>
      </c>
      <c r="V81" s="716">
        <f t="shared" si="32"/>
        <v>82.558073155823891</v>
      </c>
      <c r="W81" s="713">
        <f t="shared" si="33"/>
        <v>1</v>
      </c>
      <c r="X81" s="713">
        <f t="shared" si="34"/>
        <v>0</v>
      </c>
      <c r="Y81" s="716">
        <f t="shared" si="35"/>
        <v>101.43670801748176</v>
      </c>
      <c r="Z81" s="711">
        <f t="shared" si="36"/>
        <v>0.90864695294445397</v>
      </c>
      <c r="AA81" s="716">
        <f t="shared" si="37"/>
        <v>70.403045542394338</v>
      </c>
      <c r="AB81" s="716">
        <f t="shared" si="38"/>
        <v>1205.4062136077416</v>
      </c>
    </row>
    <row r="82" spans="1:28" x14ac:dyDescent="0.25">
      <c r="A82" s="675" t="str">
        <f>Weather_Site!A80</f>
        <v>Fri</v>
      </c>
      <c r="B82" s="672">
        <f>Weather_Site!B80</f>
        <v>43777</v>
      </c>
      <c r="C82" s="673">
        <f>Weather_Site!C80</f>
        <v>0.41666666666666669</v>
      </c>
      <c r="D82" s="413">
        <f>Weather_Site!D80</f>
        <v>30.2</v>
      </c>
      <c r="E82" s="413">
        <f>Weather_Site!E80</f>
        <v>13</v>
      </c>
      <c r="F82" s="674">
        <f>Weather_Site!F80</f>
        <v>260</v>
      </c>
      <c r="G82" s="413">
        <f>Weather_Site!G80</f>
        <v>8</v>
      </c>
      <c r="H82" s="548">
        <f>C$4</f>
        <v>0</v>
      </c>
      <c r="I82" s="413">
        <f t="shared" si="21"/>
        <v>2.6666666666666665</v>
      </c>
      <c r="J82" s="413">
        <f>IF(Weather_Site!M80&lt;180,Weather_Site!M80+180,Weather_Site!M80-180)</f>
        <v>80</v>
      </c>
      <c r="K82" s="711">
        <f t="shared" si="22"/>
        <v>3.8072599999999999</v>
      </c>
      <c r="L82" s="711">
        <f t="shared" si="23"/>
        <v>4.4380000000000006</v>
      </c>
      <c r="M82" s="711">
        <f t="shared" si="24"/>
        <v>4.1953399999999998</v>
      </c>
      <c r="N82" s="711">
        <f t="shared" si="25"/>
        <v>4.4380000000000006</v>
      </c>
      <c r="O82" s="713">
        <f t="shared" si="26"/>
        <v>0.98019150000907196</v>
      </c>
      <c r="P82" s="711">
        <f>IF($O$11,Weather_Site!H80,IF(0.191*(Weather_Site!K80+104)*(Weather_Site!J80+1)^1.5/(3.52*(Weather_Site!J80+1)^1.5+Weather_Site!I80-1)&gt;10, 10,0.191*(Weather_Site!K80+104)*(Weather_Site!J80+1)^1.5/(3.52*(Weather_Site!J80+1)^1.5+Weather_Site!I80-1)))</f>
        <v>10</v>
      </c>
      <c r="Q82" s="713">
        <f t="shared" si="27"/>
        <v>0.99848144468279332</v>
      </c>
      <c r="R82" s="713">
        <f t="shared" si="28"/>
        <v>0.9787030249948524</v>
      </c>
      <c r="S82" s="711">
        <f t="shared" si="29"/>
        <v>1</v>
      </c>
      <c r="T82" s="716">
        <f t="shared" si="30"/>
        <v>132.63529029114949</v>
      </c>
      <c r="U82" s="716">
        <f t="shared" si="31"/>
        <v>451.57422183244313</v>
      </c>
      <c r="V82" s="716">
        <f t="shared" si="32"/>
        <v>610.09948215068005</v>
      </c>
      <c r="W82" s="713">
        <f t="shared" si="33"/>
        <v>1</v>
      </c>
      <c r="X82" s="713">
        <f t="shared" si="34"/>
        <v>2.5443501487492009E-2</v>
      </c>
      <c r="Y82" s="716">
        <f t="shared" si="35"/>
        <v>455.60765952915528</v>
      </c>
      <c r="Z82" s="711">
        <f t="shared" si="36"/>
        <v>2.6920144628592206</v>
      </c>
      <c r="AA82" s="716">
        <f t="shared" si="37"/>
        <v>164.8840690247377</v>
      </c>
      <c r="AB82" s="716">
        <f t="shared" si="38"/>
        <v>5414.1376874047946</v>
      </c>
    </row>
    <row r="83" spans="1:28" x14ac:dyDescent="0.25">
      <c r="A83" s="675" t="str">
        <f>Weather_Site!A81</f>
        <v>Fri</v>
      </c>
      <c r="B83" s="672">
        <f>Weather_Site!B81</f>
        <v>43777</v>
      </c>
      <c r="C83" s="673">
        <f>Weather_Site!C81</f>
        <v>0.4375</v>
      </c>
      <c r="D83" s="413">
        <f>Weather_Site!D81</f>
        <v>31.8</v>
      </c>
      <c r="E83" s="413">
        <f>Weather_Site!E81</f>
        <v>11</v>
      </c>
      <c r="F83" s="674">
        <f>Weather_Site!F81</f>
        <v>360</v>
      </c>
      <c r="G83" s="413">
        <f>Weather_Site!G81</f>
        <v>13</v>
      </c>
      <c r="H83" s="548">
        <f>C$4</f>
        <v>0</v>
      </c>
      <c r="I83" s="413">
        <f t="shared" si="21"/>
        <v>4.333333333333333</v>
      </c>
      <c r="J83" s="413">
        <f>IF(Weather_Site!M81&lt;180,Weather_Site!M81+180,Weather_Site!M81-180)</f>
        <v>180</v>
      </c>
      <c r="K83" s="711">
        <f t="shared" si="22"/>
        <v>3.5293399999999995</v>
      </c>
      <c r="L83" s="711">
        <f t="shared" si="23"/>
        <v>4.0280000000000005</v>
      </c>
      <c r="M83" s="711">
        <f t="shared" si="24"/>
        <v>3.7220599999999999</v>
      </c>
      <c r="N83" s="711">
        <f t="shared" si="25"/>
        <v>4.0280000000000005</v>
      </c>
      <c r="O83" s="713">
        <f t="shared" si="26"/>
        <v>1</v>
      </c>
      <c r="P83" s="711">
        <f>IF($O$11,Weather_Site!H81,IF(0.191*(Weather_Site!K81+104)*(Weather_Site!J81+1)^1.5/(3.52*(Weather_Site!J81+1)^1.5+Weather_Site!I81-1)&gt;10, 10,0.191*(Weather_Site!K81+104)*(Weather_Site!J81+1)^1.5/(3.52*(Weather_Site!J81+1)^1.5+Weather_Site!I81-1)))</f>
        <v>10</v>
      </c>
      <c r="Q83" s="713">
        <f t="shared" si="27"/>
        <v>0.99848144468279332</v>
      </c>
      <c r="R83" s="713">
        <f t="shared" si="28"/>
        <v>0.99848144468279332</v>
      </c>
      <c r="S83" s="711">
        <f t="shared" si="29"/>
        <v>1</v>
      </c>
      <c r="T83" s="716">
        <f t="shared" si="30"/>
        <v>230.17975107391044</v>
      </c>
      <c r="U83" s="716">
        <f t="shared" si="31"/>
        <v>687.88798724026776</v>
      </c>
      <c r="V83" s="716">
        <f t="shared" si="32"/>
        <v>1109.8776892635715</v>
      </c>
      <c r="W83" s="713">
        <f t="shared" si="33"/>
        <v>1</v>
      </c>
      <c r="X83" s="713">
        <f t="shared" si="34"/>
        <v>0.16266808012083772</v>
      </c>
      <c r="Y83" s="716">
        <f t="shared" si="35"/>
        <v>756.53224189916295</v>
      </c>
      <c r="Z83" s="711">
        <f t="shared" si="36"/>
        <v>3.8842602813949605</v>
      </c>
      <c r="AA83" s="716">
        <f t="shared" si="37"/>
        <v>195.72913223097456</v>
      </c>
      <c r="AB83" s="716">
        <f t="shared" si="38"/>
        <v>8990.1248079017205</v>
      </c>
    </row>
    <row r="84" spans="1:28" x14ac:dyDescent="0.25">
      <c r="A84" s="23" t="str">
        <f>Weather_Site!A82</f>
        <v>Fri</v>
      </c>
      <c r="B84" s="24">
        <f>Weather_Site!B82</f>
        <v>43777</v>
      </c>
      <c r="C84" s="25">
        <f>Weather_Site!C82</f>
        <v>0.45833333333333331</v>
      </c>
      <c r="D84" s="27">
        <f>Weather_Site!D82</f>
        <v>32.6</v>
      </c>
      <c r="E84" s="27">
        <f>Weather_Site!E82</f>
        <v>9</v>
      </c>
      <c r="F84" s="28">
        <f>Weather_Site!F82</f>
        <v>340</v>
      </c>
      <c r="G84" s="27">
        <f>Weather_Site!G82</f>
        <v>21</v>
      </c>
      <c r="H84" s="548">
        <f>C$4</f>
        <v>0</v>
      </c>
      <c r="I84" s="27">
        <f t="shared" si="21"/>
        <v>7</v>
      </c>
      <c r="J84" s="739">
        <f>IF(Weather_Site!M82&lt;180,Weather_Site!M82+180,Weather_Site!M82-180)</f>
        <v>160</v>
      </c>
      <c r="K84" s="635">
        <f t="shared" si="22"/>
        <v>3.2663799999999998</v>
      </c>
      <c r="L84" s="635">
        <f t="shared" si="23"/>
        <v>3.6540000000000004</v>
      </c>
      <c r="M84" s="635">
        <f t="shared" si="24"/>
        <v>3.28742</v>
      </c>
      <c r="N84" s="635">
        <f t="shared" si="25"/>
        <v>3.6540000000000004</v>
      </c>
      <c r="O84" s="636">
        <f t="shared" si="26"/>
        <v>1</v>
      </c>
      <c r="P84" s="635">
        <f>IF($O$11,Weather_Site!H82,IF(0.191*(Weather_Site!K82+104)*(Weather_Site!J82+1)^1.5/(3.52*(Weather_Site!J82+1)^1.5+Weather_Site!I82-1)&gt;10, 10,0.191*(Weather_Site!K82+104)*(Weather_Site!J82+1)^1.5/(3.52*(Weather_Site!J82+1)^1.5+Weather_Site!I82-1)))</f>
        <v>10</v>
      </c>
      <c r="Q84" s="636">
        <f t="shared" si="27"/>
        <v>0.99848144468279332</v>
      </c>
      <c r="R84" s="636">
        <f t="shared" si="28"/>
        <v>0.99848144468279332</v>
      </c>
      <c r="S84" s="635">
        <f t="shared" si="29"/>
        <v>1</v>
      </c>
      <c r="T84" s="707">
        <f t="shared" si="30"/>
        <v>375.07655564401381</v>
      </c>
      <c r="U84" s="707">
        <f t="shared" si="31"/>
        <v>1022.0898799733683</v>
      </c>
      <c r="V84" s="707">
        <f t="shared" si="32"/>
        <v>1965.1245714555994</v>
      </c>
      <c r="W84" s="636">
        <f t="shared" si="33"/>
        <v>1</v>
      </c>
      <c r="X84" s="636">
        <f t="shared" si="34"/>
        <v>0.67311136747378653</v>
      </c>
      <c r="Y84" s="707">
        <f t="shared" si="35"/>
        <v>1656.8572507321931</v>
      </c>
      <c r="Z84" s="635">
        <f t="shared" si="36"/>
        <v>6.8463517075410296</v>
      </c>
      <c r="AA84" s="707">
        <f t="shared" si="37"/>
        <v>294.37446711893131</v>
      </c>
      <c r="AB84" s="707">
        <f t="shared" si="38"/>
        <v>19688.986996200896</v>
      </c>
    </row>
    <row r="85" spans="1:28" x14ac:dyDescent="0.25">
      <c r="A85" s="23" t="str">
        <f>Weather_Site!A83</f>
        <v>Fri</v>
      </c>
      <c r="B85" s="24">
        <f>Weather_Site!B83</f>
        <v>43777</v>
      </c>
      <c r="C85" s="25">
        <f>Weather_Site!C83</f>
        <v>0.47638888888888892</v>
      </c>
      <c r="D85" s="27">
        <f>Weather_Site!D83</f>
        <v>34</v>
      </c>
      <c r="E85" s="27">
        <f>Weather_Site!E83</f>
        <v>8</v>
      </c>
      <c r="F85" s="28">
        <f>Weather_Site!F83</f>
        <v>300</v>
      </c>
      <c r="G85" s="27">
        <f>Weather_Site!G83</f>
        <v>30</v>
      </c>
      <c r="H85" s="548">
        <f>C$4</f>
        <v>0</v>
      </c>
      <c r="I85" s="27">
        <f t="shared" si="21"/>
        <v>10</v>
      </c>
      <c r="J85" s="739">
        <f>IF(Weather_Site!M83&lt;180,Weather_Site!M83+180,Weather_Site!M83-180)</f>
        <v>120</v>
      </c>
      <c r="K85" s="635">
        <f t="shared" si="22"/>
        <v>3.1161999999999996</v>
      </c>
      <c r="L85" s="635">
        <f t="shared" si="23"/>
        <v>3.4219999999999997</v>
      </c>
      <c r="M85" s="635">
        <f t="shared" si="24"/>
        <v>3.0217999999999998</v>
      </c>
      <c r="N85" s="635">
        <f t="shared" si="25"/>
        <v>3.4219999999999997</v>
      </c>
      <c r="O85" s="636">
        <f t="shared" si="26"/>
        <v>1</v>
      </c>
      <c r="P85" s="635">
        <f>IF($O$11,Weather_Site!H83,IF(0.191*(Weather_Site!K83+104)*(Weather_Site!J83+1)^1.5/(3.52*(Weather_Site!J83+1)^1.5+Weather_Site!I83-1)&gt;10, 10,0.191*(Weather_Site!K83+104)*(Weather_Site!J83+1)^1.5/(3.52*(Weather_Site!J83+1)^1.5+Weather_Site!I83-1)))</f>
        <v>10</v>
      </c>
      <c r="Q85" s="636">
        <f t="shared" si="27"/>
        <v>0.99848144468279332</v>
      </c>
      <c r="R85" s="636">
        <f t="shared" si="28"/>
        <v>0.99848144468279332</v>
      </c>
      <c r="S85" s="635">
        <f t="shared" si="29"/>
        <v>1</v>
      </c>
      <c r="T85" s="707">
        <f t="shared" si="30"/>
        <v>532.3925811161738</v>
      </c>
      <c r="U85" s="707">
        <f t="shared" si="31"/>
        <v>1372.1136587880394</v>
      </c>
      <c r="V85" s="707">
        <f t="shared" si="32"/>
        <v>3005.5343295366783</v>
      </c>
      <c r="W85" s="636">
        <f t="shared" si="33"/>
        <v>1</v>
      </c>
      <c r="X85" s="636">
        <f t="shared" si="34"/>
        <v>0.96701596203117413</v>
      </c>
      <c r="Y85" s="707">
        <f t="shared" si="35"/>
        <v>2951.6575201136402</v>
      </c>
      <c r="Z85" s="635">
        <f t="shared" si="36"/>
        <v>10.393786135504969</v>
      </c>
      <c r="AA85" s="707">
        <f t="shared" si="37"/>
        <v>387.76373096605892</v>
      </c>
      <c r="AB85" s="707">
        <f t="shared" si="38"/>
        <v>35075.530197350425</v>
      </c>
    </row>
    <row r="86" spans="1:28" x14ac:dyDescent="0.25">
      <c r="A86" s="23" t="str">
        <f>Weather_Site!A84</f>
        <v>Fri</v>
      </c>
      <c r="B86" s="24">
        <f>Weather_Site!B84</f>
        <v>43777</v>
      </c>
      <c r="C86" s="25">
        <f>Weather_Site!C84</f>
        <v>0.47916666666666669</v>
      </c>
      <c r="D86" s="27">
        <f>Weather_Site!D84</f>
        <v>34.4</v>
      </c>
      <c r="E86" s="27">
        <f>Weather_Site!E84</f>
        <v>8</v>
      </c>
      <c r="F86" s="28">
        <f>Weather_Site!F84</f>
        <v>320</v>
      </c>
      <c r="G86" s="27">
        <f>Weather_Site!G84</f>
        <v>46</v>
      </c>
      <c r="H86" s="548">
        <f>C$4</f>
        <v>0</v>
      </c>
      <c r="I86" s="27">
        <f t="shared" si="21"/>
        <v>15.333333333333334</v>
      </c>
      <c r="J86" s="739">
        <f>IF(Weather_Site!M84&lt;180,Weather_Site!M84+180,Weather_Site!M84-180)</f>
        <v>140</v>
      </c>
      <c r="K86" s="635">
        <f t="shared" si="22"/>
        <v>3.1087199999999999</v>
      </c>
      <c r="L86" s="635">
        <f t="shared" si="23"/>
        <v>3.4039999999999999</v>
      </c>
      <c r="M86" s="635">
        <f t="shared" si="24"/>
        <v>3.0024799999999994</v>
      </c>
      <c r="N86" s="635">
        <f t="shared" si="25"/>
        <v>3.4039999999999999</v>
      </c>
      <c r="O86" s="636">
        <f t="shared" si="26"/>
        <v>1</v>
      </c>
      <c r="P86" s="635">
        <f>IF($O$11,Weather_Site!H84,IF(0.191*(Weather_Site!K84+104)*(Weather_Site!J84+1)^1.5/(3.52*(Weather_Site!J84+1)^1.5+Weather_Site!I84-1)&gt;10, 10,0.191*(Weather_Site!K84+104)*(Weather_Site!J84+1)^1.5/(3.52*(Weather_Site!J84+1)^1.5+Weather_Site!I84-1)))</f>
        <v>10</v>
      </c>
      <c r="Q86" s="636">
        <f t="shared" si="27"/>
        <v>0.99848144468279332</v>
      </c>
      <c r="R86" s="636">
        <f t="shared" si="28"/>
        <v>0.99848144468279332</v>
      </c>
      <c r="S86" s="635">
        <f t="shared" si="29"/>
        <v>1</v>
      </c>
      <c r="T86" s="707">
        <f t="shared" si="30"/>
        <v>803.14783021899132</v>
      </c>
      <c r="U86" s="707">
        <f t="shared" si="31"/>
        <v>1952.8476021513104</v>
      </c>
      <c r="V86" s="707">
        <f t="shared" si="32"/>
        <v>5001.1149203807981</v>
      </c>
      <c r="W86" s="636">
        <f t="shared" si="33"/>
        <v>1</v>
      </c>
      <c r="X86" s="636">
        <f t="shared" si="34"/>
        <v>0.99969648963969981</v>
      </c>
      <c r="Y86" s="707">
        <f t="shared" si="35"/>
        <v>5000.1897396687509</v>
      </c>
      <c r="Z86" s="635">
        <f t="shared" si="36"/>
        <v>15.215397828903628</v>
      </c>
      <c r="AA86" s="707">
        <f t="shared" si="37"/>
        <v>448.91454245392077</v>
      </c>
      <c r="AB86" s="707">
        <f t="shared" si="38"/>
        <v>59418.921406396992</v>
      </c>
    </row>
    <row r="87" spans="1:28" x14ac:dyDescent="0.25">
      <c r="A87" s="23" t="str">
        <f>Weather_Site!A85</f>
        <v>Fri</v>
      </c>
      <c r="B87" s="24">
        <f>Weather_Site!B85</f>
        <v>43777</v>
      </c>
      <c r="C87" s="25">
        <f>Weather_Site!C85</f>
        <v>0.5</v>
      </c>
      <c r="D87" s="27">
        <f>Weather_Site!D85</f>
        <v>34.6</v>
      </c>
      <c r="E87" s="27">
        <f>Weather_Site!E85</f>
        <v>7</v>
      </c>
      <c r="F87" s="28">
        <f>Weather_Site!F85</f>
        <v>300</v>
      </c>
      <c r="G87" s="27">
        <f>Weather_Site!G85</f>
        <v>41</v>
      </c>
      <c r="H87" s="548">
        <f>C$4</f>
        <v>0</v>
      </c>
      <c r="I87" s="27">
        <f t="shared" si="21"/>
        <v>13.666666666666666</v>
      </c>
      <c r="J87" s="739">
        <f>IF(Weather_Site!M85&lt;180,Weather_Site!M85+180,Weather_Site!M85-180)</f>
        <v>120</v>
      </c>
      <c r="K87" s="635">
        <f t="shared" si="22"/>
        <v>2.9809799999999997</v>
      </c>
      <c r="L87" s="635">
        <f t="shared" si="23"/>
        <v>3.2260000000000004</v>
      </c>
      <c r="M87" s="635">
        <f t="shared" si="24"/>
        <v>2.7948200000000001</v>
      </c>
      <c r="N87" s="635">
        <f t="shared" si="25"/>
        <v>3.2260000000000004</v>
      </c>
      <c r="O87" s="636">
        <f t="shared" si="26"/>
        <v>1</v>
      </c>
      <c r="P87" s="635">
        <f>IF($O$11,Weather_Site!H85,IF(0.191*(Weather_Site!K85+104)*(Weather_Site!J85+1)^1.5/(3.52*(Weather_Site!J85+1)^1.5+Weather_Site!I85-1)&gt;10, 10,0.191*(Weather_Site!K85+104)*(Weather_Site!J85+1)^1.5/(3.52*(Weather_Site!J85+1)^1.5+Weather_Site!I85-1)))</f>
        <v>10</v>
      </c>
      <c r="Q87" s="636">
        <f t="shared" si="27"/>
        <v>0.99848144468279332</v>
      </c>
      <c r="R87" s="636">
        <f t="shared" si="28"/>
        <v>0.99848144468279332</v>
      </c>
      <c r="S87" s="635">
        <f t="shared" si="29"/>
        <v>1</v>
      </c>
      <c r="T87" s="707">
        <f t="shared" si="30"/>
        <v>719.49675374181459</v>
      </c>
      <c r="U87" s="707">
        <f t="shared" si="31"/>
        <v>1775.8461636417678</v>
      </c>
      <c r="V87" s="707">
        <f t="shared" si="32"/>
        <v>4360.4753666548486</v>
      </c>
      <c r="W87" s="636">
        <f t="shared" si="33"/>
        <v>1</v>
      </c>
      <c r="X87" s="636">
        <f t="shared" si="34"/>
        <v>0.99867403939327104</v>
      </c>
      <c r="Y87" s="707">
        <f t="shared" si="35"/>
        <v>4357.0482501486513</v>
      </c>
      <c r="Z87" s="635">
        <f t="shared" si="36"/>
        <v>13.773749071245367</v>
      </c>
      <c r="AA87" s="707">
        <f t="shared" si="37"/>
        <v>434.12461142926259</v>
      </c>
      <c r="AB87" s="707">
        <f t="shared" si="38"/>
        <v>51776.256705933134</v>
      </c>
    </row>
    <row r="88" spans="1:28" x14ac:dyDescent="0.25">
      <c r="A88" s="23" t="str">
        <f>Weather_Site!A86</f>
        <v>Fri</v>
      </c>
      <c r="B88" s="24">
        <f>Weather_Site!B86</f>
        <v>43777</v>
      </c>
      <c r="C88" s="25">
        <f>Weather_Site!C86</f>
        <v>0.52083333333333337</v>
      </c>
      <c r="D88" s="27">
        <f>Weather_Site!D86</f>
        <v>34.299999999999997</v>
      </c>
      <c r="E88" s="27">
        <f>Weather_Site!E86</f>
        <v>7</v>
      </c>
      <c r="F88" s="28">
        <f>Weather_Site!F86</f>
        <v>290</v>
      </c>
      <c r="G88" s="27">
        <f>Weather_Site!G86</f>
        <v>34</v>
      </c>
      <c r="H88" s="548">
        <f>C$4</f>
        <v>0</v>
      </c>
      <c r="I88" s="27">
        <f t="shared" si="21"/>
        <v>11.333333333333334</v>
      </c>
      <c r="J88" s="739">
        <f>IF(Weather_Site!M86&lt;180,Weather_Site!M86+180,Weather_Site!M86-180)</f>
        <v>110</v>
      </c>
      <c r="K88" s="635">
        <f t="shared" si="22"/>
        <v>2.9865899999999996</v>
      </c>
      <c r="L88" s="635">
        <f t="shared" si="23"/>
        <v>3.2395000000000005</v>
      </c>
      <c r="M88" s="635">
        <f t="shared" si="24"/>
        <v>2.80931</v>
      </c>
      <c r="N88" s="635">
        <f t="shared" si="25"/>
        <v>3.2395000000000005</v>
      </c>
      <c r="O88" s="636">
        <f t="shared" si="26"/>
        <v>1</v>
      </c>
      <c r="P88" s="635">
        <f>IF($O$11,Weather_Site!H86,IF(0.191*(Weather_Site!K86+104)*(Weather_Site!J86+1)^1.5/(3.52*(Weather_Site!J86+1)^1.5+Weather_Site!I86-1)&gt;10, 10,0.191*(Weather_Site!K86+104)*(Weather_Site!J86+1)^1.5/(3.52*(Weather_Site!J86+1)^1.5+Weather_Site!I86-1)))</f>
        <v>10</v>
      </c>
      <c r="Q88" s="636">
        <f t="shared" si="27"/>
        <v>0.99848144468279332</v>
      </c>
      <c r="R88" s="636">
        <f t="shared" si="28"/>
        <v>0.99848144468279332</v>
      </c>
      <c r="S88" s="635">
        <f t="shared" si="29"/>
        <v>1</v>
      </c>
      <c r="T88" s="707">
        <f t="shared" si="30"/>
        <v>600.98254255505969</v>
      </c>
      <c r="U88" s="707">
        <f t="shared" si="31"/>
        <v>1521.5024841635372</v>
      </c>
      <c r="V88" s="707">
        <f t="shared" si="32"/>
        <v>3488.8065486993482</v>
      </c>
      <c r="W88" s="636">
        <f t="shared" si="33"/>
        <v>1</v>
      </c>
      <c r="X88" s="636">
        <f t="shared" si="34"/>
        <v>0.98963181775436504</v>
      </c>
      <c r="Y88" s="707">
        <f t="shared" si="35"/>
        <v>3468.4091816256623</v>
      </c>
      <c r="Z88" s="635">
        <f t="shared" si="36"/>
        <v>11.679662954687872</v>
      </c>
      <c r="AA88" s="707">
        <f t="shared" si="37"/>
        <v>408.35560676576034</v>
      </c>
      <c r="AB88" s="707">
        <f t="shared" si="38"/>
        <v>41216.262441651619</v>
      </c>
    </row>
    <row r="89" spans="1:28" x14ac:dyDescent="0.25">
      <c r="A89" s="675" t="str">
        <f>Weather_Site!A87</f>
        <v>Fri</v>
      </c>
      <c r="B89" s="672">
        <f>Weather_Site!B87</f>
        <v>43777</v>
      </c>
      <c r="C89" s="673">
        <f>Weather_Site!C87</f>
        <v>0.54166666666666663</v>
      </c>
      <c r="D89" s="413">
        <f>Weather_Site!D87</f>
        <v>34.6</v>
      </c>
      <c r="E89" s="413">
        <f>Weather_Site!E87</f>
        <v>7</v>
      </c>
      <c r="F89" s="674">
        <f>Weather_Site!F87</f>
        <v>310</v>
      </c>
      <c r="G89" s="413">
        <f>Weather_Site!G87</f>
        <v>31</v>
      </c>
      <c r="H89" s="548">
        <f>C$4</f>
        <v>0</v>
      </c>
      <c r="I89" s="413">
        <f t="shared" si="21"/>
        <v>10.333333333333334</v>
      </c>
      <c r="J89" s="413">
        <f>IF(Weather_Site!M87&lt;180,Weather_Site!M87+180,Weather_Site!M87-180)</f>
        <v>130</v>
      </c>
      <c r="K89" s="711">
        <f t="shared" si="22"/>
        <v>2.9809799999999997</v>
      </c>
      <c r="L89" s="711">
        <f t="shared" si="23"/>
        <v>3.2260000000000004</v>
      </c>
      <c r="M89" s="711">
        <f t="shared" si="24"/>
        <v>2.7948200000000001</v>
      </c>
      <c r="N89" s="711">
        <f t="shared" si="25"/>
        <v>2.9809799999999997</v>
      </c>
      <c r="O89" s="713">
        <f t="shared" si="26"/>
        <v>1</v>
      </c>
      <c r="P89" s="711">
        <f>IF($O$11,Weather_Site!H87,IF(0.191*(Weather_Site!K87+104)*(Weather_Site!J87+1)^1.5/(3.52*(Weather_Site!J87+1)^1.5+Weather_Site!I87-1)&gt;10, 10,0.191*(Weather_Site!K87+104)*(Weather_Site!J87+1)^1.5/(3.52*(Weather_Site!J87+1)^1.5+Weather_Site!I87-1)))</f>
        <v>10</v>
      </c>
      <c r="Q89" s="713">
        <f t="shared" si="27"/>
        <v>0.99848144468279332</v>
      </c>
      <c r="R89" s="713">
        <f t="shared" si="28"/>
        <v>0.99848144468279332</v>
      </c>
      <c r="S89" s="711">
        <f t="shared" si="29"/>
        <v>1</v>
      </c>
      <c r="T89" s="716">
        <f t="shared" si="30"/>
        <v>549.60633323758304</v>
      </c>
      <c r="U89" s="716">
        <f t="shared" si="31"/>
        <v>1409.7700364346269</v>
      </c>
      <c r="V89" s="716">
        <f t="shared" si="32"/>
        <v>3125.2592064187838</v>
      </c>
      <c r="W89" s="713">
        <f t="shared" si="33"/>
        <v>1</v>
      </c>
      <c r="X89" s="713">
        <f t="shared" si="34"/>
        <v>0.97523606637111793</v>
      </c>
      <c r="Y89" s="716">
        <f t="shared" si="35"/>
        <v>3082.7769464722301</v>
      </c>
      <c r="Z89" s="711">
        <f t="shared" si="36"/>
        <v>10.725590801727348</v>
      </c>
      <c r="AA89" s="716">
        <f t="shared" si="37"/>
        <v>393.59288934071674</v>
      </c>
      <c r="AB89" s="716">
        <f t="shared" si="38"/>
        <v>36633.666047245002</v>
      </c>
    </row>
    <row r="90" spans="1:28" x14ac:dyDescent="0.25">
      <c r="A90" s="675" t="str">
        <f>Weather_Site!A88</f>
        <v>Fri</v>
      </c>
      <c r="B90" s="672">
        <f>Weather_Site!B88</f>
        <v>43777</v>
      </c>
      <c r="C90" s="673">
        <f>Weather_Site!C88</f>
        <v>0.5625</v>
      </c>
      <c r="D90" s="413">
        <f>Weather_Site!D88</f>
        <v>35</v>
      </c>
      <c r="E90" s="413">
        <f>Weather_Site!E88</f>
        <v>7</v>
      </c>
      <c r="F90" s="674">
        <f>Weather_Site!F88</f>
        <v>300</v>
      </c>
      <c r="G90" s="413">
        <f>Weather_Site!G88</f>
        <v>28</v>
      </c>
      <c r="H90" s="548">
        <f>C$4</f>
        <v>0</v>
      </c>
      <c r="I90" s="413">
        <f t="shared" si="21"/>
        <v>9.3333333333333339</v>
      </c>
      <c r="J90" s="413">
        <f>IF(Weather_Site!M88&lt;180,Weather_Site!M88+180,Weather_Site!M88-180)</f>
        <v>120</v>
      </c>
      <c r="K90" s="711">
        <f t="shared" si="22"/>
        <v>2.9734999999999996</v>
      </c>
      <c r="L90" s="711">
        <f t="shared" si="23"/>
        <v>3.2080000000000002</v>
      </c>
      <c r="M90" s="711">
        <f t="shared" si="24"/>
        <v>2.7755000000000001</v>
      </c>
      <c r="N90" s="711">
        <f t="shared" si="25"/>
        <v>2.9734999999999996</v>
      </c>
      <c r="O90" s="713">
        <f t="shared" si="26"/>
        <v>1</v>
      </c>
      <c r="P90" s="711">
        <f>IF($O$11,Weather_Site!H88,IF(0.191*(Weather_Site!K88+104)*(Weather_Site!J88+1)^1.5/(3.52*(Weather_Site!J88+1)^1.5+Weather_Site!I88-1)&gt;10, 10,0.191*(Weather_Site!K88+104)*(Weather_Site!J88+1)^1.5/(3.52*(Weather_Site!J88+1)^1.5+Weather_Site!I88-1)))</f>
        <v>10</v>
      </c>
      <c r="Q90" s="713">
        <f t="shared" si="27"/>
        <v>0.99848144468279332</v>
      </c>
      <c r="R90" s="713">
        <f t="shared" si="28"/>
        <v>0.99848144468279332</v>
      </c>
      <c r="S90" s="711">
        <f t="shared" si="29"/>
        <v>1</v>
      </c>
      <c r="T90" s="716">
        <f t="shared" si="30"/>
        <v>497.82190314760032</v>
      </c>
      <c r="U90" s="716">
        <f t="shared" si="31"/>
        <v>1296.1335539352806</v>
      </c>
      <c r="V90" s="716">
        <f t="shared" si="32"/>
        <v>2768.388931237545</v>
      </c>
      <c r="W90" s="713">
        <f t="shared" si="33"/>
        <v>1</v>
      </c>
      <c r="X90" s="713">
        <f t="shared" si="34"/>
        <v>0.94202343393629806</v>
      </c>
      <c r="Y90" s="716">
        <f t="shared" si="35"/>
        <v>2683.0326200927398</v>
      </c>
      <c r="Z90" s="711">
        <f t="shared" si="36"/>
        <v>9.7009138461509252</v>
      </c>
      <c r="AA90" s="716">
        <f t="shared" si="37"/>
        <v>374.13997937482424</v>
      </c>
      <c r="AB90" s="716">
        <f t="shared" si="38"/>
        <v>31883.370968768722</v>
      </c>
    </row>
    <row r="91" spans="1:28" x14ac:dyDescent="0.25">
      <c r="A91" s="675" t="str">
        <f>Weather_Site!A89</f>
        <v>Fri</v>
      </c>
      <c r="B91" s="672">
        <f>Weather_Site!B89</f>
        <v>43777</v>
      </c>
      <c r="C91" s="673">
        <f>Weather_Site!C89</f>
        <v>0.56666666666666665</v>
      </c>
      <c r="D91" s="413">
        <f>Weather_Site!D89</f>
        <v>35</v>
      </c>
      <c r="E91" s="413">
        <f>Weather_Site!E89</f>
        <v>7</v>
      </c>
      <c r="F91" s="674">
        <f>Weather_Site!F89</f>
        <v>300</v>
      </c>
      <c r="G91" s="413">
        <f>Weather_Site!G89</f>
        <v>28</v>
      </c>
      <c r="H91" s="548">
        <f>C$4</f>
        <v>0</v>
      </c>
      <c r="I91" s="413">
        <f t="shared" si="21"/>
        <v>9.3333333333333339</v>
      </c>
      <c r="J91" s="413">
        <f>IF(Weather_Site!M89&lt;180,Weather_Site!M89+180,Weather_Site!M89-180)</f>
        <v>120</v>
      </c>
      <c r="K91" s="711">
        <f t="shared" si="22"/>
        <v>2.9734999999999996</v>
      </c>
      <c r="L91" s="711">
        <f t="shared" si="23"/>
        <v>3.2080000000000002</v>
      </c>
      <c r="M91" s="711">
        <f t="shared" si="24"/>
        <v>2.7755000000000001</v>
      </c>
      <c r="N91" s="711">
        <f t="shared" si="25"/>
        <v>2.9734999999999996</v>
      </c>
      <c r="O91" s="713">
        <f t="shared" si="26"/>
        <v>1</v>
      </c>
      <c r="P91" s="711">
        <f>IF($O$11,Weather_Site!H89,IF(0.191*(Weather_Site!K89+104)*(Weather_Site!J89+1)^1.5/(3.52*(Weather_Site!J89+1)^1.5+Weather_Site!I89-1)&gt;10, 10,0.191*(Weather_Site!K89+104)*(Weather_Site!J89+1)^1.5/(3.52*(Weather_Site!J89+1)^1.5+Weather_Site!I89-1)))</f>
        <v>10</v>
      </c>
      <c r="Q91" s="713">
        <f t="shared" si="27"/>
        <v>0.99848144468279332</v>
      </c>
      <c r="R91" s="713">
        <f t="shared" si="28"/>
        <v>0.99848144468279332</v>
      </c>
      <c r="S91" s="711">
        <f t="shared" si="29"/>
        <v>1</v>
      </c>
      <c r="T91" s="716">
        <f t="shared" si="30"/>
        <v>497.82190314760032</v>
      </c>
      <c r="U91" s="716">
        <f t="shared" si="31"/>
        <v>1296.1335539352806</v>
      </c>
      <c r="V91" s="716">
        <f t="shared" si="32"/>
        <v>2768.388931237545</v>
      </c>
      <c r="W91" s="713">
        <f t="shared" si="33"/>
        <v>1</v>
      </c>
      <c r="X91" s="713">
        <f t="shared" si="34"/>
        <v>0.94202343393629806</v>
      </c>
      <c r="Y91" s="716">
        <f t="shared" si="35"/>
        <v>2683.0326200927398</v>
      </c>
      <c r="Z91" s="711">
        <f t="shared" si="36"/>
        <v>9.7009138461509252</v>
      </c>
      <c r="AA91" s="716">
        <f t="shared" si="37"/>
        <v>374.13997937482424</v>
      </c>
      <c r="AB91" s="716">
        <f t="shared" si="38"/>
        <v>31883.370968768722</v>
      </c>
    </row>
    <row r="92" spans="1:28" x14ac:dyDescent="0.25">
      <c r="A92" s="675" t="str">
        <f>Weather_Site!A90</f>
        <v>Fri</v>
      </c>
      <c r="B92" s="672">
        <f>Weather_Site!B90</f>
        <v>43777</v>
      </c>
      <c r="C92" s="673">
        <f>Weather_Site!C90</f>
        <v>0.58333333333333337</v>
      </c>
      <c r="D92" s="413">
        <f>Weather_Site!D90</f>
        <v>34.700000000000003</v>
      </c>
      <c r="E92" s="413">
        <f>Weather_Site!E90</f>
        <v>6</v>
      </c>
      <c r="F92" s="674">
        <f>Weather_Site!F90</f>
        <v>290</v>
      </c>
      <c r="G92" s="413">
        <f>Weather_Site!G90</f>
        <v>31</v>
      </c>
      <c r="H92" s="548">
        <f>C$4</f>
        <v>0</v>
      </c>
      <c r="I92" s="413">
        <f t="shared" si="21"/>
        <v>10.333333333333334</v>
      </c>
      <c r="J92" s="413">
        <f>IF(Weather_Site!M90&lt;180,Weather_Site!M90+180,Weather_Site!M90-180)</f>
        <v>110</v>
      </c>
      <c r="K92" s="711">
        <f t="shared" si="22"/>
        <v>2.8551099999999994</v>
      </c>
      <c r="L92" s="711">
        <f t="shared" si="23"/>
        <v>3.0524999999999998</v>
      </c>
      <c r="M92" s="711">
        <f t="shared" si="24"/>
        <v>2.5919900000000005</v>
      </c>
      <c r="N92" s="711">
        <f t="shared" si="25"/>
        <v>2.8551099999999994</v>
      </c>
      <c r="O92" s="713">
        <f t="shared" si="26"/>
        <v>1</v>
      </c>
      <c r="P92" s="711">
        <f>IF($O$11,Weather_Site!H90,IF(0.191*(Weather_Site!K90+104)*(Weather_Site!J90+1)^1.5/(3.52*(Weather_Site!J90+1)^1.5+Weather_Site!I90-1)&gt;10, 10,0.191*(Weather_Site!K90+104)*(Weather_Site!J90+1)^1.5/(3.52*(Weather_Site!J90+1)^1.5+Weather_Site!I90-1)))</f>
        <v>10</v>
      </c>
      <c r="Q92" s="713">
        <f t="shared" si="27"/>
        <v>0.99848144468279332</v>
      </c>
      <c r="R92" s="713">
        <f t="shared" si="28"/>
        <v>0.99848144468279332</v>
      </c>
      <c r="S92" s="711">
        <f t="shared" si="29"/>
        <v>1</v>
      </c>
      <c r="T92" s="716">
        <f t="shared" si="30"/>
        <v>549.60633323758304</v>
      </c>
      <c r="U92" s="716">
        <f t="shared" si="31"/>
        <v>1409.7700364346269</v>
      </c>
      <c r="V92" s="716">
        <f t="shared" si="32"/>
        <v>3125.2592064187838</v>
      </c>
      <c r="W92" s="713">
        <f t="shared" si="33"/>
        <v>1</v>
      </c>
      <c r="X92" s="713">
        <f t="shared" si="34"/>
        <v>0.97523606637111793</v>
      </c>
      <c r="Y92" s="716">
        <f t="shared" si="35"/>
        <v>3082.7769464722301</v>
      </c>
      <c r="Z92" s="711">
        <f t="shared" si="36"/>
        <v>10.725590801727348</v>
      </c>
      <c r="AA92" s="716">
        <f t="shared" si="37"/>
        <v>393.59288934071674</v>
      </c>
      <c r="AB92" s="716">
        <f t="shared" si="38"/>
        <v>36633.666047245002</v>
      </c>
    </row>
    <row r="93" spans="1:28" x14ac:dyDescent="0.25">
      <c r="A93" s="675" t="str">
        <f>Weather_Site!A91</f>
        <v>Fri</v>
      </c>
      <c r="B93" s="672">
        <f>Weather_Site!B91</f>
        <v>43777</v>
      </c>
      <c r="C93" s="673">
        <f>Weather_Site!C91</f>
        <v>0.60416666666666663</v>
      </c>
      <c r="D93" s="413">
        <f>Weather_Site!D91</f>
        <v>34</v>
      </c>
      <c r="E93" s="413">
        <f>Weather_Site!E91</f>
        <v>7</v>
      </c>
      <c r="F93" s="674">
        <f>Weather_Site!F91</f>
        <v>320</v>
      </c>
      <c r="G93" s="413">
        <f>Weather_Site!G91</f>
        <v>24</v>
      </c>
      <c r="H93" s="548">
        <f>C$4</f>
        <v>0</v>
      </c>
      <c r="I93" s="413">
        <f t="shared" si="21"/>
        <v>8</v>
      </c>
      <c r="J93" s="413">
        <f>IF(Weather_Site!M91&lt;180,Weather_Site!M91+180,Weather_Site!M91-180)</f>
        <v>140</v>
      </c>
      <c r="K93" s="711">
        <f t="shared" si="22"/>
        <v>2.9921999999999995</v>
      </c>
      <c r="L93" s="711">
        <f t="shared" si="23"/>
        <v>3.2530000000000001</v>
      </c>
      <c r="M93" s="711">
        <f t="shared" si="24"/>
        <v>2.8238000000000003</v>
      </c>
      <c r="N93" s="711">
        <f t="shared" si="25"/>
        <v>2.9921999999999995</v>
      </c>
      <c r="O93" s="713">
        <f t="shared" si="26"/>
        <v>1</v>
      </c>
      <c r="P93" s="711">
        <f>IF($O$11,Weather_Site!H91,IF(0.191*(Weather_Site!K91+104)*(Weather_Site!J91+1)^1.5/(3.52*(Weather_Site!J91+1)^1.5+Weather_Site!I91-1)&gt;10, 10,0.191*(Weather_Site!K91+104)*(Weather_Site!J91+1)^1.5/(3.52*(Weather_Site!J91+1)^1.5+Weather_Site!I91-1)))</f>
        <v>10</v>
      </c>
      <c r="Q93" s="713">
        <f t="shared" si="27"/>
        <v>0.99848144468279332</v>
      </c>
      <c r="R93" s="713">
        <f t="shared" si="28"/>
        <v>0.99848144468279332</v>
      </c>
      <c r="S93" s="711">
        <f t="shared" si="29"/>
        <v>1</v>
      </c>
      <c r="T93" s="716">
        <f t="shared" si="30"/>
        <v>428.04718398004042</v>
      </c>
      <c r="U93" s="716">
        <f t="shared" si="31"/>
        <v>1141.2281061768037</v>
      </c>
      <c r="V93" s="716">
        <f t="shared" si="32"/>
        <v>2303.958927019698</v>
      </c>
      <c r="W93" s="713">
        <f t="shared" si="33"/>
        <v>1</v>
      </c>
      <c r="X93" s="713">
        <f t="shared" si="34"/>
        <v>0.83307669530775941</v>
      </c>
      <c r="Y93" s="716">
        <f t="shared" si="35"/>
        <v>2109.8720559370804</v>
      </c>
      <c r="Z93" s="711">
        <f t="shared" si="36"/>
        <v>8.1536724065169679</v>
      </c>
      <c r="AA93" s="716">
        <f t="shared" si="37"/>
        <v>335.45409182413511</v>
      </c>
      <c r="AB93" s="716">
        <f t="shared" si="38"/>
        <v>25072.312931385637</v>
      </c>
    </row>
    <row r="94" spans="1:28" x14ac:dyDescent="0.25">
      <c r="A94" s="23" t="str">
        <f>Weather_Site!A92</f>
        <v>Fri</v>
      </c>
      <c r="B94" s="24">
        <f>Weather_Site!B92</f>
        <v>43777</v>
      </c>
      <c r="C94" s="25">
        <f>Weather_Site!C92</f>
        <v>0.625</v>
      </c>
      <c r="D94" s="27">
        <f>Weather_Site!D92</f>
        <v>33.9</v>
      </c>
      <c r="E94" s="27">
        <f>Weather_Site!E92</f>
        <v>7</v>
      </c>
      <c r="F94" s="28">
        <f>Weather_Site!F92</f>
        <v>330</v>
      </c>
      <c r="G94" s="27">
        <f>Weather_Site!G92</f>
        <v>21</v>
      </c>
      <c r="H94" s="548">
        <f>C$4</f>
        <v>0</v>
      </c>
      <c r="I94" s="27">
        <f t="shared" si="21"/>
        <v>7</v>
      </c>
      <c r="J94" s="739">
        <f>IF(Weather_Site!M92&lt;180,Weather_Site!M92+180,Weather_Site!M92-180)</f>
        <v>150</v>
      </c>
      <c r="K94" s="635">
        <f t="shared" si="22"/>
        <v>2.9940699999999998</v>
      </c>
      <c r="L94" s="635">
        <f t="shared" si="23"/>
        <v>3.2575000000000003</v>
      </c>
      <c r="M94" s="635">
        <f t="shared" si="24"/>
        <v>2.8286300000000004</v>
      </c>
      <c r="N94" s="635">
        <f t="shared" si="25"/>
        <v>2.9940699999999998</v>
      </c>
      <c r="O94" s="636">
        <f t="shared" si="26"/>
        <v>1</v>
      </c>
      <c r="P94" s="635">
        <f>IF($O$11,Weather_Site!H92,IF(0.191*(Weather_Site!K92+104)*(Weather_Site!J92+1)^1.5/(3.52*(Weather_Site!J92+1)^1.5+Weather_Site!I92-1)&gt;10, 10,0.191*(Weather_Site!K92+104)*(Weather_Site!J92+1)^1.5/(3.52*(Weather_Site!J92+1)^1.5+Weather_Site!I92-1)))</f>
        <v>10</v>
      </c>
      <c r="Q94" s="636">
        <f t="shared" si="27"/>
        <v>0.99848144468279332</v>
      </c>
      <c r="R94" s="636">
        <f t="shared" si="28"/>
        <v>0.99848144468279332</v>
      </c>
      <c r="S94" s="635">
        <f t="shared" si="29"/>
        <v>1</v>
      </c>
      <c r="T94" s="707">
        <f t="shared" si="30"/>
        <v>375.07655564401381</v>
      </c>
      <c r="U94" s="707">
        <f t="shared" si="31"/>
        <v>1022.0898799733683</v>
      </c>
      <c r="V94" s="707">
        <f t="shared" si="32"/>
        <v>1965.1245714555994</v>
      </c>
      <c r="W94" s="636">
        <f t="shared" si="33"/>
        <v>1</v>
      </c>
      <c r="X94" s="636">
        <f t="shared" si="34"/>
        <v>0.67311136747378653</v>
      </c>
      <c r="Y94" s="707">
        <f t="shared" si="35"/>
        <v>1656.8572507321931</v>
      </c>
      <c r="Z94" s="635">
        <f t="shared" si="36"/>
        <v>6.8463517075410296</v>
      </c>
      <c r="AA94" s="707">
        <f t="shared" si="37"/>
        <v>294.37446711893131</v>
      </c>
      <c r="AB94" s="707">
        <f t="shared" si="38"/>
        <v>19688.986996200896</v>
      </c>
    </row>
    <row r="95" spans="1:28" x14ac:dyDescent="0.25">
      <c r="A95" s="23" t="str">
        <f>Weather_Site!A93</f>
        <v>Fri</v>
      </c>
      <c r="B95" s="24">
        <f>Weather_Site!B93</f>
        <v>43777</v>
      </c>
      <c r="C95" s="25">
        <f>Weather_Site!C93</f>
        <v>0.64583333333333337</v>
      </c>
      <c r="D95" s="27">
        <f>Weather_Site!D93</f>
        <v>33.9</v>
      </c>
      <c r="E95" s="27">
        <f>Weather_Site!E93</f>
        <v>7</v>
      </c>
      <c r="F95" s="28">
        <f>Weather_Site!F93</f>
        <v>350</v>
      </c>
      <c r="G95" s="27">
        <f>Weather_Site!G93</f>
        <v>8</v>
      </c>
      <c r="H95" s="548">
        <f>C$4</f>
        <v>0</v>
      </c>
      <c r="I95" s="27">
        <f t="shared" si="21"/>
        <v>2.6666666666666665</v>
      </c>
      <c r="J95" s="739">
        <f>IF(Weather_Site!M93&lt;180,Weather_Site!M93+180,Weather_Site!M93-180)</f>
        <v>170</v>
      </c>
      <c r="K95" s="635">
        <f t="shared" si="22"/>
        <v>2.9940699999999998</v>
      </c>
      <c r="L95" s="635">
        <f t="shared" si="23"/>
        <v>3.2575000000000003</v>
      </c>
      <c r="M95" s="635">
        <f t="shared" si="24"/>
        <v>2.8286300000000004</v>
      </c>
      <c r="N95" s="635">
        <f t="shared" si="25"/>
        <v>2.9940699999999998</v>
      </c>
      <c r="O95" s="636">
        <f t="shared" si="26"/>
        <v>1</v>
      </c>
      <c r="P95" s="635">
        <f>IF($O$11,Weather_Site!H93,IF(0.191*(Weather_Site!K93+104)*(Weather_Site!J93+1)^1.5/(3.52*(Weather_Site!J93+1)^1.5+Weather_Site!I93-1)&gt;10, 10,0.191*(Weather_Site!K93+104)*(Weather_Site!J93+1)^1.5/(3.52*(Weather_Site!J93+1)^1.5+Weather_Site!I93-1)))</f>
        <v>10</v>
      </c>
      <c r="Q95" s="636">
        <f t="shared" si="27"/>
        <v>0.99848144468279332</v>
      </c>
      <c r="R95" s="636">
        <f t="shared" si="28"/>
        <v>0.99848144468279332</v>
      </c>
      <c r="S95" s="635">
        <f t="shared" si="29"/>
        <v>1</v>
      </c>
      <c r="T95" s="707">
        <f t="shared" si="30"/>
        <v>135.3156911582297</v>
      </c>
      <c r="U95" s="707">
        <f t="shared" si="31"/>
        <v>460.69999773336502</v>
      </c>
      <c r="V95" s="707">
        <f t="shared" si="32"/>
        <v>622.42886430359113</v>
      </c>
      <c r="W95" s="636">
        <f t="shared" si="33"/>
        <v>1</v>
      </c>
      <c r="X95" s="636">
        <f t="shared" si="34"/>
        <v>4.2533092281620444E-2</v>
      </c>
      <c r="Y95" s="707">
        <f t="shared" si="35"/>
        <v>467.57882653979829</v>
      </c>
      <c r="Z95" s="635">
        <f t="shared" si="36"/>
        <v>2.7429704607053926</v>
      </c>
      <c r="AA95" s="707">
        <f t="shared" si="37"/>
        <v>169.21642535458824</v>
      </c>
      <c r="AB95" s="707">
        <f t="shared" si="38"/>
        <v>5556.3950553812692</v>
      </c>
    </row>
    <row r="96" spans="1:28" x14ac:dyDescent="0.25">
      <c r="A96" s="23" t="str">
        <f>Weather_Site!A94</f>
        <v>Fri</v>
      </c>
      <c r="B96" s="24">
        <f>Weather_Site!B94</f>
        <v>43777</v>
      </c>
      <c r="C96" s="25">
        <f>Weather_Site!C94</f>
        <v>0.66666666666666663</v>
      </c>
      <c r="D96" s="27">
        <f>Weather_Site!D94</f>
        <v>30.3</v>
      </c>
      <c r="E96" s="27">
        <f>Weather_Site!E94</f>
        <v>20</v>
      </c>
      <c r="F96" s="28">
        <f>Weather_Site!F94</f>
        <v>130</v>
      </c>
      <c r="G96" s="27">
        <f>Weather_Site!G94</f>
        <v>15</v>
      </c>
      <c r="H96" s="548">
        <f>C$4</f>
        <v>0</v>
      </c>
      <c r="I96" s="27">
        <f t="shared" si="21"/>
        <v>5</v>
      </c>
      <c r="J96" s="739">
        <f>IF(Weather_Site!M94&lt;180,Weather_Site!M94+180,Weather_Site!M94-180)</f>
        <v>310</v>
      </c>
      <c r="K96" s="635">
        <f t="shared" si="22"/>
        <v>4.6733900000000004</v>
      </c>
      <c r="L96" s="635">
        <f t="shared" si="23"/>
        <v>5.6165000000000003</v>
      </c>
      <c r="M96" s="635">
        <f t="shared" si="24"/>
        <v>5.5765099999999999</v>
      </c>
      <c r="N96" s="635">
        <f t="shared" si="25"/>
        <v>4.6733900000000004</v>
      </c>
      <c r="O96" s="636">
        <f t="shared" si="26"/>
        <v>0.96603946412992348</v>
      </c>
      <c r="P96" s="635">
        <f>IF($O$11,Weather_Site!H94,IF(0.191*(Weather_Site!K94+104)*(Weather_Site!J94+1)^1.5/(3.52*(Weather_Site!J94+1)^1.5+Weather_Site!I94-1)&gt;10, 10,0.191*(Weather_Site!K94+104)*(Weather_Site!J94+1)^1.5/(3.52*(Weather_Site!J94+1)^1.5+Weather_Site!I94-1)))</f>
        <v>10</v>
      </c>
      <c r="Q96" s="636">
        <f t="shared" si="27"/>
        <v>0.99848144468279332</v>
      </c>
      <c r="R96" s="636">
        <f t="shared" si="28"/>
        <v>0.96457247976503746</v>
      </c>
      <c r="S96" s="635">
        <f t="shared" si="29"/>
        <v>1</v>
      </c>
      <c r="T96" s="707">
        <f t="shared" si="30"/>
        <v>257.94896516268807</v>
      </c>
      <c r="U96" s="707">
        <f t="shared" si="31"/>
        <v>747.87238755949943</v>
      </c>
      <c r="V96" s="707">
        <f t="shared" si="32"/>
        <v>1271.4683324979549</v>
      </c>
      <c r="W96" s="636">
        <f t="shared" si="33"/>
        <v>1</v>
      </c>
      <c r="X96" s="636">
        <f t="shared" si="34"/>
        <v>0.1235148984779926</v>
      </c>
      <c r="Y96" s="707">
        <f t="shared" si="35"/>
        <v>812.5442875420614</v>
      </c>
      <c r="Z96" s="635">
        <f t="shared" si="36"/>
        <v>4.0901147705618737</v>
      </c>
      <c r="AA96" s="707">
        <f t="shared" si="37"/>
        <v>188.70048479843507</v>
      </c>
      <c r="AB96" s="707">
        <f t="shared" si="38"/>
        <v>9655.7346169581615</v>
      </c>
    </row>
    <row r="97" spans="1:28" x14ac:dyDescent="0.25">
      <c r="A97" s="23" t="str">
        <f>Weather_Site!A95</f>
        <v>Fri</v>
      </c>
      <c r="B97" s="24">
        <f>Weather_Site!B95</f>
        <v>43777</v>
      </c>
      <c r="C97" s="25">
        <f>Weather_Site!C95</f>
        <v>0.6875</v>
      </c>
      <c r="D97" s="27">
        <f>Weather_Site!D95</f>
        <v>29</v>
      </c>
      <c r="E97" s="27">
        <f>Weather_Site!E95</f>
        <v>31</v>
      </c>
      <c r="F97" s="28">
        <f>Weather_Site!F95</f>
        <v>140</v>
      </c>
      <c r="G97" s="27">
        <f>Weather_Site!G95</f>
        <v>17</v>
      </c>
      <c r="H97" s="548">
        <f>C$4</f>
        <v>0</v>
      </c>
      <c r="I97" s="27">
        <f t="shared" si="21"/>
        <v>5.666666666666667</v>
      </c>
      <c r="J97" s="739">
        <f>IF(Weather_Site!M95&lt;180,Weather_Site!M95+180,Weather_Site!M95-180)</f>
        <v>320</v>
      </c>
      <c r="K97" s="635">
        <f t="shared" si="22"/>
        <v>6.0616999999999992</v>
      </c>
      <c r="L97" s="635">
        <f t="shared" si="23"/>
        <v>7.5340000000000007</v>
      </c>
      <c r="M97" s="635">
        <f t="shared" si="24"/>
        <v>7.8172999999999995</v>
      </c>
      <c r="N97" s="635">
        <f t="shared" si="25"/>
        <v>6.0616999999999992</v>
      </c>
      <c r="O97" s="636">
        <f t="shared" si="26"/>
        <v>0.86387977427283691</v>
      </c>
      <c r="P97" s="635">
        <f>IF($O$11,Weather_Site!H95,IF(0.191*(Weather_Site!K95+104)*(Weather_Site!J95+1)^1.5/(3.52*(Weather_Site!J95+1)^1.5+Weather_Site!I95-1)&gt;10, 10,0.191*(Weather_Site!K95+104)*(Weather_Site!J95+1)^1.5/(3.52*(Weather_Site!J95+1)^1.5+Weather_Site!I95-1)))</f>
        <v>10</v>
      </c>
      <c r="Q97" s="636">
        <f t="shared" si="27"/>
        <v>0.99848144468279332</v>
      </c>
      <c r="R97" s="636">
        <f t="shared" si="28"/>
        <v>0.86256792504818758</v>
      </c>
      <c r="S97" s="635">
        <f t="shared" si="29"/>
        <v>1</v>
      </c>
      <c r="T97" s="707">
        <f t="shared" si="30"/>
        <v>262.10306859421831</v>
      </c>
      <c r="U97" s="707">
        <f t="shared" si="31"/>
        <v>741.59794003596289</v>
      </c>
      <c r="V97" s="707">
        <f t="shared" si="32"/>
        <v>1319.8336043519039</v>
      </c>
      <c r="W97" s="636">
        <f t="shared" si="33"/>
        <v>1</v>
      </c>
      <c r="X97" s="636">
        <f t="shared" si="34"/>
        <v>1.6133900621332485E-2</v>
      </c>
      <c r="Y97" s="707">
        <f t="shared" si="35"/>
        <v>750.92713677974643</v>
      </c>
      <c r="Z97" s="635">
        <f t="shared" si="36"/>
        <v>3.8634321758640842</v>
      </c>
      <c r="AA97" s="707">
        <f t="shared" si="37"/>
        <v>158.19649801545174</v>
      </c>
      <c r="AB97" s="707">
        <f t="shared" si="38"/>
        <v>8923.5174753993215</v>
      </c>
    </row>
    <row r="98" spans="1:28" x14ac:dyDescent="0.25">
      <c r="A98" s="23" t="str">
        <f>Weather_Site!A96</f>
        <v>Fri</v>
      </c>
      <c r="B98" s="24">
        <f>Weather_Site!B96</f>
        <v>43777</v>
      </c>
      <c r="C98" s="25">
        <f>Weather_Site!C96</f>
        <v>0.70833333333333337</v>
      </c>
      <c r="D98" s="27">
        <f>Weather_Site!D96</f>
        <v>28.1</v>
      </c>
      <c r="E98" s="27">
        <f>Weather_Site!E96</f>
        <v>34</v>
      </c>
      <c r="F98" s="28">
        <f>Weather_Site!F96</f>
        <v>140</v>
      </c>
      <c r="G98" s="27">
        <f>Weather_Site!G96</f>
        <v>13</v>
      </c>
      <c r="H98" s="548">
        <f>C$4</f>
        <v>0</v>
      </c>
      <c r="I98" s="27">
        <f t="shared" si="21"/>
        <v>4.333333333333333</v>
      </c>
      <c r="J98" s="739">
        <f>IF(Weather_Site!M96&lt;180,Weather_Site!M96+180,Weather_Site!M96-180)</f>
        <v>320</v>
      </c>
      <c r="K98" s="635">
        <f t="shared" si="22"/>
        <v>6.4505299999999997</v>
      </c>
      <c r="L98" s="635">
        <f t="shared" si="23"/>
        <v>8.0815000000000001</v>
      </c>
      <c r="M98" s="635">
        <f t="shared" si="24"/>
        <v>8.4547700000000017</v>
      </c>
      <c r="N98" s="635">
        <f t="shared" si="25"/>
        <v>6.4505299999999997</v>
      </c>
      <c r="O98" s="636">
        <f t="shared" si="26"/>
        <v>0.83107187192972709</v>
      </c>
      <c r="P98" s="635">
        <f>IF($O$11,Weather_Site!H96,IF(0.191*(Weather_Site!K96+104)*(Weather_Site!J96+1)^1.5/(3.52*(Weather_Site!J96+1)^1.5+Weather_Site!I96-1)&gt;10, 10,0.191*(Weather_Site!K96+104)*(Weather_Site!J96+1)^1.5/(3.52*(Weather_Site!J96+1)^1.5+Weather_Site!I96-1)))</f>
        <v>10</v>
      </c>
      <c r="Q98" s="636">
        <f t="shared" si="27"/>
        <v>0.99848144468279332</v>
      </c>
      <c r="R98" s="636">
        <f t="shared" si="28"/>
        <v>0.82980984331962726</v>
      </c>
      <c r="S98" s="635">
        <f t="shared" si="29"/>
        <v>1</v>
      </c>
      <c r="T98" s="707">
        <f t="shared" si="30"/>
        <v>191.29591660531335</v>
      </c>
      <c r="U98" s="707">
        <f t="shared" si="31"/>
        <v>571.68435723374159</v>
      </c>
      <c r="V98" s="707">
        <f t="shared" si="32"/>
        <v>922.3881288293162</v>
      </c>
      <c r="W98" s="636">
        <f t="shared" si="33"/>
        <v>1</v>
      </c>
      <c r="X98" s="636">
        <f t="shared" si="34"/>
        <v>2.0841909711649519E-3</v>
      </c>
      <c r="Y98" s="707">
        <f t="shared" si="35"/>
        <v>572.41529086805451</v>
      </c>
      <c r="Z98" s="635">
        <f t="shared" si="36"/>
        <v>3.174982241441203</v>
      </c>
      <c r="AA98" s="707">
        <f t="shared" si="37"/>
        <v>148.09461111147016</v>
      </c>
      <c r="AB98" s="707">
        <f t="shared" si="38"/>
        <v>6802.2017064820484</v>
      </c>
    </row>
    <row r="99" spans="1:28" x14ac:dyDescent="0.25">
      <c r="A99" s="675" t="str">
        <f>Weather_Site!A97</f>
        <v>Fri</v>
      </c>
      <c r="B99" s="672">
        <f>Weather_Site!B97</f>
        <v>43777</v>
      </c>
      <c r="C99" s="673">
        <f>Weather_Site!C97</f>
        <v>0.72916666666666663</v>
      </c>
      <c r="D99" s="413">
        <f>Weather_Site!D97</f>
        <v>27.1</v>
      </c>
      <c r="E99" s="413">
        <f>Weather_Site!E97</f>
        <v>37</v>
      </c>
      <c r="F99" s="674">
        <f>Weather_Site!F97</f>
        <v>70</v>
      </c>
      <c r="G99" s="413">
        <f>Weather_Site!G97</f>
        <v>13</v>
      </c>
      <c r="H99" s="548">
        <f>C$4</f>
        <v>0</v>
      </c>
      <c r="I99" s="413">
        <f t="shared" si="21"/>
        <v>4.333333333333333</v>
      </c>
      <c r="J99" s="413">
        <f>IF(Weather_Site!M97&lt;180,Weather_Site!M97+180,Weather_Site!M97-180)</f>
        <v>250</v>
      </c>
      <c r="K99" s="711">
        <f t="shared" si="22"/>
        <v>6.8412299999999995</v>
      </c>
      <c r="L99" s="711">
        <f t="shared" si="23"/>
        <v>8.6334999999999997</v>
      </c>
      <c r="M99" s="711">
        <f t="shared" si="24"/>
        <v>9.0970700000000004</v>
      </c>
      <c r="N99" s="711">
        <f t="shared" si="25"/>
        <v>6.8412299999999995</v>
      </c>
      <c r="O99" s="713">
        <f t="shared" si="26"/>
        <v>0.79693040742795174</v>
      </c>
      <c r="P99" s="711">
        <f>IF($O$11,Weather_Site!H97,IF(0.191*(Weather_Site!K97+104)*(Weather_Site!J97+1)^1.5/(3.52*(Weather_Site!J97+1)^1.5+Weather_Site!I97-1)&gt;10, 10,0.191*(Weather_Site!K97+104)*(Weather_Site!J97+1)^1.5/(3.52*(Weather_Site!J97+1)^1.5+Weather_Site!I97-1)))</f>
        <v>10</v>
      </c>
      <c r="Q99" s="713">
        <f t="shared" si="27"/>
        <v>0.99848144468279332</v>
      </c>
      <c r="R99" s="713">
        <f t="shared" si="28"/>
        <v>0.79572022452030833</v>
      </c>
      <c r="S99" s="711">
        <f t="shared" si="29"/>
        <v>1</v>
      </c>
      <c r="T99" s="716">
        <f t="shared" si="30"/>
        <v>183.43724280499598</v>
      </c>
      <c r="U99" s="716">
        <f t="shared" si="31"/>
        <v>548.19885393618029</v>
      </c>
      <c r="V99" s="716">
        <f t="shared" si="32"/>
        <v>884.49527910001154</v>
      </c>
      <c r="W99" s="713">
        <f t="shared" si="33"/>
        <v>1</v>
      </c>
      <c r="X99" s="713">
        <f t="shared" si="34"/>
        <v>8.3487600338349945E-4</v>
      </c>
      <c r="Y99" s="716">
        <f t="shared" si="35"/>
        <v>548.47961975157318</v>
      </c>
      <c r="Z99" s="711">
        <f t="shared" si="36"/>
        <v>3.0784288575064345</v>
      </c>
      <c r="AA99" s="716">
        <f t="shared" si="37"/>
        <v>141.90200241942802</v>
      </c>
      <c r="AB99" s="716">
        <f t="shared" si="38"/>
        <v>6517.7661480478619</v>
      </c>
    </row>
    <row r="100" spans="1:28" x14ac:dyDescent="0.25">
      <c r="A100" s="675" t="str">
        <f>Weather_Site!A98</f>
        <v>Fri</v>
      </c>
      <c r="B100" s="672">
        <f>Weather_Site!B98</f>
        <v>43777</v>
      </c>
      <c r="C100" s="673">
        <f>Weather_Site!C98</f>
        <v>0.75</v>
      </c>
      <c r="D100" s="413">
        <f>Weather_Site!D98</f>
        <v>26.3</v>
      </c>
      <c r="E100" s="413">
        <f>Weather_Site!E98</f>
        <v>37</v>
      </c>
      <c r="F100" s="674">
        <f>Weather_Site!F98</f>
        <v>210</v>
      </c>
      <c r="G100" s="413">
        <f>Weather_Site!G98</f>
        <v>17</v>
      </c>
      <c r="H100" s="548">
        <f>C$4</f>
        <v>0</v>
      </c>
      <c r="I100" s="413">
        <f t="shared" si="21"/>
        <v>5.666666666666667</v>
      </c>
      <c r="J100" s="413">
        <f>IF(Weather_Site!M98&lt;180,Weather_Site!M98+180,Weather_Site!M98-180)</f>
        <v>30</v>
      </c>
      <c r="K100" s="711">
        <f t="shared" si="22"/>
        <v>6.8561899999999998</v>
      </c>
      <c r="L100" s="711">
        <f t="shared" si="23"/>
        <v>8.6694999999999993</v>
      </c>
      <c r="M100" s="711">
        <f t="shared" si="24"/>
        <v>9.1357099999999996</v>
      </c>
      <c r="N100" s="711">
        <f t="shared" si="25"/>
        <v>8.6694999999999993</v>
      </c>
      <c r="O100" s="713">
        <f t="shared" si="26"/>
        <v>0.63082982564190271</v>
      </c>
      <c r="P100" s="711">
        <f>IF($O$11,Weather_Site!H98,IF(0.191*(Weather_Site!K98+104)*(Weather_Site!J98+1)^1.5/(3.52*(Weather_Site!J98+1)^1.5+Weather_Site!I98-1)&gt;10, 10,0.191*(Weather_Site!K98+104)*(Weather_Site!J98+1)^1.5/(3.52*(Weather_Site!J98+1)^1.5+Weather_Site!I98-1)))</f>
        <v>10</v>
      </c>
      <c r="Q100" s="713">
        <f t="shared" si="27"/>
        <v>0.99848144468279332</v>
      </c>
      <c r="R100" s="713">
        <f t="shared" si="28"/>
        <v>0.62987187565592162</v>
      </c>
      <c r="S100" s="711">
        <f t="shared" si="29"/>
        <v>1</v>
      </c>
      <c r="T100" s="716">
        <f t="shared" si="30"/>
        <v>191.39518945292349</v>
      </c>
      <c r="U100" s="716">
        <f t="shared" si="31"/>
        <v>541.53611780419999</v>
      </c>
      <c r="V100" s="716">
        <f t="shared" si="32"/>
        <v>963.78040938678203</v>
      </c>
      <c r="W100" s="713">
        <f t="shared" si="33"/>
        <v>1</v>
      </c>
      <c r="X100" s="713">
        <f t="shared" si="34"/>
        <v>3.1550135084645937E-5</v>
      </c>
      <c r="Y100" s="716">
        <f t="shared" si="35"/>
        <v>541.54943966863812</v>
      </c>
      <c r="Z100" s="711">
        <f t="shared" si="36"/>
        <v>3.0502570379674618</v>
      </c>
      <c r="AA100" s="716">
        <f t="shared" si="37"/>
        <v>114.08726714178775</v>
      </c>
      <c r="AB100" s="716">
        <f t="shared" si="38"/>
        <v>6435.4125080623162</v>
      </c>
    </row>
    <row r="101" spans="1:28" x14ac:dyDescent="0.25">
      <c r="A101" s="675" t="str">
        <f>Weather_Site!A99</f>
        <v>Fri</v>
      </c>
      <c r="B101" s="672">
        <f>Weather_Site!B99</f>
        <v>43777</v>
      </c>
      <c r="C101" s="673">
        <f>Weather_Site!C99</f>
        <v>0.77083333333333337</v>
      </c>
      <c r="D101" s="413">
        <f>Weather_Site!D99</f>
        <v>26.4</v>
      </c>
      <c r="E101" s="413">
        <f>Weather_Site!E99</f>
        <v>35</v>
      </c>
      <c r="F101" s="674">
        <f>Weather_Site!F99</f>
        <v>30</v>
      </c>
      <c r="G101" s="413">
        <f>Weather_Site!G99</f>
        <v>9</v>
      </c>
      <c r="H101" s="548">
        <f>C$4</f>
        <v>0</v>
      </c>
      <c r="I101" s="413">
        <f t="shared" si="21"/>
        <v>3</v>
      </c>
      <c r="J101" s="413">
        <f>IF(Weather_Site!M99&lt;180,Weather_Site!M99+180,Weather_Site!M99-180)</f>
        <v>210</v>
      </c>
      <c r="K101" s="711">
        <f t="shared" si="22"/>
        <v>6.6063199999999993</v>
      </c>
      <c r="L101" s="711">
        <f t="shared" si="23"/>
        <v>8.327</v>
      </c>
      <c r="M101" s="711">
        <f t="shared" si="24"/>
        <v>8.7348800000000022</v>
      </c>
      <c r="N101" s="711">
        <f t="shared" si="25"/>
        <v>8.327</v>
      </c>
      <c r="O101" s="713">
        <f t="shared" si="26"/>
        <v>0.66197451045825884</v>
      </c>
      <c r="P101" s="711">
        <f>IF($O$11,Weather_Site!H99,IF(0.191*(Weather_Site!K99+104)*(Weather_Site!J99+1)^1.5/(3.52*(Weather_Site!J99+1)^1.5+Weather_Site!I99-1)&gt;10, 10,0.191*(Weather_Site!K99+104)*(Weather_Site!J99+1)^1.5/(3.52*(Weather_Site!J99+1)^1.5+Weather_Site!I99-1)))</f>
        <v>10</v>
      </c>
      <c r="Q101" s="713">
        <f t="shared" si="27"/>
        <v>0.99848144468279332</v>
      </c>
      <c r="R101" s="713">
        <f t="shared" si="28"/>
        <v>0.66096926554554714</v>
      </c>
      <c r="S101" s="711">
        <f t="shared" si="29"/>
        <v>1</v>
      </c>
      <c r="T101" s="716">
        <f t="shared" si="30"/>
        <v>102.40742343325212</v>
      </c>
      <c r="U101" s="716">
        <f t="shared" si="31"/>
        <v>336.12096636221503</v>
      </c>
      <c r="V101" s="716">
        <f t="shared" si="32"/>
        <v>474.09783089350333</v>
      </c>
      <c r="W101" s="713">
        <f t="shared" si="33"/>
        <v>1</v>
      </c>
      <c r="X101" s="713">
        <f t="shared" si="34"/>
        <v>6.8654058297879399E-6</v>
      </c>
      <c r="Y101" s="716">
        <f t="shared" si="35"/>
        <v>336.12191362938512</v>
      </c>
      <c r="Z101" s="711">
        <f t="shared" si="36"/>
        <v>2.1605946181831013</v>
      </c>
      <c r="AA101" s="716">
        <f t="shared" si="37"/>
        <v>112.65649337357056</v>
      </c>
      <c r="AB101" s="716">
        <f t="shared" si="38"/>
        <v>3994.24874029586</v>
      </c>
    </row>
    <row r="102" spans="1:28" x14ac:dyDescent="0.25">
      <c r="A102" s="675" t="str">
        <f>Weather_Site!A100</f>
        <v>Fri</v>
      </c>
      <c r="B102" s="672">
        <f>Weather_Site!B100</f>
        <v>43777</v>
      </c>
      <c r="C102" s="673">
        <f>Weather_Site!C100</f>
        <v>0.79166666666666663</v>
      </c>
      <c r="D102" s="413">
        <f>Weather_Site!D100</f>
        <v>25.1</v>
      </c>
      <c r="E102" s="413">
        <f>Weather_Site!E100</f>
        <v>40</v>
      </c>
      <c r="F102" s="674">
        <f>Weather_Site!F100</f>
        <v>170</v>
      </c>
      <c r="G102" s="413">
        <f>Weather_Site!G100</f>
        <v>8</v>
      </c>
      <c r="H102" s="548">
        <f>C$4</f>
        <v>0</v>
      </c>
      <c r="I102" s="413">
        <f t="shared" si="21"/>
        <v>2.6666666666666665</v>
      </c>
      <c r="J102" s="413">
        <f>IF(Weather_Site!M100&lt;180,Weather_Site!M100+180,Weather_Site!M100-180)</f>
        <v>350</v>
      </c>
      <c r="K102" s="711">
        <f t="shared" si="22"/>
        <v>7.2506299999999992</v>
      </c>
      <c r="L102" s="711">
        <f t="shared" si="23"/>
        <v>9.230500000000001</v>
      </c>
      <c r="M102" s="711">
        <f t="shared" si="24"/>
        <v>9.7876700000000003</v>
      </c>
      <c r="N102" s="711">
        <f t="shared" si="25"/>
        <v>9.230500000000001</v>
      </c>
      <c r="O102" s="713">
        <f t="shared" si="26"/>
        <v>0.58064379429906077</v>
      </c>
      <c r="P102" s="711">
        <f>IF($O$11,Weather_Site!H100,IF(0.191*(Weather_Site!K100+104)*(Weather_Site!J100+1)^1.5/(3.52*(Weather_Site!J100+1)^1.5+Weather_Site!I100-1)&gt;10, 10,0.191*(Weather_Site!K100+104)*(Weather_Site!J100+1)^1.5/(3.52*(Weather_Site!J100+1)^1.5+Weather_Site!I100-1)))</f>
        <v>10</v>
      </c>
      <c r="Q102" s="713">
        <f t="shared" si="27"/>
        <v>0.99848144468279332</v>
      </c>
      <c r="R102" s="713">
        <f t="shared" si="28"/>
        <v>0.57976205457782481</v>
      </c>
      <c r="S102" s="711">
        <f t="shared" si="29"/>
        <v>1</v>
      </c>
      <c r="T102" s="716">
        <f t="shared" si="30"/>
        <v>78.570216342314353</v>
      </c>
      <c r="U102" s="716">
        <f t="shared" si="31"/>
        <v>267.50259471746972</v>
      </c>
      <c r="V102" s="716">
        <f t="shared" si="32"/>
        <v>361.40945745049231</v>
      </c>
      <c r="W102" s="713">
        <f t="shared" si="33"/>
        <v>1</v>
      </c>
      <c r="X102" s="713">
        <f t="shared" si="34"/>
        <v>0</v>
      </c>
      <c r="Y102" s="716">
        <f t="shared" si="35"/>
        <v>267.50259471746972</v>
      </c>
      <c r="Z102" s="711">
        <f t="shared" si="36"/>
        <v>1.8317838552838421</v>
      </c>
      <c r="AA102" s="716">
        <f t="shared" si="37"/>
        <v>96.808987665557936</v>
      </c>
      <c r="AB102" s="716">
        <f t="shared" si="38"/>
        <v>3178.8225005592658</v>
      </c>
    </row>
    <row r="103" spans="1:28" x14ac:dyDescent="0.25">
      <c r="A103" s="675" t="str">
        <f>Weather_Site!A101</f>
        <v>Fri</v>
      </c>
      <c r="B103" s="672">
        <f>Weather_Site!B101</f>
        <v>43777</v>
      </c>
      <c r="C103" s="673">
        <f>Weather_Site!C101</f>
        <v>0.8125</v>
      </c>
      <c r="D103" s="413">
        <f>Weather_Site!D101</f>
        <v>23.8</v>
      </c>
      <c r="E103" s="413">
        <f>Weather_Site!E101</f>
        <v>43</v>
      </c>
      <c r="F103" s="674">
        <f>Weather_Site!F101</f>
        <v>30</v>
      </c>
      <c r="G103" s="413">
        <f>Weather_Site!G101</f>
        <v>8</v>
      </c>
      <c r="H103" s="548">
        <f>C$4</f>
        <v>0</v>
      </c>
      <c r="I103" s="413">
        <f t="shared" si="21"/>
        <v>2.6666666666666665</v>
      </c>
      <c r="J103" s="413">
        <f>IF(Weather_Site!M101&lt;180,Weather_Site!M101+180,Weather_Site!M101-180)</f>
        <v>210</v>
      </c>
      <c r="K103" s="711">
        <f t="shared" si="22"/>
        <v>7.646939999999999</v>
      </c>
      <c r="L103" s="711">
        <f t="shared" si="23"/>
        <v>9.7960000000000012</v>
      </c>
      <c r="M103" s="711">
        <f t="shared" si="24"/>
        <v>10.444460000000001</v>
      </c>
      <c r="N103" s="711">
        <f t="shared" si="25"/>
        <v>9.7960000000000012</v>
      </c>
      <c r="O103" s="713">
        <f t="shared" si="26"/>
        <v>0.53166064652196665</v>
      </c>
      <c r="P103" s="711">
        <f>IF($O$11,Weather_Site!H101,IF(0.191*(Weather_Site!K101+104)*(Weather_Site!J101+1)^1.5/(3.52*(Weather_Site!J101+1)^1.5+Weather_Site!I101-1)&gt;10, 10,0.191*(Weather_Site!K101+104)*(Weather_Site!J101+1)^1.5/(3.52*(Weather_Site!J101+1)^1.5+Weather_Site!I101-1)))</f>
        <v>10</v>
      </c>
      <c r="Q103" s="713">
        <f t="shared" si="27"/>
        <v>0.99848144468279332</v>
      </c>
      <c r="R103" s="713">
        <f t="shared" si="28"/>
        <v>0.53085329042024121</v>
      </c>
      <c r="S103" s="711">
        <f t="shared" si="29"/>
        <v>1</v>
      </c>
      <c r="T103" s="716">
        <f t="shared" si="30"/>
        <v>71.94202784575117</v>
      </c>
      <c r="U103" s="716">
        <f t="shared" si="31"/>
        <v>244.93605864758942</v>
      </c>
      <c r="V103" s="716">
        <f t="shared" si="32"/>
        <v>330.9209324095807</v>
      </c>
      <c r="W103" s="713">
        <f t="shared" si="33"/>
        <v>1</v>
      </c>
      <c r="X103" s="713">
        <f t="shared" si="34"/>
        <v>0</v>
      </c>
      <c r="Y103" s="716">
        <f t="shared" si="35"/>
        <v>244.93605864758942</v>
      </c>
      <c r="Z103" s="711">
        <f t="shared" si="36"/>
        <v>1.718704460357001</v>
      </c>
      <c r="AA103" s="716">
        <f t="shared" si="37"/>
        <v>88.642175248838086</v>
      </c>
      <c r="AB103" s="716">
        <f t="shared" si="38"/>
        <v>2910.6568302621881</v>
      </c>
    </row>
    <row r="104" spans="1:28" x14ac:dyDescent="0.25">
      <c r="A104" s="23" t="str">
        <f>Weather_Site!A102</f>
        <v>Fri</v>
      </c>
      <c r="B104" s="24">
        <f>Weather_Site!B102</f>
        <v>43777</v>
      </c>
      <c r="C104" s="25">
        <f>Weather_Site!C102</f>
        <v>0.83333333333333337</v>
      </c>
      <c r="D104" s="27">
        <f>Weather_Site!D102</f>
        <v>25.8</v>
      </c>
      <c r="E104" s="27">
        <f>Weather_Site!E102</f>
        <v>34</v>
      </c>
      <c r="F104" s="28">
        <f>Weather_Site!F102</f>
        <v>270</v>
      </c>
      <c r="G104" s="27">
        <f>Weather_Site!G102</f>
        <v>8</v>
      </c>
      <c r="H104" s="548">
        <f>C$4</f>
        <v>0</v>
      </c>
      <c r="I104" s="27">
        <f t="shared" si="21"/>
        <v>2.6666666666666665</v>
      </c>
      <c r="J104" s="739">
        <f>IF(Weather_Site!M102&lt;180,Weather_Site!M102+180,Weather_Site!M102-180)</f>
        <v>90</v>
      </c>
      <c r="K104" s="635">
        <f t="shared" si="22"/>
        <v>6.4935400000000003</v>
      </c>
      <c r="L104" s="635">
        <f t="shared" si="23"/>
        <v>8.1850000000000005</v>
      </c>
      <c r="M104" s="635">
        <f t="shared" si="24"/>
        <v>8.5658600000000007</v>
      </c>
      <c r="N104" s="635">
        <f t="shared" si="25"/>
        <v>8.5658600000000007</v>
      </c>
      <c r="O104" s="636">
        <f t="shared" si="26"/>
        <v>0.64022438248165869</v>
      </c>
      <c r="P104" s="635">
        <f>IF($O$11,Weather_Site!H102,IF(0.191*(Weather_Site!K102+104)*(Weather_Site!J102+1)^1.5/(3.52*(Weather_Site!J102+1)^1.5+Weather_Site!I102-1)&gt;10, 10,0.191*(Weather_Site!K102+104)*(Weather_Site!J102+1)^1.5/(3.52*(Weather_Site!J102+1)^1.5+Weather_Site!I102-1)))</f>
        <v>10</v>
      </c>
      <c r="Q104" s="636">
        <f t="shared" si="27"/>
        <v>0.99848144468279332</v>
      </c>
      <c r="R104" s="636">
        <f t="shared" si="28"/>
        <v>0.63925216634143578</v>
      </c>
      <c r="S104" s="635">
        <f t="shared" si="29"/>
        <v>1</v>
      </c>
      <c r="T104" s="707">
        <f t="shared" si="30"/>
        <v>86.63240481185646</v>
      </c>
      <c r="U104" s="707">
        <f t="shared" si="31"/>
        <v>294.95137155814518</v>
      </c>
      <c r="V104" s="707">
        <f t="shared" si="32"/>
        <v>398.49413528752672</v>
      </c>
      <c r="W104" s="636">
        <f t="shared" si="33"/>
        <v>1</v>
      </c>
      <c r="X104" s="636">
        <f t="shared" si="34"/>
        <v>0</v>
      </c>
      <c r="Y104" s="707">
        <f t="shared" si="35"/>
        <v>294.95137155814518</v>
      </c>
      <c r="Z104" s="635">
        <f t="shared" si="36"/>
        <v>1.9658285469549401</v>
      </c>
      <c r="AA104" s="707">
        <f t="shared" si="37"/>
        <v>106.7426793421197</v>
      </c>
      <c r="AB104" s="707">
        <f t="shared" si="38"/>
        <v>3505.0054653492916</v>
      </c>
    </row>
    <row r="105" spans="1:28" x14ac:dyDescent="0.25">
      <c r="A105" s="23" t="str">
        <f>Weather_Site!A103</f>
        <v>Fri</v>
      </c>
      <c r="B105" s="24">
        <f>Weather_Site!B103</f>
        <v>43777</v>
      </c>
      <c r="C105" s="25">
        <f>Weather_Site!C103</f>
        <v>0.85416666666666663</v>
      </c>
      <c r="D105" s="27">
        <f>Weather_Site!D103</f>
        <v>23.2</v>
      </c>
      <c r="E105" s="27">
        <f>Weather_Site!E103</f>
        <v>42</v>
      </c>
      <c r="F105" s="28">
        <f>Weather_Site!F103</f>
        <v>170</v>
      </c>
      <c r="G105" s="27">
        <f>Weather_Site!G103</f>
        <v>4</v>
      </c>
      <c r="H105" s="548">
        <f>C$4</f>
        <v>0</v>
      </c>
      <c r="I105" s="27">
        <f t="shared" si="21"/>
        <v>1.3333333333333333</v>
      </c>
      <c r="J105" s="739">
        <f>IF(Weather_Site!M103&lt;180,Weather_Site!M103+180,Weather_Site!M103-180)</f>
        <v>350</v>
      </c>
      <c r="K105" s="635">
        <f t="shared" si="22"/>
        <v>7.53416</v>
      </c>
      <c r="L105" s="635">
        <f t="shared" si="23"/>
        <v>9.6539999999999999</v>
      </c>
      <c r="M105" s="635">
        <f t="shared" si="24"/>
        <v>10.275440000000001</v>
      </c>
      <c r="N105" s="635">
        <f t="shared" si="25"/>
        <v>10.275440000000001</v>
      </c>
      <c r="O105" s="636">
        <f t="shared" si="26"/>
        <v>0.491826188259119</v>
      </c>
      <c r="P105" s="635">
        <f>IF($O$11,Weather_Site!H103,IF(0.191*(Weather_Site!K103+104)*(Weather_Site!J103+1)^1.5/(3.52*(Weather_Site!J103+1)^1.5+Weather_Site!I103-1)&gt;10, 10,0.191*(Weather_Site!K103+104)*(Weather_Site!J103+1)^1.5/(3.52*(Weather_Site!J103+1)^1.5+Weather_Site!I103-1)))</f>
        <v>10</v>
      </c>
      <c r="Q105" s="636">
        <f t="shared" si="27"/>
        <v>0.99848144468279332</v>
      </c>
      <c r="R105" s="636">
        <f t="shared" si="28"/>
        <v>0.4910793229857966</v>
      </c>
      <c r="S105" s="635">
        <f t="shared" si="29"/>
        <v>1</v>
      </c>
      <c r="T105" s="707">
        <f t="shared" si="30"/>
        <v>1.4732379689573897E-2</v>
      </c>
      <c r="U105" s="707">
        <f t="shared" si="31"/>
        <v>127.84166048425192</v>
      </c>
      <c r="V105" s="707">
        <f t="shared" si="32"/>
        <v>134.05726689410878</v>
      </c>
      <c r="W105" s="636">
        <f t="shared" si="33"/>
        <v>1</v>
      </c>
      <c r="X105" s="636">
        <f t="shared" si="34"/>
        <v>0</v>
      </c>
      <c r="Y105" s="707">
        <f t="shared" si="35"/>
        <v>127.84166048425192</v>
      </c>
      <c r="Z105" s="635">
        <f t="shared" si="36"/>
        <v>1.0740889063496553</v>
      </c>
      <c r="AA105" s="707">
        <f t="shared" si="37"/>
        <v>67.943059356001228</v>
      </c>
      <c r="AB105" s="707">
        <f t="shared" si="38"/>
        <v>1519.1850654211935</v>
      </c>
    </row>
    <row r="106" spans="1:28" x14ac:dyDescent="0.25">
      <c r="A106" s="23" t="str">
        <f>Weather_Site!A104</f>
        <v>Fri</v>
      </c>
      <c r="B106" s="24">
        <f>Weather_Site!B104</f>
        <v>43777</v>
      </c>
      <c r="C106" s="25">
        <f>Weather_Site!C104</f>
        <v>0.86944444444444446</v>
      </c>
      <c r="D106" s="27">
        <f>Weather_Site!D104</f>
        <v>28.3</v>
      </c>
      <c r="E106" s="27">
        <f>Weather_Site!E104</f>
        <v>19</v>
      </c>
      <c r="F106" s="28">
        <f>Weather_Site!F104</f>
        <v>300</v>
      </c>
      <c r="G106" s="27">
        <f>Weather_Site!G104</f>
        <v>22</v>
      </c>
      <c r="H106" s="548">
        <f>C$4</f>
        <v>0</v>
      </c>
      <c r="I106" s="27">
        <f t="shared" si="21"/>
        <v>7.333333333333333</v>
      </c>
      <c r="J106" s="739">
        <f>IF(Weather_Site!M104&lt;180,Weather_Site!M104+180,Weather_Site!M104-180)</f>
        <v>120</v>
      </c>
      <c r="K106" s="635">
        <f t="shared" si="22"/>
        <v>4.5867899999999997</v>
      </c>
      <c r="L106" s="635">
        <f t="shared" si="23"/>
        <v>5.5374999999999996</v>
      </c>
      <c r="M106" s="635">
        <f t="shared" si="24"/>
        <v>5.4751100000000008</v>
      </c>
      <c r="N106" s="635">
        <f t="shared" si="25"/>
        <v>5.4751100000000008</v>
      </c>
      <c r="O106" s="636">
        <f t="shared" si="26"/>
        <v>0.91038941351234703</v>
      </c>
      <c r="P106" s="635">
        <f>IF($O$11,Weather_Site!H104,IF(0.191*(Weather_Site!K104+104)*(Weather_Site!J104+1)^1.5/(3.52*(Weather_Site!J104+1)^1.5+Weather_Site!I104-1)&gt;10, 10,0.191*(Weather_Site!K104+104)*(Weather_Site!J104+1)^1.5/(3.52*(Weather_Site!J104+1)^1.5+Weather_Site!I104-1)))</f>
        <v>10</v>
      </c>
      <c r="Q106" s="636">
        <f t="shared" si="27"/>
        <v>0.99848144468279332</v>
      </c>
      <c r="R106" s="636">
        <f t="shared" si="28"/>
        <v>0.90900693682772915</v>
      </c>
      <c r="S106" s="635">
        <f t="shared" si="29"/>
        <v>1</v>
      </c>
      <c r="T106" s="707">
        <f t="shared" si="30"/>
        <v>357.6017573454568</v>
      </c>
      <c r="U106" s="707">
        <f t="shared" si="31"/>
        <v>966.93664835778748</v>
      </c>
      <c r="V106" s="707">
        <f t="shared" si="32"/>
        <v>1890.972332857797</v>
      </c>
      <c r="W106" s="636">
        <f t="shared" si="33"/>
        <v>1</v>
      </c>
      <c r="X106" s="636">
        <f t="shared" si="34"/>
        <v>0.19987225097636185</v>
      </c>
      <c r="Y106" s="707">
        <f t="shared" si="35"/>
        <v>1151.6257406012876</v>
      </c>
      <c r="Z106" s="635">
        <f t="shared" si="36"/>
        <v>5.263131239088267</v>
      </c>
      <c r="AA106" s="707">
        <f t="shared" si="37"/>
        <v>196.89949059658178</v>
      </c>
      <c r="AB106" s="707">
        <f t="shared" si="38"/>
        <v>13685.15255081197</v>
      </c>
    </row>
    <row r="107" spans="1:28" x14ac:dyDescent="0.25">
      <c r="A107" s="23" t="str">
        <f>Weather_Site!A105</f>
        <v>Fri</v>
      </c>
      <c r="B107" s="24">
        <f>Weather_Site!B105</f>
        <v>43777</v>
      </c>
      <c r="C107" s="25">
        <f>Weather_Site!C105</f>
        <v>0.875</v>
      </c>
      <c r="D107" s="27">
        <f>Weather_Site!D105</f>
        <v>29.6</v>
      </c>
      <c r="E107" s="27">
        <f>Weather_Site!E105</f>
        <v>15</v>
      </c>
      <c r="F107" s="28">
        <f>Weather_Site!F105</f>
        <v>290</v>
      </c>
      <c r="G107" s="27">
        <f>Weather_Site!G105</f>
        <v>21</v>
      </c>
      <c r="H107" s="548">
        <f>C$4</f>
        <v>0</v>
      </c>
      <c r="I107" s="27">
        <f t="shared" si="21"/>
        <v>7</v>
      </c>
      <c r="J107" s="739">
        <f>IF(Weather_Site!M105&lt;180,Weather_Site!M105+180,Weather_Site!M105-180)</f>
        <v>110</v>
      </c>
      <c r="K107" s="635">
        <f t="shared" si="22"/>
        <v>4.0664799999999994</v>
      </c>
      <c r="L107" s="635">
        <f t="shared" si="23"/>
        <v>4.8029999999999999</v>
      </c>
      <c r="M107" s="635">
        <f t="shared" si="24"/>
        <v>4.6203200000000004</v>
      </c>
      <c r="N107" s="635">
        <f t="shared" si="25"/>
        <v>4.6203200000000004</v>
      </c>
      <c r="O107" s="636">
        <f t="shared" si="26"/>
        <v>0.96932662509995626</v>
      </c>
      <c r="P107" s="635">
        <f>IF($O$11,Weather_Site!H105,IF(0.191*(Weather_Site!K105+104)*(Weather_Site!J105+1)^1.5/(3.52*(Weather_Site!J105+1)^1.5+Weather_Site!I105-1)&gt;10, 10,0.191*(Weather_Site!K105+104)*(Weather_Site!J105+1)^1.5/(3.52*(Weather_Site!J105+1)^1.5+Weather_Site!I105-1)))</f>
        <v>10</v>
      </c>
      <c r="Q107" s="636">
        <f t="shared" si="27"/>
        <v>0.99848144468279332</v>
      </c>
      <c r="R107" s="636">
        <f t="shared" si="28"/>
        <v>0.96785464899930074</v>
      </c>
      <c r="S107" s="635">
        <f t="shared" si="29"/>
        <v>1</v>
      </c>
      <c r="T107" s="707">
        <f t="shared" si="30"/>
        <v>363.57169183652786</v>
      </c>
      <c r="U107" s="707">
        <f t="shared" si="31"/>
        <v>990.73893390340447</v>
      </c>
      <c r="V107" s="707">
        <f t="shared" si="32"/>
        <v>1904.8475687500541</v>
      </c>
      <c r="W107" s="636">
        <f t="shared" si="33"/>
        <v>1</v>
      </c>
      <c r="X107" s="636">
        <f t="shared" si="34"/>
        <v>0.47483256819604186</v>
      </c>
      <c r="Y107" s="707">
        <f t="shared" si="35"/>
        <v>1424.787484597817</v>
      </c>
      <c r="Z107" s="635">
        <f t="shared" si="36"/>
        <v>6.1387139959473798</v>
      </c>
      <c r="AA107" s="707">
        <f t="shared" si="37"/>
        <v>253.14254221409581</v>
      </c>
      <c r="AB107" s="707">
        <f t="shared" si="38"/>
        <v>16931.224608637389</v>
      </c>
    </row>
    <row r="108" spans="1:28" x14ac:dyDescent="0.25">
      <c r="A108" s="23" t="str">
        <f>Weather_Site!A106</f>
        <v>Fri</v>
      </c>
      <c r="B108" s="24">
        <f>Weather_Site!B106</f>
        <v>43777</v>
      </c>
      <c r="C108" s="25">
        <f>Weather_Site!C106</f>
        <v>0.89583333333333337</v>
      </c>
      <c r="D108" s="27">
        <f>Weather_Site!D106</f>
        <v>29.3</v>
      </c>
      <c r="E108" s="27">
        <f>Weather_Site!E106</f>
        <v>15</v>
      </c>
      <c r="F108" s="28">
        <f>Weather_Site!F106</f>
        <v>300</v>
      </c>
      <c r="G108" s="27">
        <f>Weather_Site!G106</f>
        <v>21</v>
      </c>
      <c r="H108" s="548">
        <f>C$4</f>
        <v>0</v>
      </c>
      <c r="I108" s="27">
        <f t="shared" si="21"/>
        <v>7</v>
      </c>
      <c r="J108" s="739">
        <f>IF(Weather_Site!M106&lt;180,Weather_Site!M106+180,Weather_Site!M106-180)</f>
        <v>120</v>
      </c>
      <c r="K108" s="635">
        <f t="shared" si="22"/>
        <v>4.0720899999999993</v>
      </c>
      <c r="L108" s="635">
        <f t="shared" si="23"/>
        <v>4.8164999999999996</v>
      </c>
      <c r="M108" s="635">
        <f t="shared" si="24"/>
        <v>4.6348100000000008</v>
      </c>
      <c r="N108" s="635">
        <f t="shared" si="25"/>
        <v>4.6348100000000008</v>
      </c>
      <c r="O108" s="636">
        <f t="shared" si="26"/>
        <v>0.96843455493738295</v>
      </c>
      <c r="P108" s="635">
        <f>IF($O$11,Weather_Site!H106,IF(0.191*(Weather_Site!K106+104)*(Weather_Site!J106+1)^1.5/(3.52*(Weather_Site!J106+1)^1.5+Weather_Site!I106-1)&gt;10, 10,0.191*(Weather_Site!K106+104)*(Weather_Site!J106+1)^1.5/(3.52*(Weather_Site!J106+1)^1.5+Weather_Site!I106-1)))</f>
        <v>10</v>
      </c>
      <c r="Q108" s="636">
        <f t="shared" si="27"/>
        <v>0.99848144468279332</v>
      </c>
      <c r="R108" s="636">
        <f t="shared" si="28"/>
        <v>0.96696393349461607</v>
      </c>
      <c r="S108" s="635">
        <f t="shared" si="29"/>
        <v>1</v>
      </c>
      <c r="T108" s="707">
        <f t="shared" si="30"/>
        <v>363.23709723255706</v>
      </c>
      <c r="U108" s="707">
        <f t="shared" si="31"/>
        <v>989.82715801801203</v>
      </c>
      <c r="V108" s="707">
        <f t="shared" si="32"/>
        <v>1903.0945397541188</v>
      </c>
      <c r="W108" s="636">
        <f t="shared" si="33"/>
        <v>1</v>
      </c>
      <c r="X108" s="636">
        <f t="shared" si="34"/>
        <v>0.46886746940395058</v>
      </c>
      <c r="Y108" s="707">
        <f t="shared" si="35"/>
        <v>1418.0285241817921</v>
      </c>
      <c r="Z108" s="635">
        <f t="shared" si="36"/>
        <v>6.1176456067188756</v>
      </c>
      <c r="AA108" s="707">
        <f t="shared" si="37"/>
        <v>251.94167510869732</v>
      </c>
      <c r="AB108" s="707">
        <f t="shared" si="38"/>
        <v>16850.905629026962</v>
      </c>
    </row>
    <row r="109" spans="1:28" x14ac:dyDescent="0.25">
      <c r="A109" s="23" t="str">
        <f>Weather_Site!A107</f>
        <v>Fri</v>
      </c>
      <c r="B109" s="24">
        <f>Weather_Site!B107</f>
        <v>43777</v>
      </c>
      <c r="C109" s="25">
        <f>Weather_Site!C107</f>
        <v>0.91666666666666663</v>
      </c>
      <c r="D109" s="27">
        <f>Weather_Site!D107</f>
        <v>29.6</v>
      </c>
      <c r="E109" s="27">
        <f>Weather_Site!E107</f>
        <v>14</v>
      </c>
      <c r="F109" s="28">
        <f>Weather_Site!F107</f>
        <v>290</v>
      </c>
      <c r="G109" s="27">
        <f>Weather_Site!G107</f>
        <v>21</v>
      </c>
      <c r="H109" s="548">
        <f>C$4</f>
        <v>0</v>
      </c>
      <c r="I109" s="27">
        <f t="shared" si="21"/>
        <v>7</v>
      </c>
      <c r="J109" s="739">
        <f>IF(Weather_Site!M107&lt;180,Weather_Site!M107+180,Weather_Site!M107-180)</f>
        <v>110</v>
      </c>
      <c r="K109" s="635">
        <f t="shared" si="22"/>
        <v>3.9424799999999998</v>
      </c>
      <c r="L109" s="635">
        <f t="shared" si="23"/>
        <v>4.6340000000000003</v>
      </c>
      <c r="M109" s="635">
        <f t="shared" si="24"/>
        <v>4.42232</v>
      </c>
      <c r="N109" s="635">
        <f t="shared" si="25"/>
        <v>4.42232</v>
      </c>
      <c r="O109" s="636">
        <f t="shared" si="26"/>
        <v>0.98109398866064312</v>
      </c>
      <c r="P109" s="635">
        <f>IF($O$11,Weather_Site!H107,IF(0.191*(Weather_Site!K107+104)*(Weather_Site!J107+1)^1.5/(3.52*(Weather_Site!J107+1)^1.5+Weather_Site!I107-1)&gt;10, 10,0.191*(Weather_Site!K107+104)*(Weather_Site!J107+1)^1.5/(3.52*(Weather_Site!J107+1)^1.5+Weather_Site!I107-1)))</f>
        <v>10</v>
      </c>
      <c r="Q109" s="636">
        <f t="shared" si="27"/>
        <v>0.99848144468279332</v>
      </c>
      <c r="R109" s="636">
        <f t="shared" si="28"/>
        <v>0.97960414316748301</v>
      </c>
      <c r="S109" s="635">
        <f t="shared" si="29"/>
        <v>1</v>
      </c>
      <c r="T109" s="707">
        <f t="shared" si="30"/>
        <v>367.98535402988119</v>
      </c>
      <c r="U109" s="707">
        <f t="shared" si="31"/>
        <v>1002.7662371127499</v>
      </c>
      <c r="V109" s="707">
        <f t="shared" si="32"/>
        <v>1927.9719040244111</v>
      </c>
      <c r="W109" s="636">
        <f t="shared" si="33"/>
        <v>1</v>
      </c>
      <c r="X109" s="636">
        <f t="shared" si="34"/>
        <v>0.55354241565607598</v>
      </c>
      <c r="Y109" s="707">
        <f t="shared" si="35"/>
        <v>1514.9068169537218</v>
      </c>
      <c r="Z109" s="635">
        <f t="shared" si="36"/>
        <v>6.4170452806475087</v>
      </c>
      <c r="AA109" s="707">
        <f t="shared" si="37"/>
        <v>269.1540787708268</v>
      </c>
      <c r="AB109" s="740">
        <f t="shared" si="38"/>
        <v>18002.142674800059</v>
      </c>
    </row>
    <row r="110" spans="1:28" x14ac:dyDescent="0.25">
      <c r="A110" s="23" t="str">
        <f>Weather_Site!A108</f>
        <v>Fri</v>
      </c>
      <c r="B110" s="24">
        <f>Weather_Site!B108</f>
        <v>43777</v>
      </c>
      <c r="C110" s="25">
        <f>Weather_Site!C108</f>
        <v>0.9375</v>
      </c>
      <c r="D110" s="27">
        <f>Weather_Site!D108</f>
        <v>27.9</v>
      </c>
      <c r="E110" s="27">
        <f>Weather_Site!E108</f>
        <v>17</v>
      </c>
      <c r="F110" s="28">
        <f>Weather_Site!F108</f>
        <v>290</v>
      </c>
      <c r="G110" s="27">
        <f>Weather_Site!G108</f>
        <v>13</v>
      </c>
      <c r="H110" s="548">
        <f>C$4</f>
        <v>0</v>
      </c>
      <c r="I110" s="27">
        <f t="shared" si="21"/>
        <v>4.333333333333333</v>
      </c>
      <c r="J110" s="739">
        <f>IF(Weather_Site!M108&lt;180,Weather_Site!M108+180,Weather_Site!M108-180)</f>
        <v>110</v>
      </c>
      <c r="K110" s="635">
        <f t="shared" si="22"/>
        <v>4.3462700000000005</v>
      </c>
      <c r="L110" s="635">
        <f t="shared" si="23"/>
        <v>5.2175000000000011</v>
      </c>
      <c r="M110" s="635">
        <f t="shared" si="24"/>
        <v>5.0984299999999996</v>
      </c>
      <c r="N110" s="635">
        <f t="shared" si="25"/>
        <v>5.0984299999999996</v>
      </c>
      <c r="O110" s="636">
        <f t="shared" si="26"/>
        <v>0.93784666008188466</v>
      </c>
      <c r="P110" s="635">
        <f>IF($O$11,Weather_Site!H108,IF(0.191*(Weather_Site!K108+104)*(Weather_Site!J108+1)^1.5/(3.52*(Weather_Site!J108+1)^1.5+Weather_Site!I108-1)&gt;10, 10,0.191*(Weather_Site!K108+104)*(Weather_Site!J108+1)^1.5/(3.52*(Weather_Site!J108+1)^1.5+Weather_Site!I108-1)))</f>
        <v>10</v>
      </c>
      <c r="Q110" s="636">
        <f t="shared" si="27"/>
        <v>0.99848144468279332</v>
      </c>
      <c r="R110" s="636">
        <f t="shared" si="28"/>
        <v>0.9364224880494928</v>
      </c>
      <c r="S110" s="635">
        <f t="shared" si="29"/>
        <v>1</v>
      </c>
      <c r="T110" s="707">
        <f t="shared" si="30"/>
        <v>215.87331076314652</v>
      </c>
      <c r="U110" s="707">
        <f t="shared" si="31"/>
        <v>645.13345134373526</v>
      </c>
      <c r="V110" s="707">
        <f t="shared" si="32"/>
        <v>1040.8950839752404</v>
      </c>
      <c r="W110" s="636">
        <f t="shared" si="33"/>
        <v>1</v>
      </c>
      <c r="X110" s="636">
        <f t="shared" si="34"/>
        <v>3.5357606511085327E-2</v>
      </c>
      <c r="Y110" s="707">
        <f t="shared" si="35"/>
        <v>659.12663542250471</v>
      </c>
      <c r="Z110" s="635">
        <f t="shared" si="36"/>
        <v>3.5158518847947935</v>
      </c>
      <c r="AA110" s="707">
        <f t="shared" si="37"/>
        <v>170.52846823515074</v>
      </c>
      <c r="AB110" s="740">
        <f t="shared" si="38"/>
        <v>7832.6215176040978</v>
      </c>
    </row>
    <row r="111" spans="1:28" x14ac:dyDescent="0.25">
      <c r="A111" s="23" t="str">
        <f>Weather_Site!A109</f>
        <v>Fri</v>
      </c>
      <c r="B111" s="24">
        <f>Weather_Site!B109</f>
        <v>43777</v>
      </c>
      <c r="C111" s="25">
        <f>Weather_Site!C109</f>
        <v>0.95833333333333337</v>
      </c>
      <c r="D111" s="27">
        <f>Weather_Site!D109</f>
        <v>26.5</v>
      </c>
      <c r="E111" s="27">
        <f>Weather_Site!E109</f>
        <v>20</v>
      </c>
      <c r="F111" s="28">
        <f>Weather_Site!F109</f>
        <v>240</v>
      </c>
      <c r="G111" s="27">
        <f>Weather_Site!G109</f>
        <v>8</v>
      </c>
      <c r="H111" s="548">
        <f>C$4</f>
        <v>0</v>
      </c>
      <c r="I111" s="27">
        <f t="shared" si="21"/>
        <v>2.6666666666666665</v>
      </c>
      <c r="J111" s="739">
        <f>IF(Weather_Site!M109&lt;180,Weather_Site!M109+180,Weather_Site!M109-180)</f>
        <v>60</v>
      </c>
      <c r="K111" s="635">
        <f t="shared" si="22"/>
        <v>4.7444500000000005</v>
      </c>
      <c r="L111" s="635">
        <f t="shared" si="23"/>
        <v>5.7875000000000005</v>
      </c>
      <c r="M111" s="635">
        <f t="shared" si="24"/>
        <v>5.7600499999999997</v>
      </c>
      <c r="N111" s="635">
        <f t="shared" si="25"/>
        <v>5.7600499999999997</v>
      </c>
      <c r="O111" s="636">
        <f t="shared" si="26"/>
        <v>0.88830648313421079</v>
      </c>
      <c r="P111" s="635">
        <f>IF($O$11,Weather_Site!H109,IF(0.191*(Weather_Site!K109+104)*(Weather_Site!J109+1)^1.5/(3.52*(Weather_Site!J109+1)^1.5+Weather_Site!I109-1)&gt;10, 10,0.191*(Weather_Site!K109+104)*(Weather_Site!J109+1)^1.5/(3.52*(Weather_Site!J109+1)^1.5+Weather_Site!I109-1)))</f>
        <v>10</v>
      </c>
      <c r="Q111" s="636">
        <f t="shared" si="27"/>
        <v>0.99848144468279332</v>
      </c>
      <c r="R111" s="636">
        <f t="shared" si="28"/>
        <v>0.88695754060093812</v>
      </c>
      <c r="S111" s="635">
        <f t="shared" si="29"/>
        <v>1</v>
      </c>
      <c r="T111" s="707">
        <f t="shared" si="30"/>
        <v>120.20180572564205</v>
      </c>
      <c r="U111" s="707">
        <f t="shared" si="31"/>
        <v>409.24279476646433</v>
      </c>
      <c r="V111" s="707">
        <f t="shared" si="32"/>
        <v>552.90759545074388</v>
      </c>
      <c r="W111" s="636">
        <f t="shared" si="33"/>
        <v>1</v>
      </c>
      <c r="X111" s="636">
        <f t="shared" si="34"/>
        <v>2.2133434686824158E-3</v>
      </c>
      <c r="Y111" s="707">
        <f t="shared" si="35"/>
        <v>409.56077431473841</v>
      </c>
      <c r="Z111" s="635">
        <f t="shared" si="36"/>
        <v>2.4924258950021509</v>
      </c>
      <c r="AA111" s="707">
        <f t="shared" si="37"/>
        <v>148.21973592745309</v>
      </c>
      <c r="AB111" s="740">
        <f t="shared" si="38"/>
        <v>4866.9472014401417</v>
      </c>
    </row>
    <row r="112" spans="1:28" x14ac:dyDescent="0.25">
      <c r="A112" s="23" t="str">
        <f>Weather_Site!A110</f>
        <v>Fri</v>
      </c>
      <c r="B112" s="24">
        <f>Weather_Site!B110</f>
        <v>43777</v>
      </c>
      <c r="C112" s="25">
        <f>Weather_Site!C110</f>
        <v>0.97916666666666663</v>
      </c>
      <c r="D112" s="27">
        <f>Weather_Site!D110</f>
        <v>25.8</v>
      </c>
      <c r="E112" s="27">
        <f>Weather_Site!E110</f>
        <v>24</v>
      </c>
      <c r="F112" s="28">
        <f>Weather_Site!F110</f>
        <v>250</v>
      </c>
      <c r="G112" s="27">
        <f>Weather_Site!G110</f>
        <v>9</v>
      </c>
      <c r="H112" s="548">
        <f>C$4</f>
        <v>0</v>
      </c>
      <c r="I112" s="27">
        <f t="shared" si="21"/>
        <v>3</v>
      </c>
      <c r="J112" s="739">
        <f>IF(Weather_Site!M110&lt;180,Weather_Site!M110+180,Weather_Site!M110-180)</f>
        <v>70</v>
      </c>
      <c r="K112" s="635">
        <f t="shared" si="22"/>
        <v>5.2535400000000001</v>
      </c>
      <c r="L112" s="635">
        <f t="shared" si="23"/>
        <v>6.495000000000001</v>
      </c>
      <c r="M112" s="635">
        <f t="shared" si="24"/>
        <v>6.5858600000000003</v>
      </c>
      <c r="N112" s="635">
        <f t="shared" si="25"/>
        <v>6.5858600000000003</v>
      </c>
      <c r="O112" s="636">
        <f t="shared" si="26"/>
        <v>0.81936215179327432</v>
      </c>
      <c r="P112" s="635">
        <f>IF($O$11,Weather_Site!H110,IF(0.191*(Weather_Site!K110+104)*(Weather_Site!J110+1)^1.5/(3.52*(Weather_Site!J110+1)^1.5+Weather_Site!I110-1)&gt;10, 10,0.191*(Weather_Site!K110+104)*(Weather_Site!J110+1)^1.5/(3.52*(Weather_Site!J110+1)^1.5+Weather_Site!I110-1)))</f>
        <v>10</v>
      </c>
      <c r="Q112" s="636">
        <f t="shared" si="27"/>
        <v>0.99848144468279332</v>
      </c>
      <c r="R112" s="636">
        <f t="shared" si="28"/>
        <v>0.81811790504095072</v>
      </c>
      <c r="S112" s="635">
        <f t="shared" si="29"/>
        <v>1</v>
      </c>
      <c r="T112" s="707">
        <f t="shared" si="30"/>
        <v>126.75528362230702</v>
      </c>
      <c r="U112" s="707">
        <f t="shared" si="31"/>
        <v>416.03535167951918</v>
      </c>
      <c r="V112" s="707">
        <f t="shared" si="32"/>
        <v>586.81688304359443</v>
      </c>
      <c r="W112" s="636">
        <f t="shared" si="33"/>
        <v>1</v>
      </c>
      <c r="X112" s="636">
        <f t="shared" si="34"/>
        <v>4.6832000685866689E-4</v>
      </c>
      <c r="Y112" s="707">
        <f t="shared" si="35"/>
        <v>416.11533208745891</v>
      </c>
      <c r="Z112" s="635">
        <f t="shared" si="36"/>
        <v>2.5212017613367839</v>
      </c>
      <c r="AA112" s="707">
        <f t="shared" si="37"/>
        <v>139.46753321070483</v>
      </c>
      <c r="AB112" s="740">
        <f t="shared" si="38"/>
        <v>4944.8371963059708</v>
      </c>
    </row>
    <row r="113" spans="1:28" x14ac:dyDescent="0.25">
      <c r="A113" s="23" t="str">
        <f>Weather_Site!A111</f>
        <v>Fri</v>
      </c>
      <c r="B113" s="24">
        <f>Weather_Site!B111</f>
        <v>43777</v>
      </c>
      <c r="C113" s="25">
        <f>Weather_Site!C111</f>
        <v>0.99722222222222223</v>
      </c>
      <c r="D113" s="27">
        <f>Weather_Site!D111</f>
        <v>25.7</v>
      </c>
      <c r="E113" s="27">
        <f>Weather_Site!E111</f>
        <v>32</v>
      </c>
      <c r="F113" s="28">
        <f>Weather_Site!F111</f>
        <v>130</v>
      </c>
      <c r="G113" s="27">
        <f>Weather_Site!G111</f>
        <v>30</v>
      </c>
      <c r="H113" s="548">
        <f>C$4</f>
        <v>0</v>
      </c>
      <c r="I113" s="27">
        <f t="shared" si="21"/>
        <v>10</v>
      </c>
      <c r="J113" s="739">
        <f>IF(Weather_Site!M111&lt;180,Weather_Site!M111+180,Weather_Site!M111-180)</f>
        <v>310</v>
      </c>
      <c r="K113" s="635">
        <f t="shared" si="22"/>
        <v>6.2474099999999995</v>
      </c>
      <c r="L113" s="635">
        <f t="shared" si="23"/>
        <v>7.8515000000000015</v>
      </c>
      <c r="M113" s="635">
        <f t="shared" si="24"/>
        <v>8.17469</v>
      </c>
      <c r="N113" s="635">
        <f t="shared" si="25"/>
        <v>8.17469</v>
      </c>
      <c r="O113" s="636">
        <f t="shared" si="26"/>
        <v>0.67589508851794011</v>
      </c>
      <c r="P113" s="635">
        <f>IF($O$11,Weather_Site!H111,IF(0.191*(Weather_Site!K111+104)*(Weather_Site!J111+1)^1.5/(3.52*(Weather_Site!J111+1)^1.5+Weather_Site!I111-1)&gt;10, 10,0.191*(Weather_Site!K111+104)*(Weather_Site!J111+1)^1.5/(3.52*(Weather_Site!J111+1)^1.5+Weather_Site!I111-1)))</f>
        <v>10</v>
      </c>
      <c r="Q113" s="636">
        <f t="shared" si="27"/>
        <v>0.99848144468279332</v>
      </c>
      <c r="R113" s="636">
        <f t="shared" si="28"/>
        <v>0.67486870443739733</v>
      </c>
      <c r="S113" s="635">
        <f t="shared" si="29"/>
        <v>1</v>
      </c>
      <c r="T113" s="707">
        <f t="shared" si="30"/>
        <v>359.84153073981093</v>
      </c>
      <c r="U113" s="707">
        <f t="shared" si="31"/>
        <v>927.40488286321659</v>
      </c>
      <c r="V113" s="707">
        <f t="shared" si="32"/>
        <v>2031.4258917059012</v>
      </c>
      <c r="W113" s="636">
        <f t="shared" si="33"/>
        <v>1</v>
      </c>
      <c r="X113" s="636">
        <f t="shared" si="34"/>
        <v>4.8767705099891949E-3</v>
      </c>
      <c r="Y113" s="707">
        <f t="shared" si="35"/>
        <v>932.78893996154909</v>
      </c>
      <c r="Z113" s="635">
        <f t="shared" si="36"/>
        <v>4.5192823272272955</v>
      </c>
      <c r="AA113" s="707">
        <f t="shared" si="37"/>
        <v>122.54189962710841</v>
      </c>
      <c r="AB113" s="740">
        <f t="shared" si="38"/>
        <v>11084.641903209742</v>
      </c>
    </row>
    <row r="114" spans="1:28" x14ac:dyDescent="0.25">
      <c r="A114" s="23" t="str">
        <f>Weather_Site!A112</f>
        <v>Fri</v>
      </c>
      <c r="B114" s="24">
        <f>Weather_Site!B112</f>
        <v>43777</v>
      </c>
      <c r="C114" s="25">
        <f>Weather_Site!C112</f>
        <v>0.99791666666666667</v>
      </c>
      <c r="D114" s="27">
        <f>Weather_Site!D112</f>
        <v>23.8</v>
      </c>
      <c r="E114" s="27">
        <f>Weather_Site!E112</f>
        <v>42</v>
      </c>
      <c r="F114" s="28">
        <f>Weather_Site!F112</f>
        <v>140</v>
      </c>
      <c r="G114" s="27">
        <f>Weather_Site!G112</f>
        <v>37</v>
      </c>
      <c r="H114" s="548">
        <f>C$4</f>
        <v>0</v>
      </c>
      <c r="I114" s="27">
        <f t="shared" si="21"/>
        <v>12.333333333333334</v>
      </c>
      <c r="J114" s="739">
        <f>IF(Weather_Site!M112&lt;180,Weather_Site!M112+180,Weather_Site!M112-180)</f>
        <v>320</v>
      </c>
      <c r="K114" s="635">
        <f t="shared" si="22"/>
        <v>7.5229400000000002</v>
      </c>
      <c r="L114" s="635">
        <f t="shared" si="23"/>
        <v>9.6270000000000007</v>
      </c>
      <c r="M114" s="635">
        <f t="shared" si="24"/>
        <v>10.246460000000001</v>
      </c>
      <c r="N114" s="635">
        <f t="shared" si="25"/>
        <v>10.246460000000001</v>
      </c>
      <c r="O114" s="636">
        <f t="shared" si="26"/>
        <v>0.49418346473320274</v>
      </c>
      <c r="P114" s="635">
        <f>IF($O$11,Weather_Site!H112,IF(0.191*(Weather_Site!K112+104)*(Weather_Site!J112+1)^1.5/(3.52*(Weather_Site!J112+1)^1.5+Weather_Site!I112-1)&gt;10, 10,0.191*(Weather_Site!K112+104)*(Weather_Site!J112+1)^1.5/(3.52*(Weather_Site!J112+1)^1.5+Weather_Site!I112-1)))</f>
        <v>10</v>
      </c>
      <c r="Q114" s="636">
        <f t="shared" si="27"/>
        <v>0.99848144468279332</v>
      </c>
      <c r="R114" s="636">
        <f t="shared" si="28"/>
        <v>0.49343301980515653</v>
      </c>
      <c r="S114" s="635">
        <f t="shared" si="29"/>
        <v>1</v>
      </c>
      <c r="T114" s="707">
        <f t="shared" si="30"/>
        <v>322.20412865368468</v>
      </c>
      <c r="U114" s="707">
        <f t="shared" si="31"/>
        <v>806.27376780385646</v>
      </c>
      <c r="V114" s="707">
        <f t="shared" si="32"/>
        <v>1906.8311780144738</v>
      </c>
      <c r="W114" s="636">
        <f t="shared" si="33"/>
        <v>1</v>
      </c>
      <c r="X114" s="636">
        <f t="shared" si="34"/>
        <v>2.9493013528840065E-4</v>
      </c>
      <c r="Y114" s="707">
        <f t="shared" si="35"/>
        <v>806.59835534974263</v>
      </c>
      <c r="Z114" s="635">
        <f t="shared" si="36"/>
        <v>4.0684532962706541</v>
      </c>
      <c r="AA114" s="707">
        <f t="shared" si="37"/>
        <v>88.106605862470246</v>
      </c>
      <c r="AB114" s="707">
        <f t="shared" si="38"/>
        <v>9585.0771227394416</v>
      </c>
    </row>
    <row r="115" spans="1:28" x14ac:dyDescent="0.25">
      <c r="A115" s="23" t="str">
        <f>Weather_Site!A113</f>
        <v>Sat</v>
      </c>
      <c r="B115" s="24">
        <f>Weather_Site!B113</f>
        <v>43778</v>
      </c>
      <c r="C115" s="25">
        <f>Weather_Site!C113</f>
        <v>0</v>
      </c>
      <c r="D115" s="27">
        <f>Weather_Site!D113</f>
        <v>22.7</v>
      </c>
      <c r="E115" s="27">
        <f>Weather_Site!E113</f>
        <v>51</v>
      </c>
      <c r="F115" s="28">
        <f>Weather_Site!F113</f>
        <v>150</v>
      </c>
      <c r="G115" s="27">
        <f>Weather_Site!G113</f>
        <v>44</v>
      </c>
      <c r="H115" s="548">
        <f>C$4</f>
        <v>0</v>
      </c>
      <c r="I115" s="27">
        <f t="shared" si="21"/>
        <v>14.666666666666666</v>
      </c>
      <c r="J115" s="739">
        <f>IF(Weather_Site!M113&lt;180,Weather_Site!M113+180,Weather_Site!M113-180)</f>
        <v>330</v>
      </c>
      <c r="K115" s="635">
        <f t="shared" si="22"/>
        <v>8.6595099999999992</v>
      </c>
      <c r="L115" s="635">
        <f t="shared" si="23"/>
        <v>11.1975</v>
      </c>
      <c r="M115" s="635">
        <f t="shared" si="24"/>
        <v>12.08159</v>
      </c>
      <c r="N115" s="635">
        <f t="shared" si="25"/>
        <v>12.08159</v>
      </c>
      <c r="O115" s="636">
        <f t="shared" si="26"/>
        <v>0.36064450348683808</v>
      </c>
      <c r="P115" s="635">
        <f>IF($O$11,Weather_Site!H113,IF(0.191*(Weather_Site!K113+104)*(Weather_Site!J113+1)^1.5/(3.52*(Weather_Site!J113+1)^1.5+Weather_Site!I113-1)&gt;10, 10,0.191*(Weather_Site!K113+104)*(Weather_Site!J113+1)^1.5/(3.52*(Weather_Site!J113+1)^1.5+Weather_Site!I113-1)))</f>
        <v>10</v>
      </c>
      <c r="Q115" s="636">
        <f t="shared" si="27"/>
        <v>0.99848144468279332</v>
      </c>
      <c r="R115" s="636">
        <f t="shared" si="28"/>
        <v>0.36009684485844679</v>
      </c>
      <c r="S115" s="635">
        <f t="shared" si="29"/>
        <v>1</v>
      </c>
      <c r="T115" s="707">
        <f t="shared" si="30"/>
        <v>277.61635517694396</v>
      </c>
      <c r="U115" s="707">
        <f t="shared" si="31"/>
        <v>678.90279522146261</v>
      </c>
      <c r="V115" s="707">
        <f t="shared" si="32"/>
        <v>1710.5993654531705</v>
      </c>
      <c r="W115" s="636">
        <f t="shared" si="33"/>
        <v>1</v>
      </c>
      <c r="X115" s="636">
        <f t="shared" si="34"/>
        <v>6.4681318868628997E-5</v>
      </c>
      <c r="Y115" s="707">
        <f t="shared" si="35"/>
        <v>678.96952671629742</v>
      </c>
      <c r="Z115" s="635">
        <f t="shared" si="36"/>
        <v>3.5920621169828468</v>
      </c>
      <c r="AA115" s="707">
        <f t="shared" si="37"/>
        <v>63.469332066659568</v>
      </c>
      <c r="AB115" s="707">
        <f t="shared" si="38"/>
        <v>8068.4212091453355</v>
      </c>
    </row>
    <row r="116" spans="1:28" x14ac:dyDescent="0.25">
      <c r="A116" s="23" t="str">
        <f>Weather_Site!A114</f>
        <v>Sat</v>
      </c>
      <c r="B116" s="24">
        <f>Weather_Site!B114</f>
        <v>43778</v>
      </c>
      <c r="C116" s="25">
        <f>Weather_Site!C114</f>
        <v>2.0833333333333332E-2</v>
      </c>
      <c r="D116" s="27">
        <f>Weather_Site!D114</f>
        <v>21.6</v>
      </c>
      <c r="E116" s="27">
        <f>Weather_Site!E114</f>
        <v>60</v>
      </c>
      <c r="F116" s="28">
        <f>Weather_Site!F114</f>
        <v>150</v>
      </c>
      <c r="G116" s="27">
        <f>Weather_Site!G114</f>
        <v>28</v>
      </c>
      <c r="H116" s="548">
        <f>C$4</f>
        <v>0</v>
      </c>
      <c r="I116" s="27">
        <f t="shared" si="21"/>
        <v>9.3333333333333339</v>
      </c>
      <c r="J116" s="739">
        <f>IF(Weather_Site!M114&lt;180,Weather_Site!M114+180,Weather_Site!M114-180)</f>
        <v>330</v>
      </c>
      <c r="K116" s="635">
        <f t="shared" si="22"/>
        <v>9.7960799999999999</v>
      </c>
      <c r="L116" s="635">
        <f t="shared" si="23"/>
        <v>12.768000000000001</v>
      </c>
      <c r="M116" s="635">
        <f t="shared" si="24"/>
        <v>13.916720000000002</v>
      </c>
      <c r="N116" s="635">
        <f t="shared" si="25"/>
        <v>13.916720000000002</v>
      </c>
      <c r="O116" s="636">
        <f t="shared" si="26"/>
        <v>0.2649665922103579</v>
      </c>
      <c r="P116" s="635">
        <f>IF($O$11,Weather_Site!H114,IF(0.191*(Weather_Site!K114+104)*(Weather_Site!J114+1)^1.5/(3.52*(Weather_Site!J114+1)^1.5+Weather_Site!I114-1)&gt;10, 10,0.191*(Weather_Site!K114+104)*(Weather_Site!J114+1)^1.5/(3.52*(Weather_Site!J114+1)^1.5+Weather_Site!I114-1)))</f>
        <v>10</v>
      </c>
      <c r="Q116" s="636">
        <f t="shared" si="27"/>
        <v>0.99848144468279332</v>
      </c>
      <c r="R116" s="636">
        <f t="shared" si="28"/>
        <v>0.26456422578287475</v>
      </c>
      <c r="S116" s="635">
        <f t="shared" si="29"/>
        <v>1</v>
      </c>
      <c r="T116" s="707">
        <f t="shared" si="30"/>
        <v>131.90617320469451</v>
      </c>
      <c r="U116" s="707">
        <f t="shared" si="31"/>
        <v>343.43209083573146</v>
      </c>
      <c r="V116" s="707">
        <f t="shared" si="32"/>
        <v>733.53058102288719</v>
      </c>
      <c r="W116" s="636">
        <f t="shared" si="33"/>
        <v>1</v>
      </c>
      <c r="X116" s="636">
        <f t="shared" si="34"/>
        <v>4.4185914327192008E-8</v>
      </c>
      <c r="Y116" s="707">
        <f t="shared" si="35"/>
        <v>343.43210807258993</v>
      </c>
      <c r="Z116" s="635">
        <f t="shared" si="36"/>
        <v>2.1944669844891469</v>
      </c>
      <c r="AA116" s="707">
        <f t="shared" si="37"/>
        <v>47.890465762018898</v>
      </c>
      <c r="AB116" s="707">
        <f t="shared" si="38"/>
        <v>4081.1182175959439</v>
      </c>
    </row>
    <row r="117" spans="1:28" x14ac:dyDescent="0.25">
      <c r="A117" s="23" t="str">
        <f>Weather_Site!A115</f>
        <v>Sat</v>
      </c>
      <c r="B117" s="24">
        <f>Weather_Site!B115</f>
        <v>43778</v>
      </c>
      <c r="C117" s="25">
        <f>Weather_Site!C115</f>
        <v>3.4722222222222224E-2</v>
      </c>
      <c r="D117" s="27">
        <f>Weather_Site!D115</f>
        <v>21.3</v>
      </c>
      <c r="E117" s="27">
        <f>Weather_Site!E115</f>
        <v>53</v>
      </c>
      <c r="F117" s="28">
        <f>Weather_Site!F115</f>
        <v>150</v>
      </c>
      <c r="G117" s="27">
        <f>Weather_Site!G115</f>
        <v>30</v>
      </c>
      <c r="H117" s="548">
        <f>C$4</f>
        <v>0</v>
      </c>
      <c r="I117" s="27">
        <f t="shared" si="21"/>
        <v>10</v>
      </c>
      <c r="J117" s="739">
        <f>IF(Weather_Site!M115&lt;180,Weather_Site!M115+180,Weather_Site!M115-180)</f>
        <v>330</v>
      </c>
      <c r="K117" s="635">
        <f t="shared" si="22"/>
        <v>8.9336900000000004</v>
      </c>
      <c r="L117" s="635">
        <f t="shared" si="23"/>
        <v>11.5985</v>
      </c>
      <c r="M117" s="635">
        <f t="shared" si="24"/>
        <v>12.545209999999999</v>
      </c>
      <c r="N117" s="635">
        <f t="shared" si="25"/>
        <v>12.545209999999999</v>
      </c>
      <c r="O117" s="636">
        <f t="shared" si="26"/>
        <v>0.33266253020783909</v>
      </c>
      <c r="P117" s="635">
        <f>IF($O$11,Weather_Site!H115,IF(0.191*(Weather_Site!K115+104)*(Weather_Site!J115+1)^1.5/(3.52*(Weather_Site!J115+1)^1.5+Weather_Site!I115-1)&gt;10, 10,0.191*(Weather_Site!K115+104)*(Weather_Site!J115+1)^1.5/(3.52*(Weather_Site!J115+1)^1.5+Weather_Site!I115-1)))</f>
        <v>10</v>
      </c>
      <c r="Q117" s="636">
        <f t="shared" si="27"/>
        <v>0.99848144468279332</v>
      </c>
      <c r="R117" s="636">
        <f t="shared" si="28"/>
        <v>0.33215736375375654</v>
      </c>
      <c r="S117" s="635">
        <f t="shared" si="29"/>
        <v>1</v>
      </c>
      <c r="T117" s="707">
        <f t="shared" si="30"/>
        <v>177.10706309798857</v>
      </c>
      <c r="U117" s="707">
        <f t="shared" si="31"/>
        <v>456.45080146516477</v>
      </c>
      <c r="V117" s="707">
        <f t="shared" si="32"/>
        <v>999.82865469019271</v>
      </c>
      <c r="W117" s="636">
        <f t="shared" si="33"/>
        <v>1</v>
      </c>
      <c r="X117" s="636">
        <f t="shared" si="34"/>
        <v>4.9032235675162229E-7</v>
      </c>
      <c r="Y117" s="707">
        <f t="shared" si="35"/>
        <v>456.45106789547441</v>
      </c>
      <c r="Z117" s="635">
        <f t="shared" si="36"/>
        <v>2.6956165258225591</v>
      </c>
      <c r="AA117" s="707">
        <f t="shared" si="37"/>
        <v>59.964669981013458</v>
      </c>
      <c r="AB117" s="707">
        <f t="shared" si="38"/>
        <v>5424.160190157887</v>
      </c>
    </row>
    <row r="118" spans="1:28" x14ac:dyDescent="0.25">
      <c r="A118" s="23" t="str">
        <f>Weather_Site!A116</f>
        <v>Sat</v>
      </c>
      <c r="B118" s="24">
        <f>Weather_Site!B116</f>
        <v>43778</v>
      </c>
      <c r="C118" s="25">
        <f>Weather_Site!C116</f>
        <v>4.1666666666666664E-2</v>
      </c>
      <c r="D118" s="27">
        <f>Weather_Site!D116</f>
        <v>21.2</v>
      </c>
      <c r="E118" s="27">
        <f>Weather_Site!E116</f>
        <v>51</v>
      </c>
      <c r="F118" s="28">
        <f>Weather_Site!F116</f>
        <v>160</v>
      </c>
      <c r="G118" s="27">
        <f>Weather_Site!G116</f>
        <v>22</v>
      </c>
      <c r="H118" s="548">
        <f>C$4</f>
        <v>0</v>
      </c>
      <c r="I118" s="27">
        <f t="shared" si="21"/>
        <v>7.333333333333333</v>
      </c>
      <c r="J118" s="739">
        <f>IF(Weather_Site!M116&lt;180,Weather_Site!M116+180,Weather_Site!M116-180)</f>
        <v>340</v>
      </c>
      <c r="K118" s="635">
        <f t="shared" si="22"/>
        <v>8.6875599999999995</v>
      </c>
      <c r="L118" s="635">
        <f t="shared" si="23"/>
        <v>11.264999999999999</v>
      </c>
      <c r="M118" s="635">
        <f t="shared" si="24"/>
        <v>12.15404</v>
      </c>
      <c r="N118" s="635">
        <f t="shared" si="25"/>
        <v>12.15404</v>
      </c>
      <c r="O118" s="636">
        <f t="shared" si="26"/>
        <v>0.35610669141140161</v>
      </c>
      <c r="P118" s="635">
        <f>IF($O$11,Weather_Site!H116,IF(0.191*(Weather_Site!K116+104)*(Weather_Site!J116+1)^1.5/(3.52*(Weather_Site!J116+1)^1.5+Weather_Site!I116-1)&gt;10, 10,0.191*(Weather_Site!K116+104)*(Weather_Site!J116+1)^1.5/(3.52*(Weather_Site!J116+1)^1.5+Weather_Site!I116-1)))</f>
        <v>10</v>
      </c>
      <c r="Q118" s="636">
        <f t="shared" si="27"/>
        <v>0.99848144468279332</v>
      </c>
      <c r="R118" s="636">
        <f t="shared" si="28"/>
        <v>0.35556592370166595</v>
      </c>
      <c r="S118" s="635">
        <f t="shared" si="29"/>
        <v>1</v>
      </c>
      <c r="T118" s="707">
        <f t="shared" si="30"/>
        <v>139.87901963829947</v>
      </c>
      <c r="U118" s="707">
        <f t="shared" si="31"/>
        <v>378.22563129624052</v>
      </c>
      <c r="V118" s="707">
        <f t="shared" si="32"/>
        <v>739.67017960645148</v>
      </c>
      <c r="W118" s="636">
        <f t="shared" si="33"/>
        <v>1</v>
      </c>
      <c r="X118" s="636">
        <f t="shared" si="34"/>
        <v>8.6776083169347898E-8</v>
      </c>
      <c r="Y118" s="707">
        <f t="shared" si="35"/>
        <v>378.22566266098272</v>
      </c>
      <c r="Z118" s="635">
        <f t="shared" si="36"/>
        <v>2.3530440166723565</v>
      </c>
      <c r="AA118" s="707">
        <f t="shared" si="37"/>
        <v>64.667224500920312</v>
      </c>
      <c r="AB118" s="707">
        <f t="shared" si="38"/>
        <v>4494.5816246213453</v>
      </c>
    </row>
    <row r="119" spans="1:28" x14ac:dyDescent="0.25">
      <c r="A119" s="23" t="str">
        <f>Weather_Site!A117</f>
        <v>Sat</v>
      </c>
      <c r="B119" s="24">
        <f>Weather_Site!B117</f>
        <v>43778</v>
      </c>
      <c r="C119" s="25">
        <f>Weather_Site!C117</f>
        <v>6.25E-2</v>
      </c>
      <c r="D119" s="27">
        <f>Weather_Site!D117</f>
        <v>20.100000000000001</v>
      </c>
      <c r="E119" s="27">
        <f>Weather_Site!E117</f>
        <v>54</v>
      </c>
      <c r="F119" s="28">
        <f>Weather_Site!F117</f>
        <v>160</v>
      </c>
      <c r="G119" s="27">
        <f>Weather_Site!G117</f>
        <v>21</v>
      </c>
      <c r="H119" s="548">
        <f>C$4</f>
        <v>0</v>
      </c>
      <c r="I119" s="27">
        <f t="shared" si="21"/>
        <v>7</v>
      </c>
      <c r="J119" s="739">
        <f>IF(Weather_Site!M117&lt;180,Weather_Site!M117+180,Weather_Site!M117-180)</f>
        <v>340</v>
      </c>
      <c r="K119" s="635">
        <f t="shared" si="22"/>
        <v>9.0801299999999987</v>
      </c>
      <c r="L119" s="635">
        <f t="shared" si="23"/>
        <v>11.8215</v>
      </c>
      <c r="M119" s="635">
        <f t="shared" si="24"/>
        <v>12.801170000000001</v>
      </c>
      <c r="N119" s="635">
        <f t="shared" si="25"/>
        <v>12.801170000000001</v>
      </c>
      <c r="O119" s="636">
        <f t="shared" si="26"/>
        <v>0.31830267677874724</v>
      </c>
      <c r="P119" s="635">
        <f>IF($O$11,Weather_Site!H117,IF(0.191*(Weather_Site!K117+104)*(Weather_Site!J117+1)^1.5/(3.52*(Weather_Site!J117+1)^1.5+Weather_Site!I117-1)&gt;10, 10,0.191*(Weather_Site!K117+104)*(Weather_Site!J117+1)^1.5/(3.52*(Weather_Site!J117+1)^1.5+Weather_Site!I117-1)))</f>
        <v>10</v>
      </c>
      <c r="Q119" s="636">
        <f t="shared" si="27"/>
        <v>0.99848144468279332</v>
      </c>
      <c r="R119" s="636">
        <f t="shared" si="28"/>
        <v>0.31781931655644374</v>
      </c>
      <c r="S119" s="635">
        <f t="shared" si="29"/>
        <v>1</v>
      </c>
      <c r="T119" s="707">
        <f t="shared" si="30"/>
        <v>119.38787165844234</v>
      </c>
      <c r="U119" s="707">
        <f t="shared" si="31"/>
        <v>325.33394470399156</v>
      </c>
      <c r="V119" s="707">
        <f t="shared" si="32"/>
        <v>625.50441129800583</v>
      </c>
      <c r="W119" s="636">
        <f t="shared" si="33"/>
        <v>1</v>
      </c>
      <c r="X119" s="636">
        <f t="shared" si="34"/>
        <v>2.3426115219203069E-8</v>
      </c>
      <c r="Y119" s="707">
        <f t="shared" si="35"/>
        <v>325.33395173581948</v>
      </c>
      <c r="Z119" s="635">
        <f t="shared" si="36"/>
        <v>2.1102321317732358</v>
      </c>
      <c r="AA119" s="707">
        <f t="shared" si="37"/>
        <v>57.802208751300455</v>
      </c>
      <c r="AB119" s="707">
        <f t="shared" si="38"/>
        <v>3866.0517931273216</v>
      </c>
    </row>
    <row r="120" spans="1:28" x14ac:dyDescent="0.25">
      <c r="A120" s="23" t="str">
        <f>Weather_Site!A118</f>
        <v>Sat</v>
      </c>
      <c r="B120" s="24">
        <f>Weather_Site!B118</f>
        <v>43778</v>
      </c>
      <c r="C120" s="25">
        <f>Weather_Site!C118</f>
        <v>8.3333333333333329E-2</v>
      </c>
      <c r="D120" s="27">
        <f>Weather_Site!D118</f>
        <v>19.399999999999999</v>
      </c>
      <c r="E120" s="27">
        <f>Weather_Site!E118</f>
        <v>53</v>
      </c>
      <c r="F120" s="28">
        <f>Weather_Site!F118</f>
        <v>160</v>
      </c>
      <c r="G120" s="27">
        <f>Weather_Site!G118</f>
        <v>24</v>
      </c>
      <c r="H120" s="548">
        <f>C$4</f>
        <v>0</v>
      </c>
      <c r="I120" s="27">
        <f t="shared" si="21"/>
        <v>8</v>
      </c>
      <c r="J120" s="739">
        <f>IF(Weather_Site!M118&lt;180,Weather_Site!M118+180,Weather_Site!M118-180)</f>
        <v>340</v>
      </c>
      <c r="K120" s="635">
        <f t="shared" si="22"/>
        <v>8.96922</v>
      </c>
      <c r="L120" s="635">
        <f t="shared" si="23"/>
        <v>11.684000000000001</v>
      </c>
      <c r="M120" s="635">
        <f t="shared" si="24"/>
        <v>12.636979999999999</v>
      </c>
      <c r="N120" s="635">
        <f t="shared" si="25"/>
        <v>12.636979999999999</v>
      </c>
      <c r="O120" s="636">
        <f t="shared" si="26"/>
        <v>0.32742400787954229</v>
      </c>
      <c r="P120" s="635">
        <f>IF($O$11,Weather_Site!H118,IF(0.191*(Weather_Site!K118+104)*(Weather_Site!J118+1)^1.5/(3.52*(Weather_Site!J118+1)^1.5+Weather_Site!I118-1)&gt;10, 10,0.191*(Weather_Site!K118+104)*(Weather_Site!J118+1)^1.5/(3.52*(Weather_Site!J118+1)^1.5+Weather_Site!I118-1)))</f>
        <v>10</v>
      </c>
      <c r="Q120" s="636">
        <f t="shared" si="27"/>
        <v>0.99848144468279332</v>
      </c>
      <c r="R120" s="636">
        <f t="shared" si="28"/>
        <v>0.32692679641139571</v>
      </c>
      <c r="S120" s="635">
        <f t="shared" si="29"/>
        <v>1</v>
      </c>
      <c r="T120" s="707">
        <f t="shared" si="30"/>
        <v>140.15292454029665</v>
      </c>
      <c r="U120" s="707">
        <f t="shared" si="31"/>
        <v>373.66548042918896</v>
      </c>
      <c r="V120" s="707">
        <f t="shared" si="32"/>
        <v>754.37146587463951</v>
      </c>
      <c r="W120" s="636">
        <f t="shared" si="33"/>
        <v>1</v>
      </c>
      <c r="X120" s="636">
        <f t="shared" si="34"/>
        <v>7.2522752129582429E-8</v>
      </c>
      <c r="Y120" s="707">
        <f t="shared" si="35"/>
        <v>373.66550803903482</v>
      </c>
      <c r="Z120" s="635">
        <f t="shared" si="36"/>
        <v>2.3324981119704362</v>
      </c>
      <c r="AA120" s="707">
        <f t="shared" si="37"/>
        <v>59.410059151461901</v>
      </c>
      <c r="AB120" s="707">
        <f t="shared" si="38"/>
        <v>4440.3917871971971</v>
      </c>
    </row>
    <row r="121" spans="1:28" x14ac:dyDescent="0.25">
      <c r="A121" s="23" t="str">
        <f>Weather_Site!A119</f>
        <v>Sat</v>
      </c>
      <c r="B121" s="24">
        <f>Weather_Site!B119</f>
        <v>43778</v>
      </c>
      <c r="C121" s="25">
        <f>Weather_Site!C119</f>
        <v>0.10416666666666667</v>
      </c>
      <c r="D121" s="27">
        <f>Weather_Site!D119</f>
        <v>19.100000000000001</v>
      </c>
      <c r="E121" s="27">
        <f>Weather_Site!E119</f>
        <v>52</v>
      </c>
      <c r="F121" s="28">
        <f>Weather_Site!F119</f>
        <v>150</v>
      </c>
      <c r="G121" s="27">
        <f>Weather_Site!G119</f>
        <v>18</v>
      </c>
      <c r="H121" s="548">
        <f>C$4</f>
        <v>0</v>
      </c>
      <c r="I121" s="27">
        <f t="shared" si="21"/>
        <v>6</v>
      </c>
      <c r="J121" s="739">
        <f>IF(Weather_Site!M119&lt;180,Weather_Site!M119+180,Weather_Site!M119-180)</f>
        <v>330</v>
      </c>
      <c r="K121" s="635">
        <f t="shared" si="22"/>
        <v>8.8508300000000002</v>
      </c>
      <c r="L121" s="635">
        <f t="shared" si="23"/>
        <v>11.528499999999999</v>
      </c>
      <c r="M121" s="635">
        <f t="shared" si="24"/>
        <v>12.453470000000001</v>
      </c>
      <c r="N121" s="635">
        <f t="shared" si="25"/>
        <v>12.453470000000001</v>
      </c>
      <c r="O121" s="636">
        <f t="shared" si="26"/>
        <v>0.33799933896956713</v>
      </c>
      <c r="P121" s="635">
        <f>IF($O$11,Weather_Site!H119,IF(0.191*(Weather_Site!K119+104)*(Weather_Site!J119+1)^1.5/(3.52*(Weather_Site!J119+1)^1.5+Weather_Site!I119-1)&gt;10, 10,0.191*(Weather_Site!K119+104)*(Weather_Site!J119+1)^1.5/(3.52*(Weather_Site!J119+1)^1.5+Weather_Site!I119-1)))</f>
        <v>10</v>
      </c>
      <c r="Q121" s="636">
        <f t="shared" si="27"/>
        <v>0.99848144468279332</v>
      </c>
      <c r="R121" s="636">
        <f t="shared" si="28"/>
        <v>0.33748606827616257</v>
      </c>
      <c r="S121" s="635">
        <f t="shared" si="29"/>
        <v>1</v>
      </c>
      <c r="T121" s="707">
        <f t="shared" si="30"/>
        <v>108.64917112024769</v>
      </c>
      <c r="U121" s="707">
        <f t="shared" si="31"/>
        <v>304.17789100355731</v>
      </c>
      <c r="V121" s="707">
        <f t="shared" si="32"/>
        <v>552.78158317020745</v>
      </c>
      <c r="W121" s="636">
        <f t="shared" si="33"/>
        <v>1</v>
      </c>
      <c r="X121" s="636">
        <f t="shared" si="34"/>
        <v>1.6396434911643892E-8</v>
      </c>
      <c r="Y121" s="707">
        <f t="shared" si="35"/>
        <v>304.17789507977159</v>
      </c>
      <c r="Z121" s="635">
        <f t="shared" si="36"/>
        <v>2.0100986637284168</v>
      </c>
      <c r="AA121" s="707">
        <f t="shared" si="37"/>
        <v>61.237295675586161</v>
      </c>
      <c r="AB121" s="707">
        <f t="shared" si="38"/>
        <v>3614.647319864619</v>
      </c>
    </row>
    <row r="122" spans="1:28" x14ac:dyDescent="0.25">
      <c r="A122" s="23" t="str">
        <f>Weather_Site!A120</f>
        <v>Sat</v>
      </c>
      <c r="B122" s="24">
        <f>Weather_Site!B120</f>
        <v>43778</v>
      </c>
      <c r="C122" s="25">
        <f>Weather_Site!C120</f>
        <v>0.125</v>
      </c>
      <c r="D122" s="27">
        <f>Weather_Site!D120</f>
        <v>18.7</v>
      </c>
      <c r="E122" s="27">
        <f>Weather_Site!E120</f>
        <v>52</v>
      </c>
      <c r="F122" s="28">
        <f>Weather_Site!F120</f>
        <v>130</v>
      </c>
      <c r="G122" s="27">
        <f>Weather_Site!G120</f>
        <v>13</v>
      </c>
      <c r="H122" s="548">
        <f>C$4</f>
        <v>0</v>
      </c>
      <c r="I122" s="27">
        <f t="shared" si="21"/>
        <v>4.333333333333333</v>
      </c>
      <c r="J122" s="739">
        <f>IF(Weather_Site!M120&lt;180,Weather_Site!M120+180,Weather_Site!M120-180)</f>
        <v>310</v>
      </c>
      <c r="K122" s="635">
        <f t="shared" si="22"/>
        <v>8.8583099999999995</v>
      </c>
      <c r="L122" s="635">
        <f t="shared" si="23"/>
        <v>11.5465</v>
      </c>
      <c r="M122" s="635">
        <f t="shared" si="24"/>
        <v>12.472790000000002</v>
      </c>
      <c r="N122" s="635">
        <f t="shared" si="25"/>
        <v>12.472790000000002</v>
      </c>
      <c r="O122" s="636">
        <f t="shared" si="26"/>
        <v>0.3368671486678686</v>
      </c>
      <c r="P122" s="635">
        <f>IF($O$11,Weather_Site!H120,IF(0.191*(Weather_Site!K120+104)*(Weather_Site!J120+1)^1.5/(3.52*(Weather_Site!J120+1)^1.5+Weather_Site!I120-1)&gt;10, 10,0.191*(Weather_Site!K120+104)*(Weather_Site!J120+1)^1.5/(3.52*(Weather_Site!J120+1)^1.5+Weather_Site!I120-1)))</f>
        <v>10</v>
      </c>
      <c r="Q122" s="636">
        <f t="shared" si="27"/>
        <v>0.99848144468279332</v>
      </c>
      <c r="R122" s="636">
        <f t="shared" si="28"/>
        <v>0.33635559726806674</v>
      </c>
      <c r="S122" s="635">
        <f t="shared" si="29"/>
        <v>1</v>
      </c>
      <c r="T122" s="707">
        <f t="shared" si="30"/>
        <v>77.539996425347979</v>
      </c>
      <c r="U122" s="707">
        <f t="shared" si="31"/>
        <v>231.72686486450817</v>
      </c>
      <c r="V122" s="707">
        <f t="shared" si="32"/>
        <v>373.88133255230196</v>
      </c>
      <c r="W122" s="636">
        <f t="shared" si="33"/>
        <v>1</v>
      </c>
      <c r="X122" s="636">
        <f t="shared" si="34"/>
        <v>0</v>
      </c>
      <c r="Y122" s="707">
        <f t="shared" si="35"/>
        <v>231.72686486450817</v>
      </c>
      <c r="Z122" s="635">
        <f t="shared" si="36"/>
        <v>1.6511784457096883</v>
      </c>
      <c r="AA122" s="707">
        <f t="shared" si="37"/>
        <v>59.952102055393809</v>
      </c>
      <c r="AB122" s="707">
        <f t="shared" si="38"/>
        <v>2753.6875774732384</v>
      </c>
    </row>
    <row r="123" spans="1:28" x14ac:dyDescent="0.25">
      <c r="A123" s="23" t="str">
        <f>Weather_Site!A121</f>
        <v>Sat</v>
      </c>
      <c r="B123" s="24">
        <f>Weather_Site!B121</f>
        <v>43778</v>
      </c>
      <c r="C123" s="25">
        <f>Weather_Site!C121</f>
        <v>0.14583333333333334</v>
      </c>
      <c r="D123" s="27">
        <f>Weather_Site!D121</f>
        <v>18.100000000000001</v>
      </c>
      <c r="E123" s="27">
        <f>Weather_Site!E121</f>
        <v>55</v>
      </c>
      <c r="F123" s="28">
        <f>Weather_Site!F121</f>
        <v>160</v>
      </c>
      <c r="G123" s="27">
        <f>Weather_Site!G121</f>
        <v>18</v>
      </c>
      <c r="H123" s="548">
        <f>C$4</f>
        <v>0</v>
      </c>
      <c r="I123" s="27">
        <f t="shared" si="21"/>
        <v>6</v>
      </c>
      <c r="J123" s="739">
        <f>IF(Weather_Site!M121&lt;180,Weather_Site!M121+180,Weather_Site!M121-180)</f>
        <v>340</v>
      </c>
      <c r="K123" s="635">
        <f t="shared" si="22"/>
        <v>9.2415300000000009</v>
      </c>
      <c r="L123" s="635">
        <f t="shared" si="23"/>
        <v>12.080499999999999</v>
      </c>
      <c r="M123" s="635">
        <f t="shared" si="24"/>
        <v>13.09577</v>
      </c>
      <c r="N123" s="635">
        <f t="shared" si="25"/>
        <v>13.09577</v>
      </c>
      <c r="O123" s="636">
        <f t="shared" si="26"/>
        <v>0.30275045465489758</v>
      </c>
      <c r="P123" s="635">
        <f>IF($O$11,Weather_Site!H121,IF(0.191*(Weather_Site!K121+104)*(Weather_Site!J121+1)^1.5/(3.52*(Weather_Site!J121+1)^1.5+Weather_Site!I121-1)&gt;10, 10,0.191*(Weather_Site!K121+104)*(Weather_Site!J121+1)^1.5/(3.52*(Weather_Site!J121+1)^1.5+Weather_Site!I121-1)))</f>
        <v>10</v>
      </c>
      <c r="Q123" s="636">
        <f t="shared" si="27"/>
        <v>0.99848144468279332</v>
      </c>
      <c r="R123" s="636">
        <f t="shared" si="28"/>
        <v>0.30229071134219465</v>
      </c>
      <c r="S123" s="635">
        <f t="shared" si="29"/>
        <v>1</v>
      </c>
      <c r="T123" s="707">
        <f t="shared" si="30"/>
        <v>97.318491967507768</v>
      </c>
      <c r="U123" s="707">
        <f t="shared" si="31"/>
        <v>272.45613875471656</v>
      </c>
      <c r="V123" s="707">
        <f t="shared" si="32"/>
        <v>495.13373647367609</v>
      </c>
      <c r="W123" s="636">
        <f t="shared" si="33"/>
        <v>1</v>
      </c>
      <c r="X123" s="636">
        <f t="shared" si="34"/>
        <v>0</v>
      </c>
      <c r="Y123" s="707">
        <f t="shared" si="35"/>
        <v>272.45613875471656</v>
      </c>
      <c r="Z123" s="635">
        <f t="shared" si="36"/>
        <v>1.8562459698090685</v>
      </c>
      <c r="AA123" s="707">
        <f t="shared" si="37"/>
        <v>54.851050643162459</v>
      </c>
      <c r="AB123" s="707">
        <f t="shared" si="38"/>
        <v>3237.6871155352155</v>
      </c>
    </row>
    <row r="124" spans="1:28" x14ac:dyDescent="0.25">
      <c r="A124" s="23" t="str">
        <f>Weather_Site!A122</f>
        <v>Sat</v>
      </c>
      <c r="B124" s="24">
        <f>Weather_Site!B122</f>
        <v>43778</v>
      </c>
      <c r="C124" s="25">
        <f>Weather_Site!C122</f>
        <v>0.16666666666666666</v>
      </c>
      <c r="D124" s="27">
        <f>Weather_Site!D122</f>
        <v>17.5</v>
      </c>
      <c r="E124" s="27">
        <f>Weather_Site!E122</f>
        <v>56</v>
      </c>
      <c r="F124" s="28">
        <f>Weather_Site!F122</f>
        <v>180</v>
      </c>
      <c r="G124" s="27">
        <f>Weather_Site!G122</f>
        <v>21</v>
      </c>
      <c r="H124" s="548">
        <f>C$4</f>
        <v>0</v>
      </c>
      <c r="I124" s="27">
        <f t="shared" si="21"/>
        <v>7</v>
      </c>
      <c r="J124" s="739">
        <f>IF(Weather_Site!M122&lt;180,Weather_Site!M122+180,Weather_Site!M122-180)</f>
        <v>0</v>
      </c>
      <c r="K124" s="635">
        <f t="shared" si="22"/>
        <v>9.3767500000000013</v>
      </c>
      <c r="L124" s="635">
        <f t="shared" si="23"/>
        <v>12.2765</v>
      </c>
      <c r="M124" s="635">
        <f t="shared" si="24"/>
        <v>13.322750000000001</v>
      </c>
      <c r="N124" s="635">
        <f t="shared" si="25"/>
        <v>13.322750000000001</v>
      </c>
      <c r="O124" s="636">
        <f t="shared" si="26"/>
        <v>0.29148529084778274</v>
      </c>
      <c r="P124" s="635">
        <f>IF($O$11,Weather_Site!H122,IF(0.191*(Weather_Site!K122+104)*(Weather_Site!J122+1)^1.5/(3.52*(Weather_Site!J122+1)^1.5+Weather_Site!I122-1)&gt;10, 10,0.191*(Weather_Site!K122+104)*(Weather_Site!J122+1)^1.5/(3.52*(Weather_Site!J122+1)^1.5+Weather_Site!I122-1)))</f>
        <v>10</v>
      </c>
      <c r="Q124" s="636">
        <f t="shared" si="27"/>
        <v>0.99848144468279332</v>
      </c>
      <c r="R124" s="636">
        <f t="shared" si="28"/>
        <v>0.29104265430947829</v>
      </c>
      <c r="S124" s="635">
        <f t="shared" si="29"/>
        <v>1</v>
      </c>
      <c r="T124" s="707">
        <f t="shared" si="30"/>
        <v>109.32929891207993</v>
      </c>
      <c r="U124" s="707">
        <f t="shared" si="31"/>
        <v>297.92416593661261</v>
      </c>
      <c r="V124" s="707">
        <f t="shared" si="32"/>
        <v>572.80490726285984</v>
      </c>
      <c r="W124" s="636">
        <f t="shared" si="33"/>
        <v>1</v>
      </c>
      <c r="X124" s="636">
        <f t="shared" si="34"/>
        <v>0</v>
      </c>
      <c r="Y124" s="707">
        <f t="shared" si="35"/>
        <v>297.92416593661261</v>
      </c>
      <c r="Z124" s="635">
        <f t="shared" si="36"/>
        <v>1.9801337592221695</v>
      </c>
      <c r="AA124" s="707">
        <f t="shared" si="37"/>
        <v>52.932301530916888</v>
      </c>
      <c r="AB124" s="707">
        <f t="shared" si="38"/>
        <v>3540.3321718800798</v>
      </c>
    </row>
    <row r="125" spans="1:28" x14ac:dyDescent="0.25">
      <c r="A125" s="23" t="str">
        <f>Weather_Site!A123</f>
        <v>Sat</v>
      </c>
      <c r="B125" s="24">
        <f>Weather_Site!B123</f>
        <v>43778</v>
      </c>
      <c r="C125" s="25">
        <f>Weather_Site!C123</f>
        <v>0.1875</v>
      </c>
      <c r="D125" s="27">
        <f>Weather_Site!D123</f>
        <v>17.5</v>
      </c>
      <c r="E125" s="27">
        <f>Weather_Site!E123</f>
        <v>52</v>
      </c>
      <c r="F125" s="28">
        <f>Weather_Site!F123</f>
        <v>180</v>
      </c>
      <c r="G125" s="27">
        <f>Weather_Site!G123</f>
        <v>22</v>
      </c>
      <c r="H125" s="548">
        <f>C$4</f>
        <v>0</v>
      </c>
      <c r="I125" s="27">
        <f t="shared" si="21"/>
        <v>7.333333333333333</v>
      </c>
      <c r="J125" s="739">
        <f>IF(Weather_Site!M123&lt;180,Weather_Site!M123+180,Weather_Site!M123-180)</f>
        <v>0</v>
      </c>
      <c r="K125" s="635">
        <f t="shared" si="22"/>
        <v>8.8807500000000008</v>
      </c>
      <c r="L125" s="635">
        <f t="shared" si="23"/>
        <v>11.6005</v>
      </c>
      <c r="M125" s="635">
        <f t="shared" si="24"/>
        <v>12.530750000000001</v>
      </c>
      <c r="N125" s="635">
        <f t="shared" si="25"/>
        <v>12.530750000000001</v>
      </c>
      <c r="O125" s="636">
        <f t="shared" si="26"/>
        <v>0.33349709046667508</v>
      </c>
      <c r="P125" s="635">
        <f>IF($O$11,Weather_Site!H123,IF(0.191*(Weather_Site!K123+104)*(Weather_Site!J123+1)^1.5/(3.52*(Weather_Site!J123+1)^1.5+Weather_Site!I123-1)&gt;10, 10,0.191*(Weather_Site!K123+104)*(Weather_Site!J123+1)^1.5/(3.52*(Weather_Site!J123+1)^1.5+Weather_Site!I123-1)))</f>
        <v>10</v>
      </c>
      <c r="Q125" s="636">
        <f t="shared" si="27"/>
        <v>0.99848144468279332</v>
      </c>
      <c r="R125" s="636">
        <f t="shared" si="28"/>
        <v>0.33299065668667394</v>
      </c>
      <c r="S125" s="635">
        <f t="shared" si="29"/>
        <v>1</v>
      </c>
      <c r="T125" s="707">
        <f t="shared" si="30"/>
        <v>130.99794862548933</v>
      </c>
      <c r="U125" s="707">
        <f t="shared" si="31"/>
        <v>354.21167481375505</v>
      </c>
      <c r="V125" s="707">
        <f t="shared" si="32"/>
        <v>692.70771584219813</v>
      </c>
      <c r="W125" s="636">
        <f t="shared" si="33"/>
        <v>1</v>
      </c>
      <c r="X125" s="636">
        <f t="shared" si="34"/>
        <v>4.7306935045242826E-8</v>
      </c>
      <c r="Y125" s="707">
        <f t="shared" si="35"/>
        <v>354.21169082696531</v>
      </c>
      <c r="Z125" s="635">
        <f t="shared" si="36"/>
        <v>2.244053227968613</v>
      </c>
      <c r="AA125" s="707">
        <f t="shared" si="37"/>
        <v>60.561429836370756</v>
      </c>
      <c r="AB125" s="707">
        <f t="shared" si="38"/>
        <v>4209.2155926604373</v>
      </c>
    </row>
    <row r="126" spans="1:28" x14ac:dyDescent="0.25">
      <c r="A126" s="23" t="str">
        <f>Weather_Site!A124</f>
        <v>Sat</v>
      </c>
      <c r="B126" s="24">
        <f>Weather_Site!B124</f>
        <v>43778</v>
      </c>
      <c r="C126" s="25">
        <f>Weather_Site!C124</f>
        <v>0.20833333333333334</v>
      </c>
      <c r="D126" s="27">
        <f>Weather_Site!D124</f>
        <v>17.2</v>
      </c>
      <c r="E126" s="27">
        <f>Weather_Site!E124</f>
        <v>51</v>
      </c>
      <c r="F126" s="28">
        <f>Weather_Site!F124</f>
        <v>170</v>
      </c>
      <c r="G126" s="27">
        <f>Weather_Site!G124</f>
        <v>15</v>
      </c>
      <c r="H126" s="548">
        <f>C$4</f>
        <v>0</v>
      </c>
      <c r="I126" s="27">
        <f t="shared" si="21"/>
        <v>5</v>
      </c>
      <c r="J126" s="739">
        <f>IF(Weather_Site!M124&lt;180,Weather_Site!M124+180,Weather_Site!M124-180)</f>
        <v>350</v>
      </c>
      <c r="K126" s="635">
        <f t="shared" si="22"/>
        <v>8.7623599999999993</v>
      </c>
      <c r="L126" s="635">
        <f t="shared" si="23"/>
        <v>11.445</v>
      </c>
      <c r="M126" s="635">
        <f t="shared" si="24"/>
        <v>12.347240000000001</v>
      </c>
      <c r="N126" s="635">
        <f t="shared" si="25"/>
        <v>12.347240000000001</v>
      </c>
      <c r="O126" s="636">
        <f t="shared" si="26"/>
        <v>0.34430326308243508</v>
      </c>
      <c r="P126" s="635">
        <f>IF($O$11,Weather_Site!H124,IF(0.191*(Weather_Site!K124+104)*(Weather_Site!J124+1)^1.5/(3.52*(Weather_Site!J124+1)^1.5+Weather_Site!I124-1)&gt;10, 10,0.191*(Weather_Site!K124+104)*(Weather_Site!J124+1)^1.5/(3.52*(Weather_Site!J124+1)^1.5+Weather_Site!I124-1)))</f>
        <v>10</v>
      </c>
      <c r="Q126" s="636">
        <f t="shared" si="27"/>
        <v>0.99848144468279332</v>
      </c>
      <c r="R126" s="636">
        <f t="shared" si="28"/>
        <v>0.34378041953154964</v>
      </c>
      <c r="S126" s="635">
        <f t="shared" si="29"/>
        <v>1</v>
      </c>
      <c r="T126" s="707">
        <f t="shared" si="30"/>
        <v>91.934826383351961</v>
      </c>
      <c r="U126" s="707">
        <f t="shared" si="31"/>
        <v>266.54698174044415</v>
      </c>
      <c r="V126" s="707">
        <f t="shared" si="32"/>
        <v>453.16026108655143</v>
      </c>
      <c r="W126" s="636">
        <f t="shared" si="33"/>
        <v>1</v>
      </c>
      <c r="X126" s="636">
        <f t="shared" si="34"/>
        <v>0</v>
      </c>
      <c r="Y126" s="707">
        <f t="shared" si="35"/>
        <v>266.54698174044415</v>
      </c>
      <c r="Z126" s="635">
        <f t="shared" si="36"/>
        <v>1.8270503625553982</v>
      </c>
      <c r="AA126" s="707">
        <f t="shared" si="37"/>
        <v>61.901296270423629</v>
      </c>
      <c r="AB126" s="707">
        <f t="shared" si="38"/>
        <v>3167.4666330156115</v>
      </c>
    </row>
    <row r="127" spans="1:28" x14ac:dyDescent="0.25">
      <c r="A127" s="23" t="str">
        <f>Weather_Site!A125</f>
        <v>Sat</v>
      </c>
      <c r="B127" s="24">
        <f>Weather_Site!B125</f>
        <v>43778</v>
      </c>
      <c r="C127" s="25">
        <f>Weather_Site!C125</f>
        <v>0.22916666666666666</v>
      </c>
      <c r="D127" s="27">
        <f>Weather_Site!D125</f>
        <v>16.8</v>
      </c>
      <c r="E127" s="27">
        <f>Weather_Site!E125</f>
        <v>50</v>
      </c>
      <c r="F127" s="28">
        <f>Weather_Site!F125</f>
        <v>160</v>
      </c>
      <c r="G127" s="27">
        <f>Weather_Site!G125</f>
        <v>13</v>
      </c>
      <c r="H127" s="548">
        <f>C$4</f>
        <v>0</v>
      </c>
      <c r="I127" s="27">
        <f t="shared" si="21"/>
        <v>4.333333333333333</v>
      </c>
      <c r="J127" s="739">
        <f>IF(Weather_Site!M125&lt;180,Weather_Site!M125+180,Weather_Site!M125-180)</f>
        <v>340</v>
      </c>
      <c r="K127" s="635">
        <f t="shared" si="22"/>
        <v>8.6458400000000015</v>
      </c>
      <c r="L127" s="635">
        <f t="shared" si="23"/>
        <v>11.294</v>
      </c>
      <c r="M127" s="635">
        <f t="shared" si="24"/>
        <v>12.168560000000001</v>
      </c>
      <c r="N127" s="635">
        <f t="shared" si="25"/>
        <v>12.168560000000001</v>
      </c>
      <c r="O127" s="636">
        <f t="shared" si="26"/>
        <v>0.3552045308050622</v>
      </c>
      <c r="P127" s="635">
        <f>IF($O$11,Weather_Site!H125,IF(0.191*(Weather_Site!K125+104)*(Weather_Site!J125+1)^1.5/(3.52*(Weather_Site!J125+1)^1.5+Weather_Site!I125-1)&gt;10, 10,0.191*(Weather_Site!K125+104)*(Weather_Site!J125+1)^1.5/(3.52*(Weather_Site!J125+1)^1.5+Weather_Site!I125-1)))</f>
        <v>10</v>
      </c>
      <c r="Q127" s="636">
        <f t="shared" si="27"/>
        <v>0.99848144468279332</v>
      </c>
      <c r="R127" s="636">
        <f t="shared" si="28"/>
        <v>0.35466513307611225</v>
      </c>
      <c r="S127" s="635">
        <f t="shared" si="29"/>
        <v>1</v>
      </c>
      <c r="T127" s="707">
        <f t="shared" si="30"/>
        <v>81.760890481034366</v>
      </c>
      <c r="U127" s="707">
        <f t="shared" si="31"/>
        <v>244.34092975411792</v>
      </c>
      <c r="V127" s="707">
        <f t="shared" si="32"/>
        <v>394.23358386587347</v>
      </c>
      <c r="W127" s="636">
        <f t="shared" si="33"/>
        <v>1</v>
      </c>
      <c r="X127" s="636">
        <f t="shared" si="34"/>
        <v>0</v>
      </c>
      <c r="Y127" s="707">
        <f t="shared" si="35"/>
        <v>244.34092975411792</v>
      </c>
      <c r="Z127" s="635">
        <f t="shared" si="36"/>
        <v>1.7156842020570982</v>
      </c>
      <c r="AA127" s="707">
        <f t="shared" si="37"/>
        <v>63.215598094307644</v>
      </c>
      <c r="AB127" s="707">
        <f t="shared" si="38"/>
        <v>2903.5847152447686</v>
      </c>
    </row>
    <row r="128" spans="1:28" x14ac:dyDescent="0.25">
      <c r="A128" s="23" t="str">
        <f>Weather_Site!A126</f>
        <v>Sat</v>
      </c>
      <c r="B128" s="24">
        <f>Weather_Site!B126</f>
        <v>43778</v>
      </c>
      <c r="C128" s="25">
        <f>Weather_Site!C126</f>
        <v>0.25</v>
      </c>
      <c r="D128" s="27">
        <f>Weather_Site!D126</f>
        <v>16.5</v>
      </c>
      <c r="E128" s="27">
        <f>Weather_Site!E126</f>
        <v>50</v>
      </c>
      <c r="F128" s="28">
        <f>Weather_Site!F126</f>
        <v>180</v>
      </c>
      <c r="G128" s="27">
        <f>Weather_Site!G126</f>
        <v>18</v>
      </c>
      <c r="H128" s="548">
        <f>C$4</f>
        <v>0</v>
      </c>
      <c r="I128" s="27">
        <f t="shared" si="21"/>
        <v>6</v>
      </c>
      <c r="J128" s="739">
        <f>IF(Weather_Site!M126&lt;180,Weather_Site!M126+180,Weather_Site!M126-180)</f>
        <v>0</v>
      </c>
      <c r="K128" s="635">
        <f t="shared" si="22"/>
        <v>8.6514500000000005</v>
      </c>
      <c r="L128" s="635">
        <f t="shared" si="23"/>
        <v>11.307500000000001</v>
      </c>
      <c r="M128" s="635">
        <f t="shared" si="24"/>
        <v>12.18305</v>
      </c>
      <c r="N128" s="635">
        <f t="shared" si="25"/>
        <v>11.307500000000001</v>
      </c>
      <c r="O128" s="636">
        <f t="shared" si="26"/>
        <v>0.41279462088653418</v>
      </c>
      <c r="P128" s="635">
        <f>IF($O$11,Weather_Site!H126,IF(0.191*(Weather_Site!K126+104)*(Weather_Site!J126+1)^1.5/(3.52*(Weather_Site!J126+1)^1.5+Weather_Site!I126-1)&gt;10, 10,0.191*(Weather_Site!K126+104)*(Weather_Site!J126+1)^1.5/(3.52*(Weather_Site!J126+1)^1.5+Weather_Site!I126-1)))</f>
        <v>10</v>
      </c>
      <c r="Q128" s="636">
        <f t="shared" si="27"/>
        <v>0.99848144468279332</v>
      </c>
      <c r="R128" s="636">
        <f t="shared" si="28"/>
        <v>0.4121677694200726</v>
      </c>
      <c r="S128" s="635">
        <f t="shared" si="29"/>
        <v>1</v>
      </c>
      <c r="T128" s="707">
        <f t="shared" si="30"/>
        <v>132.69195596343167</v>
      </c>
      <c r="U128" s="707">
        <f t="shared" si="31"/>
        <v>371.48888391815586</v>
      </c>
      <c r="V128" s="707">
        <f t="shared" si="32"/>
        <v>675.1056518437432</v>
      </c>
      <c r="W128" s="636">
        <f t="shared" si="33"/>
        <v>1</v>
      </c>
      <c r="X128" s="636">
        <f t="shared" si="34"/>
        <v>1.2199926860575744E-7</v>
      </c>
      <c r="Y128" s="707">
        <f t="shared" si="35"/>
        <v>371.4889209591795</v>
      </c>
      <c r="Z128" s="635">
        <f t="shared" si="36"/>
        <v>2.3226669752993518</v>
      </c>
      <c r="AA128" s="707">
        <f t="shared" si="37"/>
        <v>74.788396070055455</v>
      </c>
      <c r="AB128" s="707">
        <f t="shared" si="38"/>
        <v>4414.5266773982494</v>
      </c>
    </row>
    <row r="129" spans="1:28" x14ac:dyDescent="0.25">
      <c r="A129" s="23" t="str">
        <f>Weather_Site!A127</f>
        <v>Sat</v>
      </c>
      <c r="B129" s="24">
        <f>Weather_Site!B127</f>
        <v>43778</v>
      </c>
      <c r="C129" s="25">
        <f>Weather_Site!C127</f>
        <v>0.27083333333333331</v>
      </c>
      <c r="D129" s="27">
        <f>Weather_Site!D127</f>
        <v>16</v>
      </c>
      <c r="E129" s="27">
        <f>Weather_Site!E127</f>
        <v>52</v>
      </c>
      <c r="F129" s="28">
        <f>Weather_Site!F127</f>
        <v>200</v>
      </c>
      <c r="G129" s="27">
        <f>Weather_Site!G127</f>
        <v>15</v>
      </c>
      <c r="H129" s="548">
        <f>C$4</f>
        <v>0</v>
      </c>
      <c r="I129" s="27">
        <f t="shared" si="21"/>
        <v>5</v>
      </c>
      <c r="J129" s="739">
        <f>IF(Weather_Site!M127&lt;180,Weather_Site!M127+180,Weather_Site!M127-180)</f>
        <v>20</v>
      </c>
      <c r="K129" s="635">
        <f t="shared" si="22"/>
        <v>8.9087999999999994</v>
      </c>
      <c r="L129" s="635">
        <f t="shared" si="23"/>
        <v>11.667999999999999</v>
      </c>
      <c r="M129" s="635">
        <f t="shared" si="24"/>
        <v>12.603200000000001</v>
      </c>
      <c r="N129" s="635">
        <f t="shared" si="25"/>
        <v>11.667999999999999</v>
      </c>
      <c r="O129" s="636">
        <f t="shared" si="26"/>
        <v>0.38768943604115047</v>
      </c>
      <c r="P129" s="635">
        <f>IF($O$11,Weather_Site!H127,IF(0.191*(Weather_Site!K127+104)*(Weather_Site!J127+1)^1.5/(3.52*(Weather_Site!J127+1)^1.5+Weather_Site!I127-1)&gt;10, 10,0.191*(Weather_Site!K127+104)*(Weather_Site!J127+1)^1.5/(3.52*(Weather_Site!J127+1)^1.5+Weather_Site!I127-1)))</f>
        <v>10</v>
      </c>
      <c r="Q129" s="636">
        <f t="shared" si="27"/>
        <v>0.99848144468279332</v>
      </c>
      <c r="R129" s="636">
        <f t="shared" si="28"/>
        <v>0.38710070818662534</v>
      </c>
      <c r="S129" s="635">
        <f t="shared" si="29"/>
        <v>1</v>
      </c>
      <c r="T129" s="707">
        <f t="shared" si="30"/>
        <v>103.51967237838565</v>
      </c>
      <c r="U129" s="707">
        <f t="shared" si="31"/>
        <v>300.13496852825932</v>
      </c>
      <c r="V129" s="707">
        <f t="shared" si="32"/>
        <v>510.26366838365402</v>
      </c>
      <c r="W129" s="636">
        <f t="shared" si="33"/>
        <v>1</v>
      </c>
      <c r="X129" s="636">
        <f t="shared" si="34"/>
        <v>2.5663711306801499E-8</v>
      </c>
      <c r="Y129" s="707">
        <f t="shared" si="35"/>
        <v>300.1349739209416</v>
      </c>
      <c r="Z129" s="635">
        <f t="shared" si="36"/>
        <v>1.9907466315456714</v>
      </c>
      <c r="AA129" s="707">
        <f t="shared" si="37"/>
        <v>69.701573135378908</v>
      </c>
      <c r="AB129" s="707">
        <f t="shared" si="38"/>
        <v>3566.6039400938562</v>
      </c>
    </row>
    <row r="130" spans="1:28" x14ac:dyDescent="0.25">
      <c r="A130" s="23" t="str">
        <f>Weather_Site!A128</f>
        <v>Sat</v>
      </c>
      <c r="B130" s="24">
        <f>Weather_Site!B128</f>
        <v>43778</v>
      </c>
      <c r="C130" s="25">
        <f>Weather_Site!C128</f>
        <v>0.29166666666666669</v>
      </c>
      <c r="D130" s="27">
        <f>Weather_Site!D128</f>
        <v>16.399999999999999</v>
      </c>
      <c r="E130" s="27">
        <f>Weather_Site!E128</f>
        <v>51</v>
      </c>
      <c r="F130" s="28">
        <f>Weather_Site!F128</f>
        <v>190</v>
      </c>
      <c r="G130" s="27">
        <f>Weather_Site!G128</f>
        <v>13</v>
      </c>
      <c r="H130" s="548">
        <f>C$4</f>
        <v>0</v>
      </c>
      <c r="I130" s="27">
        <f t="shared" si="21"/>
        <v>4.333333333333333</v>
      </c>
      <c r="J130" s="739">
        <f>IF(Weather_Site!M128&lt;180,Weather_Site!M128+180,Weather_Site!M128-180)</f>
        <v>10</v>
      </c>
      <c r="K130" s="635">
        <f t="shared" si="22"/>
        <v>8.7773199999999996</v>
      </c>
      <c r="L130" s="635">
        <f t="shared" si="23"/>
        <v>11.481</v>
      </c>
      <c r="M130" s="635">
        <f t="shared" si="24"/>
        <v>12.38588</v>
      </c>
      <c r="N130" s="635">
        <f t="shared" si="25"/>
        <v>11.481</v>
      </c>
      <c r="O130" s="636">
        <f t="shared" si="26"/>
        <v>0.40053866724027998</v>
      </c>
      <c r="P130" s="635">
        <f>IF($O$11,Weather_Site!H128,IF(0.191*(Weather_Site!K128+104)*(Weather_Site!J128+1)^1.5/(3.52*(Weather_Site!J128+1)^1.5+Weather_Site!I128-1)&gt;10, 10,0.191*(Weather_Site!K128+104)*(Weather_Site!J128+1)^1.5/(3.52*(Weather_Site!J128+1)^1.5+Weather_Site!I128-1)))</f>
        <v>10</v>
      </c>
      <c r="Q130" s="636">
        <f t="shared" si="27"/>
        <v>0.99848144468279332</v>
      </c>
      <c r="R130" s="636">
        <f t="shared" si="28"/>
        <v>0.39993042711739535</v>
      </c>
      <c r="S130" s="635">
        <f t="shared" si="29"/>
        <v>1</v>
      </c>
      <c r="T130" s="707">
        <f t="shared" si="30"/>
        <v>92.195890720843494</v>
      </c>
      <c r="U130" s="707">
        <f t="shared" si="31"/>
        <v>275.52573761981557</v>
      </c>
      <c r="V130" s="707">
        <f t="shared" si="32"/>
        <v>444.54893045735247</v>
      </c>
      <c r="W130" s="636">
        <f t="shared" si="33"/>
        <v>1</v>
      </c>
      <c r="X130" s="636">
        <f t="shared" si="34"/>
        <v>0</v>
      </c>
      <c r="Y130" s="707">
        <f t="shared" si="35"/>
        <v>275.52573761981557</v>
      </c>
      <c r="Z130" s="635">
        <f t="shared" si="36"/>
        <v>1.8713427343938711</v>
      </c>
      <c r="AA130" s="707">
        <f t="shared" si="37"/>
        <v>71.283694923888945</v>
      </c>
      <c r="AB130" s="707">
        <f t="shared" si="38"/>
        <v>3274.164182048808</v>
      </c>
    </row>
    <row r="131" spans="1:28" x14ac:dyDescent="0.25">
      <c r="A131" s="23" t="str">
        <f>Weather_Site!A129</f>
        <v>Sat</v>
      </c>
      <c r="B131" s="24">
        <f>Weather_Site!B129</f>
        <v>43778</v>
      </c>
      <c r="C131" s="25">
        <f>Weather_Site!C129</f>
        <v>0.3125</v>
      </c>
      <c r="D131" s="27">
        <f>Weather_Site!D129</f>
        <v>16.8</v>
      </c>
      <c r="E131" s="27">
        <f>Weather_Site!E129</f>
        <v>49</v>
      </c>
      <c r="F131" s="28">
        <f>Weather_Site!F129</f>
        <v>190</v>
      </c>
      <c r="G131" s="27">
        <f>Weather_Site!G129</f>
        <v>22</v>
      </c>
      <c r="H131" s="548">
        <f>C$4</f>
        <v>0</v>
      </c>
      <c r="I131" s="27">
        <f t="shared" si="21"/>
        <v>7.333333333333333</v>
      </c>
      <c r="J131" s="739">
        <f>IF(Weather_Site!M129&lt;180,Weather_Site!M129+180,Weather_Site!M129-180)</f>
        <v>10</v>
      </c>
      <c r="K131" s="635">
        <f t="shared" si="22"/>
        <v>8.5218399999999992</v>
      </c>
      <c r="L131" s="635">
        <f t="shared" si="23"/>
        <v>11.125</v>
      </c>
      <c r="M131" s="635">
        <f t="shared" si="24"/>
        <v>11.970560000000001</v>
      </c>
      <c r="N131" s="635">
        <f t="shared" si="25"/>
        <v>11.125</v>
      </c>
      <c r="O131" s="636">
        <f t="shared" si="26"/>
        <v>0.42602400403564444</v>
      </c>
      <c r="P131" s="635">
        <f>IF($O$11,Weather_Site!H129,IF(0.191*(Weather_Site!K129+104)*(Weather_Site!J129+1)^1.5/(3.52*(Weather_Site!J129+1)^1.5+Weather_Site!I129-1)&gt;10, 10,0.191*(Weather_Site!K129+104)*(Weather_Site!J129+1)^1.5/(3.52*(Weather_Site!J129+1)^1.5+Weather_Site!I129-1)))</f>
        <v>10</v>
      </c>
      <c r="Q131" s="636">
        <f t="shared" si="27"/>
        <v>0.99848144468279332</v>
      </c>
      <c r="R131" s="636">
        <f t="shared" si="28"/>
        <v>0.42537706301905842</v>
      </c>
      <c r="S131" s="635">
        <f t="shared" si="29"/>
        <v>1</v>
      </c>
      <c r="T131" s="707">
        <f t="shared" si="30"/>
        <v>167.34260114771013</v>
      </c>
      <c r="U131" s="707">
        <f t="shared" si="31"/>
        <v>452.48573464063435</v>
      </c>
      <c r="V131" s="707">
        <f t="shared" si="32"/>
        <v>884.89562027818579</v>
      </c>
      <c r="W131" s="636">
        <f t="shared" si="33"/>
        <v>1</v>
      </c>
      <c r="X131" s="636">
        <f t="shared" si="34"/>
        <v>5.6645250400377149E-7</v>
      </c>
      <c r="Y131" s="707">
        <f t="shared" si="35"/>
        <v>452.48597958029683</v>
      </c>
      <c r="Z131" s="635">
        <f t="shared" si="36"/>
        <v>2.6786661560059715</v>
      </c>
      <c r="AA131" s="707">
        <f t="shared" si="37"/>
        <v>77.363900215479546</v>
      </c>
      <c r="AB131" s="707">
        <f t="shared" si="38"/>
        <v>5377.0417240125262</v>
      </c>
    </row>
    <row r="132" spans="1:28" x14ac:dyDescent="0.25">
      <c r="A132" s="23" t="str">
        <f>Weather_Site!A130</f>
        <v>Sat</v>
      </c>
      <c r="B132" s="24">
        <f>Weather_Site!B130</f>
        <v>43778</v>
      </c>
      <c r="C132" s="25">
        <f>Weather_Site!C130</f>
        <v>0.33333333333333331</v>
      </c>
      <c r="D132" s="27">
        <f>Weather_Site!D130</f>
        <v>17.3</v>
      </c>
      <c r="E132" s="27">
        <f>Weather_Site!E130</f>
        <v>47</v>
      </c>
      <c r="F132" s="28">
        <f>Weather_Site!F130</f>
        <v>190</v>
      </c>
      <c r="G132" s="27">
        <f>Weather_Site!G130</f>
        <v>26</v>
      </c>
      <c r="H132" s="548">
        <f>C$4</f>
        <v>0</v>
      </c>
      <c r="I132" s="27">
        <f t="shared" si="21"/>
        <v>8.6666666666666661</v>
      </c>
      <c r="J132" s="739">
        <f>IF(Weather_Site!M130&lt;180,Weather_Site!M130+180,Weather_Site!M130-180)</f>
        <v>10</v>
      </c>
      <c r="K132" s="635">
        <f t="shared" si="22"/>
        <v>8.2644900000000003</v>
      </c>
      <c r="L132" s="635">
        <f t="shared" si="23"/>
        <v>10.764500000000002</v>
      </c>
      <c r="M132" s="635">
        <f t="shared" si="24"/>
        <v>11.550410000000001</v>
      </c>
      <c r="N132" s="635">
        <f t="shared" si="25"/>
        <v>10.764500000000002</v>
      </c>
      <c r="O132" s="636">
        <f t="shared" si="26"/>
        <v>0.45313132217477092</v>
      </c>
      <c r="P132" s="635">
        <f>IF($O$11,Weather_Site!H130,IF(0.191*(Weather_Site!K130+104)*(Weather_Site!J130+1)^1.5/(3.52*(Weather_Site!J130+1)^1.5+Weather_Site!I130-1)&gt;10, 10,0.191*(Weather_Site!K130+104)*(Weather_Site!J130+1)^1.5/(3.52*(Weather_Site!J130+1)^1.5+Weather_Site!I130-1)))</f>
        <v>10</v>
      </c>
      <c r="Q132" s="636">
        <f t="shared" si="27"/>
        <v>0.99848144468279332</v>
      </c>
      <c r="R132" s="636">
        <f t="shared" si="28"/>
        <v>0.45244321719608954</v>
      </c>
      <c r="S132" s="635">
        <f t="shared" si="29"/>
        <v>1</v>
      </c>
      <c r="T132" s="707">
        <f t="shared" si="30"/>
        <v>209.82087790489251</v>
      </c>
      <c r="U132" s="707">
        <f t="shared" si="31"/>
        <v>552.45799859872136</v>
      </c>
      <c r="V132" s="707">
        <f t="shared" si="32"/>
        <v>1148.4450437819839</v>
      </c>
      <c r="W132" s="636">
        <f t="shared" si="33"/>
        <v>1</v>
      </c>
      <c r="X132" s="636">
        <f t="shared" si="34"/>
        <v>3.8167309890769554E-6</v>
      </c>
      <c r="Y132" s="707">
        <f t="shared" si="35"/>
        <v>552.46027332094582</v>
      </c>
      <c r="Z132" s="635">
        <f t="shared" si="36"/>
        <v>3.0945659722878687</v>
      </c>
      <c r="AA132" s="707">
        <f t="shared" si="37"/>
        <v>82.084314947246185</v>
      </c>
      <c r="AB132" s="707">
        <f t="shared" si="38"/>
        <v>6565.069581297239</v>
      </c>
    </row>
    <row r="133" spans="1:28" x14ac:dyDescent="0.25">
      <c r="A133" s="23" t="str">
        <f>Weather_Site!A131</f>
        <v>Sat</v>
      </c>
      <c r="B133" s="24">
        <f>Weather_Site!B131</f>
        <v>43778</v>
      </c>
      <c r="C133" s="25">
        <f>Weather_Site!C131</f>
        <v>0.35416666666666669</v>
      </c>
      <c r="D133" s="27">
        <f>Weather_Site!D131</f>
        <v>17.600000000000001</v>
      </c>
      <c r="E133" s="27">
        <f>Weather_Site!E131</f>
        <v>44</v>
      </c>
      <c r="F133" s="28">
        <f>Weather_Site!F131</f>
        <v>180</v>
      </c>
      <c r="G133" s="27">
        <f>Weather_Site!G131</f>
        <v>26</v>
      </c>
      <c r="H133" s="548">
        <f>C$4</f>
        <v>0</v>
      </c>
      <c r="I133" s="27">
        <f t="shared" si="21"/>
        <v>8.6666666666666661</v>
      </c>
      <c r="J133" s="739">
        <f>IF(Weather_Site!M131&lt;180,Weather_Site!M131+180,Weather_Site!M131-180)</f>
        <v>0</v>
      </c>
      <c r="K133" s="635">
        <f t="shared" si="22"/>
        <v>7.8868799999999997</v>
      </c>
      <c r="L133" s="635">
        <f t="shared" si="23"/>
        <v>10.244000000000002</v>
      </c>
      <c r="M133" s="635">
        <f t="shared" si="24"/>
        <v>10.94192</v>
      </c>
      <c r="N133" s="635">
        <f t="shared" si="25"/>
        <v>10.244000000000002</v>
      </c>
      <c r="O133" s="636">
        <f t="shared" si="26"/>
        <v>0.49438387970566161</v>
      </c>
      <c r="P133" s="635">
        <f>IF($O$11,Weather_Site!H131,IF(0.191*(Weather_Site!K131+104)*(Weather_Site!J131+1)^1.5/(3.52*(Weather_Site!J131+1)^1.5+Weather_Site!I131-1)&gt;10, 10,0.191*(Weather_Site!K131+104)*(Weather_Site!J131+1)^1.5/(3.52*(Weather_Site!J131+1)^1.5+Weather_Site!I131-1)))</f>
        <v>10</v>
      </c>
      <c r="Q133" s="636">
        <f t="shared" si="27"/>
        <v>0.99848144468279332</v>
      </c>
      <c r="R133" s="636">
        <f t="shared" si="28"/>
        <v>0.49363313043639329</v>
      </c>
      <c r="S133" s="635">
        <f t="shared" si="29"/>
        <v>1</v>
      </c>
      <c r="T133" s="707">
        <f t="shared" si="30"/>
        <v>228.92273075278527</v>
      </c>
      <c r="U133" s="707">
        <f t="shared" si="31"/>
        <v>602.75314319657002</v>
      </c>
      <c r="V133" s="707">
        <f t="shared" si="32"/>
        <v>1252.9981676143939</v>
      </c>
      <c r="W133" s="636">
        <f t="shared" si="33"/>
        <v>1</v>
      </c>
      <c r="X133" s="636">
        <f t="shared" si="34"/>
        <v>1.1545544209679586E-5</v>
      </c>
      <c r="Y133" s="707">
        <f t="shared" si="35"/>
        <v>602.76065062924658</v>
      </c>
      <c r="Z133" s="635">
        <f t="shared" si="36"/>
        <v>3.2957999390630426</v>
      </c>
      <c r="AA133" s="707">
        <f t="shared" si="37"/>
        <v>89.557923842453121</v>
      </c>
      <c r="AB133" s="707">
        <f t="shared" si="38"/>
        <v>7162.8057316442137</v>
      </c>
    </row>
    <row r="134" spans="1:28" x14ac:dyDescent="0.25">
      <c r="A134" s="23" t="str">
        <f>Weather_Site!A132</f>
        <v>Sat</v>
      </c>
      <c r="B134" s="24">
        <f>Weather_Site!B132</f>
        <v>43778</v>
      </c>
      <c r="C134" s="25">
        <f>Weather_Site!C132</f>
        <v>0.375</v>
      </c>
      <c r="D134" s="27">
        <f>Weather_Site!D132</f>
        <v>18.100000000000001</v>
      </c>
      <c r="E134" s="27">
        <f>Weather_Site!E132</f>
        <v>42</v>
      </c>
      <c r="F134" s="28">
        <f>Weather_Site!F132</f>
        <v>180</v>
      </c>
      <c r="G134" s="27">
        <f>Weather_Site!G132</f>
        <v>17</v>
      </c>
      <c r="H134" s="548">
        <f>C$4</f>
        <v>0</v>
      </c>
      <c r="I134" s="27">
        <f t="shared" si="21"/>
        <v>5.666666666666667</v>
      </c>
      <c r="J134" s="739">
        <f>IF(Weather_Site!M132&lt;180,Weather_Site!M132+180,Weather_Site!M132-180)</f>
        <v>0</v>
      </c>
      <c r="K134" s="635">
        <f t="shared" si="22"/>
        <v>7.6295299999999999</v>
      </c>
      <c r="L134" s="635">
        <f t="shared" si="23"/>
        <v>9.8834999999999997</v>
      </c>
      <c r="M134" s="635">
        <f t="shared" si="24"/>
        <v>10.52177</v>
      </c>
      <c r="N134" s="635">
        <f t="shared" si="25"/>
        <v>9.8834999999999997</v>
      </c>
      <c r="O134" s="636">
        <f t="shared" si="26"/>
        <v>0.52426362382146541</v>
      </c>
      <c r="P134" s="635">
        <f>IF($O$11,Weather_Site!H132,IF(0.191*(Weather_Site!K132+104)*(Weather_Site!J132+1)^1.5/(3.52*(Weather_Site!J132+1)^1.5+Weather_Site!I132-1)&gt;10, 10,0.191*(Weather_Site!K132+104)*(Weather_Site!J132+1)^1.5/(3.52*(Weather_Site!J132+1)^1.5+Weather_Site!I132-1)))</f>
        <v>10</v>
      </c>
      <c r="Q134" s="636">
        <f t="shared" si="27"/>
        <v>0.99848144468279332</v>
      </c>
      <c r="R134" s="636">
        <f t="shared" si="28"/>
        <v>0.52346750050789326</v>
      </c>
      <c r="S134" s="635">
        <f t="shared" si="29"/>
        <v>1</v>
      </c>
      <c r="T134" s="707">
        <f t="shared" si="30"/>
        <v>159.06276388007296</v>
      </c>
      <c r="U134" s="707">
        <f t="shared" si="31"/>
        <v>450.05431894623371</v>
      </c>
      <c r="V134" s="707">
        <f t="shared" si="32"/>
        <v>800.96880244859346</v>
      </c>
      <c r="W134" s="636">
        <f t="shared" si="33"/>
        <v>1</v>
      </c>
      <c r="X134" s="636">
        <f t="shared" si="34"/>
        <v>1.8078897447450489E-6</v>
      </c>
      <c r="Y134" s="707">
        <f t="shared" si="35"/>
        <v>450.05495336092969</v>
      </c>
      <c r="Z134" s="635">
        <f t="shared" si="36"/>
        <v>2.6682534121550439</v>
      </c>
      <c r="AA134" s="707">
        <f t="shared" si="37"/>
        <v>94.812284773095485</v>
      </c>
      <c r="AB134" s="707">
        <f t="shared" si="38"/>
        <v>5348.1530291057143</v>
      </c>
    </row>
    <row r="135" spans="1:28" x14ac:dyDescent="0.25">
      <c r="A135" s="23" t="str">
        <f>Weather_Site!A133</f>
        <v>Sat</v>
      </c>
      <c r="B135" s="24">
        <f>Weather_Site!B133</f>
        <v>43778</v>
      </c>
      <c r="C135" s="25">
        <f>Weather_Site!C133</f>
        <v>0.39583333333333331</v>
      </c>
      <c r="D135" s="27">
        <f>Weather_Site!D133</f>
        <v>18.8</v>
      </c>
      <c r="E135" s="27">
        <f>Weather_Site!E133</f>
        <v>38</v>
      </c>
      <c r="F135" s="28">
        <f>Weather_Site!F133</f>
        <v>180</v>
      </c>
      <c r="G135" s="27">
        <f>Weather_Site!G133</f>
        <v>22</v>
      </c>
      <c r="H135" s="548">
        <f>C$4</f>
        <v>0</v>
      </c>
      <c r="I135" s="27">
        <f t="shared" si="21"/>
        <v>7.333333333333333</v>
      </c>
      <c r="J135" s="739">
        <f>IF(Weather_Site!M133&lt;180,Weather_Site!M133+180,Weather_Site!M133-180)</f>
        <v>0</v>
      </c>
      <c r="K135" s="635">
        <f t="shared" si="22"/>
        <v>7.1204399999999994</v>
      </c>
      <c r="L135" s="635">
        <f t="shared" si="23"/>
        <v>9.1760000000000002</v>
      </c>
      <c r="M135" s="635">
        <f t="shared" si="24"/>
        <v>9.6959599999999995</v>
      </c>
      <c r="N135" s="635">
        <f t="shared" si="25"/>
        <v>9.1760000000000002</v>
      </c>
      <c r="O135" s="636">
        <f t="shared" si="26"/>
        <v>0.58545953155084596</v>
      </c>
      <c r="P135" s="635">
        <f>IF($O$11,Weather_Site!H133,IF(0.191*(Weather_Site!K133+104)*(Weather_Site!J133+1)^1.5/(3.52*(Weather_Site!J133+1)^1.5+Weather_Site!I133-1)&gt;10, 10,0.191*(Weather_Site!K133+104)*(Weather_Site!J133+1)^1.5/(3.52*(Weather_Site!J133+1)^1.5+Weather_Site!I133-1)))</f>
        <v>10</v>
      </c>
      <c r="Q135" s="636">
        <f t="shared" si="27"/>
        <v>0.99848144468279332</v>
      </c>
      <c r="R135" s="636">
        <f t="shared" si="28"/>
        <v>0.58457047886620006</v>
      </c>
      <c r="S135" s="635">
        <f t="shared" si="29"/>
        <v>1</v>
      </c>
      <c r="T135" s="707">
        <f t="shared" si="30"/>
        <v>229.96901570889258</v>
      </c>
      <c r="U135" s="707">
        <f t="shared" si="31"/>
        <v>621.82431911508343</v>
      </c>
      <c r="V135" s="707">
        <f t="shared" si="32"/>
        <v>1216.0595891590094</v>
      </c>
      <c r="W135" s="636">
        <f t="shared" si="33"/>
        <v>1</v>
      </c>
      <c r="X135" s="636">
        <f t="shared" si="34"/>
        <v>4.0840164603181259E-5</v>
      </c>
      <c r="Y135" s="707">
        <f t="shared" si="35"/>
        <v>621.84858778132514</v>
      </c>
      <c r="Z135" s="635">
        <f t="shared" si="36"/>
        <v>3.3709327419906656</v>
      </c>
      <c r="AA135" s="707">
        <f t="shared" si="37"/>
        <v>106.32071327132491</v>
      </c>
      <c r="AB135" s="707">
        <f t="shared" si="38"/>
        <v>7389.6340514680805</v>
      </c>
    </row>
    <row r="136" spans="1:28" x14ac:dyDescent="0.25">
      <c r="A136" s="23" t="str">
        <f>Weather_Site!A134</f>
        <v>Sat</v>
      </c>
      <c r="B136" s="24">
        <f>Weather_Site!B134</f>
        <v>43778</v>
      </c>
      <c r="C136" s="25">
        <f>Weather_Site!C134</f>
        <v>0.41666666666666669</v>
      </c>
      <c r="D136" s="27">
        <f>Weather_Site!D134</f>
        <v>19.2</v>
      </c>
      <c r="E136" s="27">
        <f>Weather_Site!E134</f>
        <v>35</v>
      </c>
      <c r="F136" s="28">
        <f>Weather_Site!F134</f>
        <v>180</v>
      </c>
      <c r="G136" s="27">
        <f>Weather_Site!G134</f>
        <v>15</v>
      </c>
      <c r="H136" s="548">
        <f>C$4</f>
        <v>0</v>
      </c>
      <c r="I136" s="27">
        <f t="shared" si="21"/>
        <v>5</v>
      </c>
      <c r="J136" s="739">
        <f>IF(Weather_Site!M134&lt;180,Weather_Site!M134+180,Weather_Site!M134-180)</f>
        <v>0</v>
      </c>
      <c r="K136" s="635">
        <f t="shared" si="22"/>
        <v>6.7409599999999994</v>
      </c>
      <c r="L136" s="635">
        <f t="shared" si="23"/>
        <v>8.6509999999999998</v>
      </c>
      <c r="M136" s="635">
        <f t="shared" si="24"/>
        <v>9.0826400000000014</v>
      </c>
      <c r="N136" s="635">
        <f t="shared" si="25"/>
        <v>8.6509999999999998</v>
      </c>
      <c r="O136" s="636">
        <f t="shared" si="26"/>
        <v>0.63250454256804423</v>
      </c>
      <c r="P136" s="635">
        <f>IF($O$11,Weather_Site!H134,IF(0.191*(Weather_Site!K134+104)*(Weather_Site!J134+1)^1.5/(3.52*(Weather_Site!J134+1)^1.5+Weather_Site!I134-1)&gt;10, 10,0.191*(Weather_Site!K134+104)*(Weather_Site!J134+1)^1.5/(3.52*(Weather_Site!J134+1)^1.5+Weather_Site!I134-1)))</f>
        <v>10</v>
      </c>
      <c r="Q136" s="636">
        <f t="shared" si="27"/>
        <v>0.99848144468279332</v>
      </c>
      <c r="R136" s="636">
        <f t="shared" si="28"/>
        <v>0.63154404943177012</v>
      </c>
      <c r="S136" s="635">
        <f t="shared" si="29"/>
        <v>1</v>
      </c>
      <c r="T136" s="707">
        <f t="shared" si="30"/>
        <v>168.88946908920863</v>
      </c>
      <c r="U136" s="707">
        <f t="shared" si="31"/>
        <v>489.66186160793706</v>
      </c>
      <c r="V136" s="707">
        <f t="shared" si="32"/>
        <v>832.48099678898211</v>
      </c>
      <c r="W136" s="636">
        <f t="shared" si="33"/>
        <v>1</v>
      </c>
      <c r="X136" s="636">
        <f t="shared" si="34"/>
        <v>1.8289518318628622E-5</v>
      </c>
      <c r="Y136" s="707">
        <f t="shared" si="35"/>
        <v>489.66813160478995</v>
      </c>
      <c r="Z136" s="635">
        <f t="shared" si="36"/>
        <v>2.8360580391207146</v>
      </c>
      <c r="AA136" s="707">
        <f t="shared" si="37"/>
        <v>113.71763390728981</v>
      </c>
      <c r="AB136" s="707">
        <f t="shared" si="38"/>
        <v>5818.8896305702538</v>
      </c>
    </row>
    <row r="137" spans="1:28" x14ac:dyDescent="0.25">
      <c r="A137" s="23" t="str">
        <f>Weather_Site!A135</f>
        <v>Sat</v>
      </c>
      <c r="B137" s="24">
        <f>Weather_Site!B135</f>
        <v>43778</v>
      </c>
      <c r="C137" s="25">
        <f>Weather_Site!C135</f>
        <v>0.4375</v>
      </c>
      <c r="D137" s="27">
        <f>Weather_Site!D135</f>
        <v>20</v>
      </c>
      <c r="E137" s="27">
        <f>Weather_Site!E135</f>
        <v>35</v>
      </c>
      <c r="F137" s="28">
        <f>Weather_Site!F135</f>
        <v>130</v>
      </c>
      <c r="G137" s="27">
        <f>Weather_Site!G135</f>
        <v>9</v>
      </c>
      <c r="H137" s="548">
        <f>C$4</f>
        <v>0</v>
      </c>
      <c r="I137" s="27">
        <f t="shared" si="21"/>
        <v>3</v>
      </c>
      <c r="J137" s="739">
        <f>IF(Weather_Site!M135&lt;180,Weather_Site!M135+180,Weather_Site!M135-180)</f>
        <v>310</v>
      </c>
      <c r="K137" s="635">
        <f t="shared" si="22"/>
        <v>6.726</v>
      </c>
      <c r="L137" s="635">
        <f t="shared" si="23"/>
        <v>8.6150000000000002</v>
      </c>
      <c r="M137" s="635">
        <f t="shared" si="24"/>
        <v>9.0440000000000023</v>
      </c>
      <c r="N137" s="635">
        <f t="shared" si="25"/>
        <v>8.6150000000000002</v>
      </c>
      <c r="O137" s="636">
        <f t="shared" si="26"/>
        <v>0.635766298567913</v>
      </c>
      <c r="P137" s="635">
        <f>IF($O$11,Weather_Site!H135,IF(0.191*(Weather_Site!K135+104)*(Weather_Site!J135+1)^1.5/(3.52*(Weather_Site!J135+1)^1.5+Weather_Site!I135-1)&gt;10, 10,0.191*(Weather_Site!K135+104)*(Weather_Site!J135+1)^1.5/(3.52*(Weather_Site!J135+1)^1.5+Weather_Site!I135-1)))</f>
        <v>10</v>
      </c>
      <c r="Q137" s="636">
        <f t="shared" si="27"/>
        <v>0.99848144468279332</v>
      </c>
      <c r="R137" s="636">
        <f t="shared" si="28"/>
        <v>0.63480085227472194</v>
      </c>
      <c r="S137" s="635">
        <f t="shared" si="29"/>
        <v>1</v>
      </c>
      <c r="T137" s="707">
        <f t="shared" si="30"/>
        <v>98.353014373566324</v>
      </c>
      <c r="U137" s="707">
        <f t="shared" si="31"/>
        <v>322.8136118220674</v>
      </c>
      <c r="V137" s="707">
        <f t="shared" si="32"/>
        <v>455.32783867702244</v>
      </c>
      <c r="W137" s="636">
        <f t="shared" si="33"/>
        <v>1</v>
      </c>
      <c r="X137" s="636">
        <f t="shared" si="34"/>
        <v>3.3982628793304359E-6</v>
      </c>
      <c r="Y137" s="707">
        <f t="shared" si="35"/>
        <v>322.81406214024548</v>
      </c>
      <c r="Z137" s="635">
        <f t="shared" si="36"/>
        <v>2.0984020475020735</v>
      </c>
      <c r="AA137" s="707">
        <f t="shared" si="37"/>
        <v>108.19615971988387</v>
      </c>
      <c r="AB137" s="707">
        <f t="shared" si="38"/>
        <v>3836.1071050999171</v>
      </c>
    </row>
    <row r="138" spans="1:28" x14ac:dyDescent="0.25">
      <c r="A138" s="23" t="str">
        <f>Weather_Site!A136</f>
        <v>Sat</v>
      </c>
      <c r="B138" s="24">
        <f>Weather_Site!B136</f>
        <v>43778</v>
      </c>
      <c r="C138" s="25">
        <f>Weather_Site!C136</f>
        <v>0.45833333333333331</v>
      </c>
      <c r="D138" s="27">
        <f>Weather_Site!D136</f>
        <v>20.7</v>
      </c>
      <c r="E138" s="27">
        <f>Weather_Site!E136</f>
        <v>26</v>
      </c>
      <c r="F138" s="28">
        <f>Weather_Site!F136</f>
        <v>160</v>
      </c>
      <c r="G138" s="27">
        <f>Weather_Site!G136</f>
        <v>13</v>
      </c>
      <c r="H138" s="548">
        <f>C$4</f>
        <v>0</v>
      </c>
      <c r="I138" s="27">
        <f t="shared" si="21"/>
        <v>4.333333333333333</v>
      </c>
      <c r="J138" s="739">
        <f>IF(Weather_Site!M136&lt;180,Weather_Site!M136+180,Weather_Site!M136-180)</f>
        <v>340</v>
      </c>
      <c r="K138" s="635">
        <f t="shared" si="22"/>
        <v>5.5969100000000003</v>
      </c>
      <c r="L138" s="635">
        <f t="shared" si="23"/>
        <v>7.0625</v>
      </c>
      <c r="M138" s="635">
        <f t="shared" si="24"/>
        <v>7.2281900000000014</v>
      </c>
      <c r="N138" s="635">
        <f t="shared" si="25"/>
        <v>7.0625</v>
      </c>
      <c r="O138" s="636">
        <f t="shared" si="26"/>
        <v>0.77719888931472769</v>
      </c>
      <c r="P138" s="635">
        <f>IF($O$11,Weather_Site!H136,IF(0.191*(Weather_Site!K136+104)*(Weather_Site!J136+1)^1.5/(3.52*(Weather_Site!J136+1)^1.5+Weather_Site!I136-1)&gt;10, 10,0.191*(Weather_Site!K136+104)*(Weather_Site!J136+1)^1.5/(3.52*(Weather_Site!J136+1)^1.5+Weather_Site!I136-1)))</f>
        <v>10</v>
      </c>
      <c r="Q138" s="636">
        <f t="shared" si="27"/>
        <v>0.99848144468279332</v>
      </c>
      <c r="R138" s="636">
        <f t="shared" si="28"/>
        <v>0.77601866980883172</v>
      </c>
      <c r="S138" s="635">
        <f t="shared" si="29"/>
        <v>1</v>
      </c>
      <c r="T138" s="707">
        <f t="shared" si="30"/>
        <v>178.8954468773837</v>
      </c>
      <c r="U138" s="707">
        <f t="shared" si="31"/>
        <v>534.62577965607977</v>
      </c>
      <c r="V138" s="707">
        <f t="shared" si="32"/>
        <v>862.59570737084425</v>
      </c>
      <c r="W138" s="636">
        <f t="shared" si="33"/>
        <v>1</v>
      </c>
      <c r="X138" s="636">
        <f t="shared" si="34"/>
        <v>4.9185241687333021E-4</v>
      </c>
      <c r="Y138" s="707">
        <f t="shared" si="35"/>
        <v>534.787092457688</v>
      </c>
      <c r="Z138" s="635">
        <f t="shared" si="36"/>
        <v>3.0226710496590603</v>
      </c>
      <c r="AA138" s="707">
        <f t="shared" si="37"/>
        <v>138.35948785514023</v>
      </c>
      <c r="AB138" s="707">
        <f t="shared" si="38"/>
        <v>6355.053282038858</v>
      </c>
    </row>
    <row r="139" spans="1:28" x14ac:dyDescent="0.25">
      <c r="A139" s="23" t="str">
        <f>Weather_Site!A137</f>
        <v>Sat</v>
      </c>
      <c r="B139" s="24">
        <f>Weather_Site!B137</f>
        <v>43778</v>
      </c>
      <c r="C139" s="25">
        <f>Weather_Site!C137</f>
        <v>0.47916666666666669</v>
      </c>
      <c r="D139" s="27">
        <f>Weather_Site!D137</f>
        <v>21.2</v>
      </c>
      <c r="E139" s="27">
        <f>Weather_Site!E137</f>
        <v>25</v>
      </c>
      <c r="F139" s="28">
        <f>Weather_Site!F137</f>
        <v>150</v>
      </c>
      <c r="G139" s="27">
        <f>Weather_Site!G137</f>
        <v>5</v>
      </c>
      <c r="H139" s="548">
        <f>C$4</f>
        <v>0</v>
      </c>
      <c r="I139" s="27">
        <f t="shared" si="21"/>
        <v>1.6666666666666667</v>
      </c>
      <c r="J139" s="739">
        <f>IF(Weather_Site!M137&lt;180,Weather_Site!M137+180,Weather_Site!M137-180)</f>
        <v>330</v>
      </c>
      <c r="K139" s="635">
        <f t="shared" si="22"/>
        <v>5.4635599999999993</v>
      </c>
      <c r="L139" s="635">
        <f t="shared" si="23"/>
        <v>6.8710000000000013</v>
      </c>
      <c r="M139" s="635">
        <f t="shared" si="24"/>
        <v>7.0060400000000014</v>
      </c>
      <c r="N139" s="635">
        <f t="shared" si="25"/>
        <v>6.8710000000000013</v>
      </c>
      <c r="O139" s="636">
        <f t="shared" si="26"/>
        <v>0.79429018185700018</v>
      </c>
      <c r="P139" s="635">
        <f>IF($O$11,Weather_Site!H137,IF(0.191*(Weather_Site!K137+104)*(Weather_Site!J137+1)^1.5/(3.52*(Weather_Site!J137+1)^1.5+Weather_Site!I137-1)&gt;10, 10,0.191*(Weather_Site!K137+104)*(Weather_Site!J137+1)^1.5/(3.52*(Weather_Site!J137+1)^1.5+Weather_Site!I137-1)))</f>
        <v>10</v>
      </c>
      <c r="Q139" s="636">
        <f t="shared" si="27"/>
        <v>0.99848144468279332</v>
      </c>
      <c r="R139" s="636">
        <f t="shared" si="28"/>
        <v>0.79308400827793613</v>
      </c>
      <c r="S139" s="635">
        <f t="shared" si="29"/>
        <v>1</v>
      </c>
      <c r="T139" s="707">
        <f t="shared" si="30"/>
        <v>2.3792520248338084E-2</v>
      </c>
      <c r="U139" s="707">
        <f t="shared" si="31"/>
        <v>248.23189114478976</v>
      </c>
      <c r="V139" s="707">
        <f t="shared" si="32"/>
        <v>282.42612387540856</v>
      </c>
      <c r="W139" s="636">
        <f t="shared" si="33"/>
        <v>1</v>
      </c>
      <c r="X139" s="636">
        <f t="shared" si="34"/>
        <v>0</v>
      </c>
      <c r="Y139" s="707">
        <f t="shared" si="35"/>
        <v>248.23189114478976</v>
      </c>
      <c r="Z139" s="635">
        <f t="shared" si="36"/>
        <v>1.7353940782240864</v>
      </c>
      <c r="AA139" s="707">
        <f t="shared" si="37"/>
        <v>118.09319274252603</v>
      </c>
      <c r="AB139" s="707">
        <f t="shared" si="38"/>
        <v>2949.8223064372519</v>
      </c>
    </row>
    <row r="140" spans="1:28" x14ac:dyDescent="0.25">
      <c r="A140" s="23" t="str">
        <f>Weather_Site!A138</f>
        <v>Sat</v>
      </c>
      <c r="B140" s="24">
        <f>Weather_Site!B138</f>
        <v>43778</v>
      </c>
      <c r="C140" s="25">
        <f>Weather_Site!C138</f>
        <v>0.5</v>
      </c>
      <c r="D140" s="27">
        <f>Weather_Site!D138</f>
        <v>21.5</v>
      </c>
      <c r="E140" s="27">
        <f>Weather_Site!E138</f>
        <v>25</v>
      </c>
      <c r="F140" s="28">
        <f>Weather_Site!F138</f>
        <v>50</v>
      </c>
      <c r="G140" s="27">
        <f>Weather_Site!G138</f>
        <v>5</v>
      </c>
      <c r="H140" s="548">
        <f>C$4</f>
        <v>0</v>
      </c>
      <c r="I140" s="27">
        <f t="shared" si="21"/>
        <v>1.6666666666666667</v>
      </c>
      <c r="J140" s="739">
        <f>IF(Weather_Site!M138&lt;180,Weather_Site!M138+180,Weather_Site!M138-180)</f>
        <v>230</v>
      </c>
      <c r="K140" s="635">
        <f t="shared" si="22"/>
        <v>5.4579499999999994</v>
      </c>
      <c r="L140" s="635">
        <f t="shared" si="23"/>
        <v>6.8575000000000008</v>
      </c>
      <c r="M140" s="635">
        <f t="shared" si="24"/>
        <v>6.991550000000001</v>
      </c>
      <c r="N140" s="635">
        <f t="shared" si="25"/>
        <v>6.8575000000000008</v>
      </c>
      <c r="O140" s="636">
        <f t="shared" si="26"/>
        <v>0.79548806079966072</v>
      </c>
      <c r="P140" s="635">
        <f>IF($O$11,Weather_Site!H138,IF(0.191*(Weather_Site!K138+104)*(Weather_Site!J138+1)^1.5/(3.52*(Weather_Site!J138+1)^1.5+Weather_Site!I138-1)&gt;10, 10,0.191*(Weather_Site!K138+104)*(Weather_Site!J138+1)^1.5/(3.52*(Weather_Site!J138+1)^1.5+Weather_Site!I138-1)))</f>
        <v>10</v>
      </c>
      <c r="Q140" s="636">
        <f t="shared" si="27"/>
        <v>0.99848144468279332</v>
      </c>
      <c r="R140" s="636">
        <f t="shared" si="28"/>
        <v>0.79428006817515895</v>
      </c>
      <c r="S140" s="635">
        <f t="shared" si="29"/>
        <v>1</v>
      </c>
      <c r="T140" s="707">
        <f t="shared" si="30"/>
        <v>2.3828402045254767E-2</v>
      </c>
      <c r="U140" s="707">
        <f t="shared" si="31"/>
        <v>248.60625275984077</v>
      </c>
      <c r="V140" s="707">
        <f t="shared" si="32"/>
        <v>282.85205423987139</v>
      </c>
      <c r="W140" s="636">
        <f t="shared" si="33"/>
        <v>1</v>
      </c>
      <c r="X140" s="636">
        <f t="shared" si="34"/>
        <v>0</v>
      </c>
      <c r="Y140" s="707">
        <f t="shared" si="35"/>
        <v>248.60625275984077</v>
      </c>
      <c r="Z140" s="635">
        <f t="shared" si="36"/>
        <v>1.7372858967794012</v>
      </c>
      <c r="AA140" s="707">
        <f t="shared" si="37"/>
        <v>118.27129056129435</v>
      </c>
      <c r="AB140" s="707">
        <f t="shared" si="38"/>
        <v>2954.2709702961079</v>
      </c>
    </row>
    <row r="141" spans="1:28" x14ac:dyDescent="0.25">
      <c r="A141" s="23" t="str">
        <f>Weather_Site!A139</f>
        <v>Sat</v>
      </c>
      <c r="B141" s="24">
        <f>Weather_Site!B139</f>
        <v>43778</v>
      </c>
      <c r="C141" s="25">
        <f>Weather_Site!C139</f>
        <v>0.52083333333333337</v>
      </c>
      <c r="D141" s="27">
        <f>Weather_Site!D139</f>
        <v>20.2</v>
      </c>
      <c r="E141" s="27">
        <f>Weather_Site!E139</f>
        <v>35</v>
      </c>
      <c r="F141" s="28">
        <f>Weather_Site!F139</f>
        <v>60</v>
      </c>
      <c r="G141" s="27">
        <f>Weather_Site!G139</f>
        <v>24</v>
      </c>
      <c r="H141" s="548">
        <f>C$4</f>
        <v>0</v>
      </c>
      <c r="I141" s="27">
        <f t="shared" si="21"/>
        <v>8</v>
      </c>
      <c r="J141" s="739">
        <f>IF(Weather_Site!M139&lt;180,Weather_Site!M139+180,Weather_Site!M139-180)</f>
        <v>240</v>
      </c>
      <c r="K141" s="635">
        <f t="shared" si="22"/>
        <v>6.7222599999999995</v>
      </c>
      <c r="L141" s="635">
        <f t="shared" si="23"/>
        <v>8.6059999999999999</v>
      </c>
      <c r="M141" s="635">
        <f t="shared" si="24"/>
        <v>9.034340000000002</v>
      </c>
      <c r="N141" s="635">
        <f t="shared" si="25"/>
        <v>8.6059999999999999</v>
      </c>
      <c r="O141" s="636">
        <f t="shared" si="26"/>
        <v>0.63658230847478003</v>
      </c>
      <c r="P141" s="635">
        <f>IF($O$11,Weather_Site!H139,IF(0.191*(Weather_Site!K139+104)*(Weather_Site!J139+1)^1.5/(3.52*(Weather_Site!J139+1)^1.5+Weather_Site!I139-1)&gt;10, 10,0.191*(Weather_Site!K139+104)*(Weather_Site!J139+1)^1.5/(3.52*(Weather_Site!J139+1)^1.5+Weather_Site!I139-1)))</f>
        <v>10</v>
      </c>
      <c r="Q141" s="636">
        <f t="shared" si="27"/>
        <v>0.99848144468279332</v>
      </c>
      <c r="R141" s="636">
        <f t="shared" si="28"/>
        <v>0.63561562302540597</v>
      </c>
      <c r="S141" s="635">
        <f t="shared" si="29"/>
        <v>1</v>
      </c>
      <c r="T141" s="707">
        <f t="shared" si="30"/>
        <v>272.48726451414302</v>
      </c>
      <c r="U141" s="707">
        <f t="shared" si="31"/>
        <v>726.48562232633117</v>
      </c>
      <c r="V141" s="707">
        <f t="shared" si="32"/>
        <v>1466.6594923932769</v>
      </c>
      <c r="W141" s="636">
        <f t="shared" si="33"/>
        <v>1</v>
      </c>
      <c r="X141" s="636">
        <f t="shared" si="34"/>
        <v>2.9043301560137115E-4</v>
      </c>
      <c r="Y141" s="707">
        <f t="shared" si="35"/>
        <v>726.70059325548402</v>
      </c>
      <c r="Z141" s="635">
        <f t="shared" si="36"/>
        <v>3.7729071796156317</v>
      </c>
      <c r="AA141" s="707">
        <f t="shared" si="37"/>
        <v>115.54003327007823</v>
      </c>
      <c r="AB141" s="707">
        <f t="shared" si="38"/>
        <v>8635.6253831860013</v>
      </c>
    </row>
    <row r="142" spans="1:28" x14ac:dyDescent="0.25">
      <c r="A142" s="23" t="str">
        <f>Weather_Site!A140</f>
        <v>Sat</v>
      </c>
      <c r="B142" s="24">
        <f>Weather_Site!B140</f>
        <v>43778</v>
      </c>
      <c r="C142" s="25">
        <f>Weather_Site!C140</f>
        <v>0.54166666666666663</v>
      </c>
      <c r="D142" s="27">
        <f>Weather_Site!D140</f>
        <v>20.399999999999999</v>
      </c>
      <c r="E142" s="27">
        <f>Weather_Site!E140</f>
        <v>34</v>
      </c>
      <c r="F142" s="28">
        <f>Weather_Site!F140</f>
        <v>90</v>
      </c>
      <c r="G142" s="27">
        <f>Weather_Site!G140</f>
        <v>22</v>
      </c>
      <c r="H142" s="548">
        <f>C$4</f>
        <v>0</v>
      </c>
      <c r="I142" s="27">
        <f t="shared" si="21"/>
        <v>7.333333333333333</v>
      </c>
      <c r="J142" s="739">
        <f>IF(Weather_Site!M140&lt;180,Weather_Site!M140+180,Weather_Site!M140-180)</f>
        <v>270</v>
      </c>
      <c r="K142" s="635">
        <f t="shared" si="22"/>
        <v>6.5945200000000002</v>
      </c>
      <c r="L142" s="635">
        <f t="shared" si="23"/>
        <v>8.4280000000000008</v>
      </c>
      <c r="M142" s="635">
        <f t="shared" si="24"/>
        <v>8.8266800000000014</v>
      </c>
      <c r="N142" s="635">
        <f t="shared" si="25"/>
        <v>6.5945200000000002</v>
      </c>
      <c r="O142" s="636">
        <f t="shared" si="26"/>
        <v>0.8186083483117198</v>
      </c>
      <c r="P142" s="635">
        <f>IF($O$11,Weather_Site!H140,IF(0.191*(Weather_Site!K140+104)*(Weather_Site!J140+1)^1.5/(3.52*(Weather_Site!J140+1)^1.5+Weather_Site!I140-1)&gt;10, 10,0.191*(Weather_Site!K140+104)*(Weather_Site!J140+1)^1.5/(3.52*(Weather_Site!J140+1)^1.5+Weather_Site!I140-1)))</f>
        <v>10</v>
      </c>
      <c r="Q142" s="636">
        <f t="shared" si="27"/>
        <v>0.99848144468279332</v>
      </c>
      <c r="R142" s="636">
        <f t="shared" si="28"/>
        <v>0.81736524625168128</v>
      </c>
      <c r="S142" s="635">
        <f t="shared" si="29"/>
        <v>1</v>
      </c>
      <c r="T142" s="707">
        <f t="shared" si="30"/>
        <v>321.550074714223</v>
      </c>
      <c r="U142" s="707">
        <f t="shared" si="31"/>
        <v>869.45476395690036</v>
      </c>
      <c r="V142" s="707">
        <f t="shared" si="32"/>
        <v>1700.3336321011457</v>
      </c>
      <c r="W142" s="636">
        <f t="shared" si="33"/>
        <v>1</v>
      </c>
      <c r="X142" s="636">
        <f t="shared" si="34"/>
        <v>2.0840082704139121E-2</v>
      </c>
      <c r="Y142" s="707">
        <f t="shared" si="35"/>
        <v>886.77034828614785</v>
      </c>
      <c r="Z142" s="635">
        <f t="shared" si="36"/>
        <v>4.3569598156759701</v>
      </c>
      <c r="AA142" s="707">
        <f t="shared" si="37"/>
        <v>151.61577559262545</v>
      </c>
      <c r="AB142" s="707">
        <f t="shared" si="38"/>
        <v>10537.78763880039</v>
      </c>
    </row>
    <row r="143" spans="1:28" x14ac:dyDescent="0.25">
      <c r="A143" s="23" t="str">
        <f>Weather_Site!A141</f>
        <v>Sat</v>
      </c>
      <c r="B143" s="24">
        <f>Weather_Site!B141</f>
        <v>43778</v>
      </c>
      <c r="C143" s="25">
        <f>Weather_Site!C141</f>
        <v>0.5625</v>
      </c>
      <c r="D143" s="27">
        <f>Weather_Site!D141</f>
        <v>20.2</v>
      </c>
      <c r="E143" s="27">
        <f>Weather_Site!E141</f>
        <v>33</v>
      </c>
      <c r="F143" s="28">
        <f>Weather_Site!F141</f>
        <v>90</v>
      </c>
      <c r="G143" s="27">
        <f>Weather_Site!G141</f>
        <v>21</v>
      </c>
      <c r="H143" s="548">
        <f>C$4</f>
        <v>0</v>
      </c>
      <c r="I143" s="27">
        <f t="shared" ref="I143:I206" si="39">G143/$O$10</f>
        <v>7</v>
      </c>
      <c r="J143" s="739">
        <f>IF(Weather_Site!M141&lt;180,Weather_Site!M141+180,Weather_Site!M141-180)</f>
        <v>270</v>
      </c>
      <c r="K143" s="635">
        <f t="shared" ref="K143:K206" si="40">2.76+0.124*E143-0.0187*D143</f>
        <v>6.4742599999999992</v>
      </c>
      <c r="L143" s="635">
        <f t="shared" ref="L143:L206" si="41">3.6+0.169*E143-0.045*D143</f>
        <v>8.2679999999999989</v>
      </c>
      <c r="M143" s="635">
        <f t="shared" ref="M143:M206" si="42">3.08+0.198*E143-0.0483*D143</f>
        <v>8.6383400000000012</v>
      </c>
      <c r="N143" s="635">
        <f t="shared" ref="N143:N206" si="43">IF(AND(OR(MONTH(B143)&gt;10,MONTH(B143)&lt;3),AND(HOUR(C143)&gt;=13,HOUR(C143)&lt;=17)),K143,IF(OR(HOUR(C143)&lt;6,HOUR(C143)&gt;=20),M143,L143))</f>
        <v>6.4742599999999992</v>
      </c>
      <c r="O143" s="636">
        <f t="shared" ref="O143:O206" si="44">IF(N143&lt;=4.1,1,IF(N143&gt;=24,0,(0.9082+0.1206*N143-0.03106*N143^2+0.001853*N143^3-0.00003467*N143^4)))</f>
        <v>0.82902839537494633</v>
      </c>
      <c r="P143" s="635">
        <f>IF($O$11,Weather_Site!H141,IF(0.191*(Weather_Site!K141+104)*(Weather_Site!J141+1)^1.5/(3.52*(Weather_Site!J141+1)^1.5+Weather_Site!I141-1)&gt;10, 10,0.191*(Weather_Site!K141+104)*(Weather_Site!J141+1)^1.5/(3.52*(Weather_Site!J141+1)^1.5+Weather_Site!I141-1)))</f>
        <v>10</v>
      </c>
      <c r="Q143" s="636">
        <f t="shared" ref="Q143:Q206" si="45">1.008/(1+104.9*EXP(-0.9306*P143))</f>
        <v>0.99848144468279332</v>
      </c>
      <c r="R143" s="636">
        <f t="shared" ref="R143:R206" si="46">O143*Q143</f>
        <v>0.82776946989703437</v>
      </c>
      <c r="S143" s="635">
        <f t="shared" ref="S143:S206" si="47">MIN(IF(H143&gt;0,2^(H143/10),(2^(-H143/10))/(2*(2^(-H143/10))-1)),4)</f>
        <v>1</v>
      </c>
      <c r="T143" s="707">
        <f t="shared" ref="T143:T206" si="48">IF(I143&gt;2,(0.03+0.05024*(I143-1)^0.92628*(($E$6+$E$7)/10)^0.79928)*1000*R143*S143,0.03*R143*S143)</f>
        <v>310.94911506831858</v>
      </c>
      <c r="U143" s="707">
        <f t="shared" ref="U143:U206" si="49">(0.19591*(I143)^0.82569*(($E$6+$E$7)/10)^0.46722)*$C$10^0.495*1000*R143*S143</f>
        <v>847.34153312329295</v>
      </c>
      <c r="V143" s="707">
        <f t="shared" ref="V143:V206" si="50">(0.05235*(G143)^1.19128)*1000*R143*S143</f>
        <v>1629.1440701857146</v>
      </c>
      <c r="W143" s="636">
        <f t="shared" ref="W143:W206" si="51">IF((E$6+E$7)&lt;1,0,1/(1+EXP(-(-23.9315+1.7033*I143+12.0822*R143+9.5236*($E$6+$E$7)))))</f>
        <v>1</v>
      </c>
      <c r="X143" s="636">
        <f t="shared" ref="X143:X206" si="52">IF(U143&lt;300,0,1/(1+EXP(-(-32.3074+0.2951*G143+26.8734*R143))))</f>
        <v>2.0526068154676658E-2</v>
      </c>
      <c r="Y143" s="707">
        <f t="shared" ref="Y143:Y206" si="53">IF(W143&lt;0.5,(T143*(1-W143)+U143*W143),(T143*(1-W143)+U143*W143*(1-X143)+V143*X143))</f>
        <v>863.38886528253533</v>
      </c>
      <c r="Z143" s="635">
        <f t="shared" ref="Z143:Z206" si="54">0.0193*Y143^0.723*EXP(0.64*$C$10)</f>
        <v>4.2735948012683123</v>
      </c>
      <c r="AA143" s="707">
        <f t="shared" ref="AA143:AA206" si="55">(1/(0.2204*G143+1))*Y143</f>
        <v>153.39863287657866</v>
      </c>
      <c r="AB143" s="707">
        <f t="shared" ref="AB143:AB206" si="56">18600*Y143/3600*$F$11/10</f>
        <v>10259.937682440794</v>
      </c>
    </row>
    <row r="144" spans="1:28" x14ac:dyDescent="0.25">
      <c r="A144" s="23" t="str">
        <f>Weather_Site!A142</f>
        <v>Sat</v>
      </c>
      <c r="B144" s="24">
        <f>Weather_Site!B142</f>
        <v>43778</v>
      </c>
      <c r="C144" s="25">
        <f>Weather_Site!C142</f>
        <v>0.58333333333333337</v>
      </c>
      <c r="D144" s="27">
        <f>Weather_Site!D142</f>
        <v>20.3</v>
      </c>
      <c r="E144" s="27">
        <f>Weather_Site!E142</f>
        <v>34</v>
      </c>
      <c r="F144" s="28">
        <f>Weather_Site!F142</f>
        <v>90</v>
      </c>
      <c r="G144" s="27">
        <f>Weather_Site!G142</f>
        <v>22</v>
      </c>
      <c r="H144" s="548">
        <f>C$4</f>
        <v>0</v>
      </c>
      <c r="I144" s="27">
        <f t="shared" si="39"/>
        <v>7.333333333333333</v>
      </c>
      <c r="J144" s="739">
        <f>IF(Weather_Site!M142&lt;180,Weather_Site!M142+180,Weather_Site!M142-180)</f>
        <v>270</v>
      </c>
      <c r="K144" s="635">
        <f t="shared" si="40"/>
        <v>6.5963899999999995</v>
      </c>
      <c r="L144" s="635">
        <f t="shared" si="41"/>
        <v>8.432500000000001</v>
      </c>
      <c r="M144" s="635">
        <f t="shared" si="42"/>
        <v>8.8315100000000015</v>
      </c>
      <c r="N144" s="635">
        <f t="shared" si="43"/>
        <v>6.5963899999999995</v>
      </c>
      <c r="O144" s="636">
        <f t="shared" si="44"/>
        <v>0.8184455074964081</v>
      </c>
      <c r="P144" s="635">
        <f>IF($O$11,Weather_Site!H142,IF(0.191*(Weather_Site!K142+104)*(Weather_Site!J142+1)^1.5/(3.52*(Weather_Site!J142+1)^1.5+Weather_Site!I142-1)&gt;10, 10,0.191*(Weather_Site!K142+104)*(Weather_Site!J142+1)^1.5/(3.52*(Weather_Site!J142+1)^1.5+Weather_Site!I142-1)))</f>
        <v>10</v>
      </c>
      <c r="Q144" s="636">
        <f t="shared" si="45"/>
        <v>0.99848144468279332</v>
      </c>
      <c r="R144" s="636">
        <f t="shared" si="46"/>
        <v>0.81720265271915549</v>
      </c>
      <c r="S144" s="635">
        <f t="shared" si="47"/>
        <v>1</v>
      </c>
      <c r="T144" s="707">
        <f t="shared" si="48"/>
        <v>321.48611069963897</v>
      </c>
      <c r="U144" s="707">
        <f t="shared" si="49"/>
        <v>869.28180857117604</v>
      </c>
      <c r="V144" s="707">
        <f t="shared" si="50"/>
        <v>1699.9953949996986</v>
      </c>
      <c r="W144" s="636">
        <f t="shared" si="51"/>
        <v>1</v>
      </c>
      <c r="X144" s="636">
        <f t="shared" si="52"/>
        <v>2.0751107305213977E-2</v>
      </c>
      <c r="Y144" s="707">
        <f t="shared" si="53"/>
        <v>886.52003534305334</v>
      </c>
      <c r="Z144" s="635">
        <f t="shared" si="54"/>
        <v>4.3560705920849854</v>
      </c>
      <c r="AA144" s="707">
        <f t="shared" si="55"/>
        <v>151.5729782764077</v>
      </c>
      <c r="AB144" s="707">
        <f t="shared" si="56"/>
        <v>10534.813086659949</v>
      </c>
    </row>
    <row r="145" spans="1:28" x14ac:dyDescent="0.25">
      <c r="A145" s="23" t="str">
        <f>Weather_Site!A143</f>
        <v>Sat</v>
      </c>
      <c r="B145" s="24">
        <f>Weather_Site!B143</f>
        <v>43778</v>
      </c>
      <c r="C145" s="25">
        <f>Weather_Site!C143</f>
        <v>0.60416666666666663</v>
      </c>
      <c r="D145" s="27">
        <f>Weather_Site!D143</f>
        <v>19.7</v>
      </c>
      <c r="E145" s="27">
        <f>Weather_Site!E143</f>
        <v>36</v>
      </c>
      <c r="F145" s="28">
        <f>Weather_Site!F143</f>
        <v>120</v>
      </c>
      <c r="G145" s="27">
        <f>Weather_Site!G143</f>
        <v>22</v>
      </c>
      <c r="H145" s="548">
        <f>C$4</f>
        <v>0</v>
      </c>
      <c r="I145" s="27">
        <f t="shared" si="39"/>
        <v>7.333333333333333</v>
      </c>
      <c r="J145" s="739">
        <f>IF(Weather_Site!M143&lt;180,Weather_Site!M143+180,Weather_Site!M143-180)</f>
        <v>300</v>
      </c>
      <c r="K145" s="635">
        <f t="shared" si="40"/>
        <v>6.8556100000000004</v>
      </c>
      <c r="L145" s="635">
        <f t="shared" si="41"/>
        <v>8.7975000000000012</v>
      </c>
      <c r="M145" s="635">
        <f t="shared" si="42"/>
        <v>9.2564899999999994</v>
      </c>
      <c r="N145" s="635">
        <f t="shared" si="43"/>
        <v>6.8556100000000004</v>
      </c>
      <c r="O145" s="636">
        <f t="shared" si="44"/>
        <v>0.79565568499955841</v>
      </c>
      <c r="P145" s="635">
        <f>IF($O$11,Weather_Site!H143,IF(0.191*(Weather_Site!K143+104)*(Weather_Site!J143+1)^1.5/(3.52*(Weather_Site!J143+1)^1.5+Weather_Site!I143-1)&gt;10, 10,0.191*(Weather_Site!K143+104)*(Weather_Site!J143+1)^1.5/(3.52*(Weather_Site!J143+1)^1.5+Weather_Site!I143-1)))</f>
        <v>10</v>
      </c>
      <c r="Q145" s="636">
        <f t="shared" si="45"/>
        <v>0.99848144468279332</v>
      </c>
      <c r="R145" s="636">
        <f t="shared" si="46"/>
        <v>0.79444743782843663</v>
      </c>
      <c r="S145" s="635">
        <f t="shared" si="47"/>
        <v>1</v>
      </c>
      <c r="T145" s="707">
        <f t="shared" si="48"/>
        <v>312.53424850363382</v>
      </c>
      <c r="U145" s="707">
        <f t="shared" si="49"/>
        <v>845.07643639230264</v>
      </c>
      <c r="V145" s="707">
        <f t="shared" si="50"/>
        <v>1652.6585925581812</v>
      </c>
      <c r="W145" s="636">
        <f t="shared" si="51"/>
        <v>1</v>
      </c>
      <c r="X145" s="636">
        <f t="shared" si="52"/>
        <v>1.1366017138568255E-2</v>
      </c>
      <c r="Y145" s="707">
        <f t="shared" si="53"/>
        <v>854.25542902008601</v>
      </c>
      <c r="Z145" s="635">
        <f t="shared" si="54"/>
        <v>4.2408608741459863</v>
      </c>
      <c r="AA145" s="707">
        <f t="shared" si="55"/>
        <v>146.0565293769809</v>
      </c>
      <c r="AB145" s="707">
        <f t="shared" si="56"/>
        <v>10151.402014855355</v>
      </c>
    </row>
    <row r="146" spans="1:28" x14ac:dyDescent="0.25">
      <c r="A146" s="23" t="str">
        <f>Weather_Site!A144</f>
        <v>Sat</v>
      </c>
      <c r="B146" s="24">
        <f>Weather_Site!B144</f>
        <v>43778</v>
      </c>
      <c r="C146" s="25">
        <f>Weather_Site!C144</f>
        <v>0.625</v>
      </c>
      <c r="D146" s="27">
        <f>Weather_Site!D144</f>
        <v>19.600000000000001</v>
      </c>
      <c r="E146" s="27">
        <f>Weather_Site!E144</f>
        <v>36</v>
      </c>
      <c r="F146" s="28">
        <f>Weather_Site!F144</f>
        <v>110</v>
      </c>
      <c r="G146" s="27">
        <f>Weather_Site!G144</f>
        <v>17</v>
      </c>
      <c r="H146" s="548">
        <f>C$4</f>
        <v>0</v>
      </c>
      <c r="I146" s="27">
        <f t="shared" si="39"/>
        <v>5.666666666666667</v>
      </c>
      <c r="J146" s="739">
        <f>IF(Weather_Site!M144&lt;180,Weather_Site!M144+180,Weather_Site!M144-180)</f>
        <v>290</v>
      </c>
      <c r="K146" s="635">
        <f t="shared" si="40"/>
        <v>6.8574799999999998</v>
      </c>
      <c r="L146" s="635">
        <f t="shared" si="41"/>
        <v>8.8020000000000014</v>
      </c>
      <c r="M146" s="635">
        <f t="shared" si="42"/>
        <v>9.2613199999999996</v>
      </c>
      <c r="N146" s="635">
        <f t="shared" si="43"/>
        <v>6.8574799999999998</v>
      </c>
      <c r="O146" s="636">
        <f t="shared" si="44"/>
        <v>0.79548983470256118</v>
      </c>
      <c r="P146" s="635">
        <f>IF($O$11,Weather_Site!H144,IF(0.191*(Weather_Site!K144+104)*(Weather_Site!J144+1)^1.5/(3.52*(Weather_Site!J144+1)^1.5+Weather_Site!I144-1)&gt;10, 10,0.191*(Weather_Site!K144+104)*(Weather_Site!J144+1)^1.5/(3.52*(Weather_Site!J144+1)^1.5+Weather_Site!I144-1)))</f>
        <v>10</v>
      </c>
      <c r="Q146" s="636">
        <f t="shared" si="45"/>
        <v>0.99848144468279332</v>
      </c>
      <c r="R146" s="636">
        <f t="shared" si="46"/>
        <v>0.79428183938428976</v>
      </c>
      <c r="S146" s="635">
        <f t="shared" si="47"/>
        <v>1</v>
      </c>
      <c r="T146" s="707">
        <f t="shared" si="48"/>
        <v>241.35340694433094</v>
      </c>
      <c r="U146" s="707">
        <f t="shared" si="49"/>
        <v>682.88856887700535</v>
      </c>
      <c r="V146" s="707">
        <f t="shared" si="50"/>
        <v>1215.3476062621532</v>
      </c>
      <c r="W146" s="636">
        <f t="shared" si="51"/>
        <v>1</v>
      </c>
      <c r="X146" s="636">
        <f t="shared" si="52"/>
        <v>2.6103780835228978E-3</v>
      </c>
      <c r="Y146" s="707">
        <f t="shared" si="53"/>
        <v>684.27848827856917</v>
      </c>
      <c r="Z146" s="635">
        <f t="shared" si="54"/>
        <v>3.6123469958694607</v>
      </c>
      <c r="AA146" s="707">
        <f t="shared" si="55"/>
        <v>144.15574456024461</v>
      </c>
      <c r="AB146" s="707">
        <f t="shared" si="56"/>
        <v>8131.5093690436624</v>
      </c>
    </row>
    <row r="147" spans="1:28" x14ac:dyDescent="0.25">
      <c r="A147" s="23" t="str">
        <f>Weather_Site!A145</f>
        <v>Sat</v>
      </c>
      <c r="B147" s="24">
        <f>Weather_Site!B145</f>
        <v>43778</v>
      </c>
      <c r="C147" s="25">
        <f>Weather_Site!C145</f>
        <v>0.64583333333333337</v>
      </c>
      <c r="D147" s="27">
        <f>Weather_Site!D145</f>
        <v>19.100000000000001</v>
      </c>
      <c r="E147" s="27">
        <f>Weather_Site!E145</f>
        <v>38</v>
      </c>
      <c r="F147" s="28">
        <f>Weather_Site!F145</f>
        <v>130</v>
      </c>
      <c r="G147" s="27">
        <f>Weather_Site!G145</f>
        <v>21</v>
      </c>
      <c r="H147" s="548">
        <f>C$4</f>
        <v>0</v>
      </c>
      <c r="I147" s="27">
        <f t="shared" si="39"/>
        <v>7</v>
      </c>
      <c r="J147" s="739">
        <f>IF(Weather_Site!M145&lt;180,Weather_Site!M145+180,Weather_Site!M145-180)</f>
        <v>310</v>
      </c>
      <c r="K147" s="635">
        <f t="shared" si="40"/>
        <v>7.1148299999999995</v>
      </c>
      <c r="L147" s="635">
        <f t="shared" si="41"/>
        <v>9.1624999999999996</v>
      </c>
      <c r="M147" s="635">
        <f t="shared" si="42"/>
        <v>9.6814699999999991</v>
      </c>
      <c r="N147" s="635">
        <f t="shared" si="43"/>
        <v>7.1148299999999995</v>
      </c>
      <c r="O147" s="636">
        <f t="shared" si="44"/>
        <v>0.77249913815792803</v>
      </c>
      <c r="P147" s="635">
        <f>IF($O$11,Weather_Site!H145,IF(0.191*(Weather_Site!K145+104)*(Weather_Site!J145+1)^1.5/(3.52*(Weather_Site!J145+1)^1.5+Weather_Site!I145-1)&gt;10, 10,0.191*(Weather_Site!K145+104)*(Weather_Site!J145+1)^1.5/(3.52*(Weather_Site!J145+1)^1.5+Weather_Site!I145-1)))</f>
        <v>10</v>
      </c>
      <c r="Q147" s="636">
        <f t="shared" si="45"/>
        <v>0.99848144468279332</v>
      </c>
      <c r="R147" s="636">
        <f t="shared" si="46"/>
        <v>0.77132605548414068</v>
      </c>
      <c r="S147" s="635">
        <f t="shared" si="47"/>
        <v>1</v>
      </c>
      <c r="T147" s="707">
        <f t="shared" si="48"/>
        <v>289.74631597824481</v>
      </c>
      <c r="U147" s="707">
        <f t="shared" si="49"/>
        <v>789.56355139936704</v>
      </c>
      <c r="V147" s="707">
        <f t="shared" si="50"/>
        <v>1518.0570378224181</v>
      </c>
      <c r="W147" s="636">
        <f t="shared" si="51"/>
        <v>1</v>
      </c>
      <c r="X147" s="636">
        <f t="shared" si="52"/>
        <v>4.5768980832804713E-3</v>
      </c>
      <c r="Y147" s="707">
        <f t="shared" si="53"/>
        <v>792.89779184105907</v>
      </c>
      <c r="Z147" s="635">
        <f t="shared" si="54"/>
        <v>4.0183718741517094</v>
      </c>
      <c r="AA147" s="707">
        <f t="shared" si="55"/>
        <v>140.87445665572082</v>
      </c>
      <c r="AB147" s="707">
        <f t="shared" si="56"/>
        <v>9422.2687597112508</v>
      </c>
    </row>
    <row r="148" spans="1:28" x14ac:dyDescent="0.25">
      <c r="A148" s="23" t="str">
        <f>Weather_Site!A146</f>
        <v>Sat</v>
      </c>
      <c r="B148" s="24">
        <f>Weather_Site!B146</f>
        <v>43778</v>
      </c>
      <c r="C148" s="25">
        <f>Weather_Site!C146</f>
        <v>0.66666666666666663</v>
      </c>
      <c r="D148" s="27">
        <f>Weather_Site!D146</f>
        <v>19</v>
      </c>
      <c r="E148" s="27">
        <f>Weather_Site!E146</f>
        <v>35</v>
      </c>
      <c r="F148" s="28">
        <f>Weather_Site!F146</f>
        <v>120</v>
      </c>
      <c r="G148" s="27">
        <f>Weather_Site!G146</f>
        <v>22</v>
      </c>
      <c r="H148" s="548">
        <f>C$4</f>
        <v>0</v>
      </c>
      <c r="I148" s="27">
        <f t="shared" si="39"/>
        <v>7.333333333333333</v>
      </c>
      <c r="J148" s="739">
        <f>IF(Weather_Site!M146&lt;180,Weather_Site!M146+180,Weather_Site!M146-180)</f>
        <v>300</v>
      </c>
      <c r="K148" s="635">
        <f t="shared" si="40"/>
        <v>6.7446999999999999</v>
      </c>
      <c r="L148" s="635">
        <f t="shared" si="41"/>
        <v>8.66</v>
      </c>
      <c r="M148" s="635">
        <f t="shared" si="42"/>
        <v>9.0923000000000016</v>
      </c>
      <c r="N148" s="635">
        <f t="shared" si="43"/>
        <v>6.7446999999999999</v>
      </c>
      <c r="O148" s="636">
        <f t="shared" si="44"/>
        <v>0.80545695291650632</v>
      </c>
      <c r="P148" s="635">
        <f>IF($O$11,Weather_Site!H146,IF(0.191*(Weather_Site!K146+104)*(Weather_Site!J146+1)^1.5/(3.52*(Weather_Site!J146+1)^1.5+Weather_Site!I146-1)&gt;10, 10,0.191*(Weather_Site!K146+104)*(Weather_Site!J146+1)^1.5/(3.52*(Weather_Site!J146+1)^1.5+Weather_Site!I146-1)))</f>
        <v>10</v>
      </c>
      <c r="Q148" s="636">
        <f t="shared" si="45"/>
        <v>0.99848144468279332</v>
      </c>
      <c r="R148" s="636">
        <f t="shared" si="46"/>
        <v>0.80423382197787385</v>
      </c>
      <c r="S148" s="635">
        <f t="shared" si="47"/>
        <v>1</v>
      </c>
      <c r="T148" s="707">
        <f t="shared" si="48"/>
        <v>316.38419510812241</v>
      </c>
      <c r="U148" s="707">
        <f t="shared" si="49"/>
        <v>855.48649280179723</v>
      </c>
      <c r="V148" s="707">
        <f t="shared" si="50"/>
        <v>1673.0168328702803</v>
      </c>
      <c r="W148" s="636">
        <f t="shared" si="51"/>
        <v>1</v>
      </c>
      <c r="X148" s="636">
        <f t="shared" si="52"/>
        <v>1.4734741814396702E-2</v>
      </c>
      <c r="Y148" s="707">
        <f t="shared" si="53"/>
        <v>867.53259128814216</v>
      </c>
      <c r="Z148" s="635">
        <f t="shared" si="54"/>
        <v>4.2884141131591011</v>
      </c>
      <c r="AA148" s="707">
        <f t="shared" si="55"/>
        <v>148.3265954192556</v>
      </c>
      <c r="AB148" s="707">
        <f t="shared" si="56"/>
        <v>10309.178959807421</v>
      </c>
    </row>
    <row r="149" spans="1:28" x14ac:dyDescent="0.25">
      <c r="A149" s="23" t="str">
        <f>Weather_Site!A147</f>
        <v>Sat</v>
      </c>
      <c r="B149" s="24">
        <f>Weather_Site!B147</f>
        <v>43778</v>
      </c>
      <c r="C149" s="25">
        <f>Weather_Site!C147</f>
        <v>0.6875</v>
      </c>
      <c r="D149" s="27">
        <f>Weather_Site!D147</f>
        <v>18.8</v>
      </c>
      <c r="E149" s="27">
        <f>Weather_Site!E147</f>
        <v>37</v>
      </c>
      <c r="F149" s="28">
        <f>Weather_Site!F147</f>
        <v>130</v>
      </c>
      <c r="G149" s="27">
        <f>Weather_Site!G147</f>
        <v>17</v>
      </c>
      <c r="H149" s="548">
        <f>C$4</f>
        <v>0</v>
      </c>
      <c r="I149" s="27">
        <f t="shared" si="39"/>
        <v>5.666666666666667</v>
      </c>
      <c r="J149" s="739">
        <f>IF(Weather_Site!M147&lt;180,Weather_Site!M147+180,Weather_Site!M147-180)</f>
        <v>310</v>
      </c>
      <c r="K149" s="635">
        <f t="shared" si="40"/>
        <v>6.9964399999999998</v>
      </c>
      <c r="L149" s="635">
        <f t="shared" si="41"/>
        <v>9.0069999999999997</v>
      </c>
      <c r="M149" s="635">
        <f t="shared" si="42"/>
        <v>9.4979600000000008</v>
      </c>
      <c r="N149" s="635">
        <f t="shared" si="43"/>
        <v>6.9964399999999998</v>
      </c>
      <c r="O149" s="636">
        <f t="shared" si="44"/>
        <v>0.78311462211861915</v>
      </c>
      <c r="P149" s="635">
        <f>IF($O$11,Weather_Site!H147,IF(0.191*(Weather_Site!K147+104)*(Weather_Site!J147+1)^1.5/(3.52*(Weather_Site!J147+1)^1.5+Weather_Site!I147-1)&gt;10, 10,0.191*(Weather_Site!K147+104)*(Weather_Site!J147+1)^1.5/(3.52*(Weather_Site!J147+1)^1.5+Weather_Site!I147-1)))</f>
        <v>10</v>
      </c>
      <c r="Q149" s="636">
        <f t="shared" si="45"/>
        <v>0.99848144468279332</v>
      </c>
      <c r="R149" s="636">
        <f t="shared" si="46"/>
        <v>0.78192541924521863</v>
      </c>
      <c r="S149" s="635">
        <f t="shared" si="47"/>
        <v>1</v>
      </c>
      <c r="T149" s="707">
        <f t="shared" si="48"/>
        <v>237.59873958279067</v>
      </c>
      <c r="U149" s="707">
        <f t="shared" si="49"/>
        <v>672.26506265186708</v>
      </c>
      <c r="V149" s="707">
        <f t="shared" si="50"/>
        <v>1196.4407839059595</v>
      </c>
      <c r="W149" s="636">
        <f t="shared" si="51"/>
        <v>1</v>
      </c>
      <c r="X149" s="636">
        <f t="shared" si="52"/>
        <v>1.8741849977245691E-3</v>
      </c>
      <c r="Y149" s="707">
        <f t="shared" si="53"/>
        <v>673.24746492481302</v>
      </c>
      <c r="Z149" s="635">
        <f t="shared" si="54"/>
        <v>3.570149570924424</v>
      </c>
      <c r="AA149" s="707">
        <f t="shared" si="55"/>
        <v>141.83185828870248</v>
      </c>
      <c r="AB149" s="707">
        <f t="shared" si="56"/>
        <v>8000.4240415231952</v>
      </c>
    </row>
    <row r="150" spans="1:28" x14ac:dyDescent="0.25">
      <c r="A150" s="23" t="str">
        <f>Weather_Site!A148</f>
        <v>Sat</v>
      </c>
      <c r="B150" s="24">
        <f>Weather_Site!B148</f>
        <v>43778</v>
      </c>
      <c r="C150" s="25">
        <f>Weather_Site!C148</f>
        <v>0.70833333333333337</v>
      </c>
      <c r="D150" s="27">
        <f>Weather_Site!D148</f>
        <v>18.399999999999999</v>
      </c>
      <c r="E150" s="27">
        <f>Weather_Site!E148</f>
        <v>40</v>
      </c>
      <c r="F150" s="28">
        <f>Weather_Site!F148</f>
        <v>130</v>
      </c>
      <c r="G150" s="27">
        <f>Weather_Site!G148</f>
        <v>18</v>
      </c>
      <c r="H150" s="548">
        <f>C$4</f>
        <v>0</v>
      </c>
      <c r="I150" s="27">
        <f t="shared" si="39"/>
        <v>6</v>
      </c>
      <c r="J150" s="739">
        <f>IF(Weather_Site!M148&lt;180,Weather_Site!M148+180,Weather_Site!M148-180)</f>
        <v>310</v>
      </c>
      <c r="K150" s="635">
        <f t="shared" si="40"/>
        <v>7.3759199999999998</v>
      </c>
      <c r="L150" s="635">
        <f t="shared" si="41"/>
        <v>9.5320000000000018</v>
      </c>
      <c r="M150" s="635">
        <f t="shared" si="42"/>
        <v>10.111280000000001</v>
      </c>
      <c r="N150" s="635">
        <f t="shared" si="43"/>
        <v>7.3759199999999998</v>
      </c>
      <c r="O150" s="636">
        <f t="shared" si="44"/>
        <v>0.74889847607435689</v>
      </c>
      <c r="P150" s="635">
        <f>IF($O$11,Weather_Site!H148,IF(0.191*(Weather_Site!K148+104)*(Weather_Site!J148+1)^1.5/(3.52*(Weather_Site!J148+1)^1.5+Weather_Site!I148-1)&gt;10, 10,0.191*(Weather_Site!K148+104)*(Weather_Site!J148+1)^1.5/(3.52*(Weather_Site!J148+1)^1.5+Weather_Site!I148-1)))</f>
        <v>10</v>
      </c>
      <c r="Q150" s="636">
        <f t="shared" si="45"/>
        <v>0.99848144468279332</v>
      </c>
      <c r="R150" s="636">
        <f t="shared" si="46"/>
        <v>0.74776123231146618</v>
      </c>
      <c r="S150" s="635">
        <f t="shared" si="47"/>
        <v>1</v>
      </c>
      <c r="T150" s="707">
        <f t="shared" si="48"/>
        <v>240.73182783952626</v>
      </c>
      <c r="U150" s="707">
        <f t="shared" si="49"/>
        <v>673.96096016799152</v>
      </c>
      <c r="V150" s="707">
        <f t="shared" si="50"/>
        <v>1224.7872628987966</v>
      </c>
      <c r="W150" s="636">
        <f t="shared" si="51"/>
        <v>1</v>
      </c>
      <c r="X150" s="636">
        <f t="shared" si="52"/>
        <v>1.0060536691400136E-3</v>
      </c>
      <c r="Y150" s="707">
        <f t="shared" si="53"/>
        <v>674.51512099091269</v>
      </c>
      <c r="Z150" s="635">
        <f t="shared" si="54"/>
        <v>3.5750084740539223</v>
      </c>
      <c r="AA150" s="707">
        <f t="shared" si="55"/>
        <v>135.79383173435994</v>
      </c>
      <c r="AB150" s="707">
        <f t="shared" si="56"/>
        <v>8015.4880211086802</v>
      </c>
    </row>
    <row r="151" spans="1:28" x14ac:dyDescent="0.25">
      <c r="A151" s="23" t="str">
        <f>Weather_Site!A149</f>
        <v>Sat</v>
      </c>
      <c r="B151" s="24">
        <f>Weather_Site!B149</f>
        <v>43778</v>
      </c>
      <c r="C151" s="25">
        <f>Weather_Site!C149</f>
        <v>0.72916666666666663</v>
      </c>
      <c r="D151" s="27">
        <f>Weather_Site!D149</f>
        <v>18</v>
      </c>
      <c r="E151" s="27">
        <f>Weather_Site!E149</f>
        <v>42</v>
      </c>
      <c r="F151" s="28">
        <f>Weather_Site!F149</f>
        <v>110</v>
      </c>
      <c r="G151" s="27">
        <f>Weather_Site!G149</f>
        <v>15</v>
      </c>
      <c r="H151" s="548">
        <f>C$4</f>
        <v>0</v>
      </c>
      <c r="I151" s="27">
        <f t="shared" si="39"/>
        <v>5</v>
      </c>
      <c r="J151" s="739">
        <f>IF(Weather_Site!M149&lt;180,Weather_Site!M149+180,Weather_Site!M149-180)</f>
        <v>290</v>
      </c>
      <c r="K151" s="635">
        <f t="shared" si="40"/>
        <v>7.6314000000000002</v>
      </c>
      <c r="L151" s="635">
        <f t="shared" si="41"/>
        <v>9.8879999999999999</v>
      </c>
      <c r="M151" s="635">
        <f t="shared" si="42"/>
        <v>10.5266</v>
      </c>
      <c r="N151" s="635">
        <f t="shared" si="43"/>
        <v>7.6314000000000002</v>
      </c>
      <c r="O151" s="636">
        <f t="shared" si="44"/>
        <v>0.7256226108424576</v>
      </c>
      <c r="P151" s="635">
        <f>IF($O$11,Weather_Site!H149,IF(0.191*(Weather_Site!K149+104)*(Weather_Site!J149+1)^1.5/(3.52*(Weather_Site!J149+1)^1.5+Weather_Site!I149-1)&gt;10, 10,0.191*(Weather_Site!K149+104)*(Weather_Site!J149+1)^1.5/(3.52*(Weather_Site!J149+1)^1.5+Weather_Site!I149-1)))</f>
        <v>10</v>
      </c>
      <c r="Q151" s="636">
        <f t="shared" si="45"/>
        <v>0.99848144468279332</v>
      </c>
      <c r="R151" s="636">
        <f t="shared" si="46"/>
        <v>0.7245207127684774</v>
      </c>
      <c r="S151" s="635">
        <f t="shared" si="47"/>
        <v>1</v>
      </c>
      <c r="T151" s="707">
        <f t="shared" si="48"/>
        <v>193.75357686245283</v>
      </c>
      <c r="U151" s="707">
        <f t="shared" si="49"/>
        <v>561.75046112290261</v>
      </c>
      <c r="V151" s="707">
        <f t="shared" si="50"/>
        <v>955.03983562579367</v>
      </c>
      <c r="W151" s="636">
        <f t="shared" si="51"/>
        <v>1</v>
      </c>
      <c r="X151" s="636">
        <f t="shared" si="52"/>
        <v>2.2245459227976399E-4</v>
      </c>
      <c r="Y151" s="707">
        <f t="shared" si="53"/>
        <v>561.83795015035571</v>
      </c>
      <c r="Z151" s="635">
        <f t="shared" si="54"/>
        <v>3.132455340794527</v>
      </c>
      <c r="AA151" s="707">
        <f t="shared" si="55"/>
        <v>130.47792618447647</v>
      </c>
      <c r="AB151" s="707">
        <f t="shared" si="56"/>
        <v>6676.507640953394</v>
      </c>
    </row>
    <row r="152" spans="1:28" x14ac:dyDescent="0.25">
      <c r="A152" s="23" t="str">
        <f>Weather_Site!A150</f>
        <v>Sat</v>
      </c>
      <c r="B152" s="24">
        <f>Weather_Site!B150</f>
        <v>43778</v>
      </c>
      <c r="C152" s="25">
        <f>Weather_Site!C150</f>
        <v>0.75</v>
      </c>
      <c r="D152" s="27">
        <f>Weather_Site!D150</f>
        <v>17.5</v>
      </c>
      <c r="E152" s="27">
        <f>Weather_Site!E150</f>
        <v>45</v>
      </c>
      <c r="F152" s="28">
        <f>Weather_Site!F150</f>
        <v>100</v>
      </c>
      <c r="G152" s="27">
        <f>Weather_Site!G150</f>
        <v>15</v>
      </c>
      <c r="H152" s="548">
        <f>C$4</f>
        <v>0</v>
      </c>
      <c r="I152" s="27">
        <f t="shared" si="39"/>
        <v>5</v>
      </c>
      <c r="J152" s="739">
        <f>IF(Weather_Site!M150&lt;180,Weather_Site!M150+180,Weather_Site!M150-180)</f>
        <v>280</v>
      </c>
      <c r="K152" s="635">
        <f t="shared" si="40"/>
        <v>8.0127500000000005</v>
      </c>
      <c r="L152" s="635">
        <f t="shared" si="41"/>
        <v>10.4175</v>
      </c>
      <c r="M152" s="635">
        <f t="shared" si="42"/>
        <v>11.14475</v>
      </c>
      <c r="N152" s="635">
        <f t="shared" si="43"/>
        <v>10.4175</v>
      </c>
      <c r="O152" s="636">
        <f t="shared" si="44"/>
        <v>0.4803715370399137</v>
      </c>
      <c r="P152" s="635">
        <f>IF($O$11,Weather_Site!H150,IF(0.191*(Weather_Site!K150+104)*(Weather_Site!J150+1)^1.5/(3.52*(Weather_Site!J150+1)^1.5+Weather_Site!I150-1)&gt;10, 10,0.191*(Weather_Site!K150+104)*(Weather_Site!J150+1)^1.5/(3.52*(Weather_Site!J150+1)^1.5+Weather_Site!I150-1)))</f>
        <v>10</v>
      </c>
      <c r="Q152" s="636">
        <f t="shared" si="45"/>
        <v>0.99848144468279332</v>
      </c>
      <c r="R152" s="636">
        <f t="shared" si="46"/>
        <v>0.47964206628810702</v>
      </c>
      <c r="S152" s="635">
        <f t="shared" si="47"/>
        <v>1</v>
      </c>
      <c r="T152" s="707">
        <f t="shared" si="48"/>
        <v>128.26736947507425</v>
      </c>
      <c r="U152" s="707">
        <f t="shared" si="49"/>
        <v>371.88605813866633</v>
      </c>
      <c r="V152" s="707">
        <f t="shared" si="50"/>
        <v>632.24870189927844</v>
      </c>
      <c r="W152" s="636">
        <f t="shared" si="51"/>
        <v>1</v>
      </c>
      <c r="X152" s="636">
        <f t="shared" si="52"/>
        <v>3.0857922964304723E-7</v>
      </c>
      <c r="Y152" s="707">
        <f t="shared" si="53"/>
        <v>371.88613848117035</v>
      </c>
      <c r="Z152" s="635">
        <f t="shared" si="54"/>
        <v>2.3244623019703807</v>
      </c>
      <c r="AA152" s="707">
        <f t="shared" si="55"/>
        <v>86.364639684433428</v>
      </c>
      <c r="AB152" s="707">
        <f t="shared" si="56"/>
        <v>4419.2469456179078</v>
      </c>
    </row>
    <row r="153" spans="1:28" x14ac:dyDescent="0.25">
      <c r="A153" s="23" t="str">
        <f>Weather_Site!A151</f>
        <v>Sat</v>
      </c>
      <c r="B153" s="24">
        <f>Weather_Site!B151</f>
        <v>43778</v>
      </c>
      <c r="C153" s="25">
        <f>Weather_Site!C151</f>
        <v>0.77083333333333337</v>
      </c>
      <c r="D153" s="27">
        <f>Weather_Site!D151</f>
        <v>16.8</v>
      </c>
      <c r="E153" s="27">
        <f>Weather_Site!E151</f>
        <v>48</v>
      </c>
      <c r="F153" s="28">
        <f>Weather_Site!F151</f>
        <v>110</v>
      </c>
      <c r="G153" s="27">
        <f>Weather_Site!G151</f>
        <v>11</v>
      </c>
      <c r="H153" s="548">
        <f>C$4</f>
        <v>0</v>
      </c>
      <c r="I153" s="27">
        <f t="shared" si="39"/>
        <v>3.6666666666666665</v>
      </c>
      <c r="J153" s="739">
        <f>IF(Weather_Site!M151&lt;180,Weather_Site!M151+180,Weather_Site!M151-180)</f>
        <v>290</v>
      </c>
      <c r="K153" s="635">
        <f t="shared" si="40"/>
        <v>8.3978400000000004</v>
      </c>
      <c r="L153" s="635">
        <f t="shared" si="41"/>
        <v>10.956</v>
      </c>
      <c r="M153" s="635">
        <f t="shared" si="42"/>
        <v>11.772560000000002</v>
      </c>
      <c r="N153" s="635">
        <f t="shared" si="43"/>
        <v>10.956</v>
      </c>
      <c r="O153" s="636">
        <f t="shared" si="44"/>
        <v>0.43857424386147015</v>
      </c>
      <c r="P153" s="635">
        <f>IF($O$11,Weather_Site!H151,IF(0.191*(Weather_Site!K151+104)*(Weather_Site!J151+1)^1.5/(3.52*(Weather_Site!J151+1)^1.5+Weather_Site!I151-1)&gt;10, 10,0.191*(Weather_Site!K151+104)*(Weather_Site!J151+1)^1.5/(3.52*(Weather_Site!J151+1)^1.5+Weather_Site!I151-1)))</f>
        <v>10</v>
      </c>
      <c r="Q153" s="636">
        <f t="shared" si="45"/>
        <v>0.99848144468279332</v>
      </c>
      <c r="R153" s="636">
        <f t="shared" si="46"/>
        <v>0.43790824461146444</v>
      </c>
      <c r="S153" s="635">
        <f t="shared" si="47"/>
        <v>1</v>
      </c>
      <c r="T153" s="707">
        <f t="shared" si="48"/>
        <v>84.553373052721611</v>
      </c>
      <c r="U153" s="707">
        <f t="shared" si="49"/>
        <v>262.81883644717499</v>
      </c>
      <c r="V153" s="707">
        <f t="shared" si="50"/>
        <v>398.92392723613369</v>
      </c>
      <c r="W153" s="636">
        <f t="shared" si="51"/>
        <v>1</v>
      </c>
      <c r="X153" s="636">
        <f t="shared" si="52"/>
        <v>0</v>
      </c>
      <c r="Y153" s="707">
        <f t="shared" si="53"/>
        <v>262.81883644717499</v>
      </c>
      <c r="Z153" s="635">
        <f t="shared" si="54"/>
        <v>1.8085383598012827</v>
      </c>
      <c r="AA153" s="707">
        <f t="shared" si="55"/>
        <v>76.74887175773128</v>
      </c>
      <c r="AB153" s="707">
        <f t="shared" si="56"/>
        <v>3123.1638397805964</v>
      </c>
    </row>
    <row r="154" spans="1:28" x14ac:dyDescent="0.25">
      <c r="A154" s="23" t="str">
        <f>Weather_Site!A152</f>
        <v>Sat</v>
      </c>
      <c r="B154" s="24">
        <f>Weather_Site!B152</f>
        <v>43778</v>
      </c>
      <c r="C154" s="25">
        <f>Weather_Site!C152</f>
        <v>0.79166666666666663</v>
      </c>
      <c r="D154" s="27">
        <f>Weather_Site!D152</f>
        <v>15.6</v>
      </c>
      <c r="E154" s="27">
        <f>Weather_Site!E152</f>
        <v>51</v>
      </c>
      <c r="F154" s="28">
        <f>Weather_Site!F152</f>
        <v>110</v>
      </c>
      <c r="G154" s="27">
        <f>Weather_Site!G152</f>
        <v>8</v>
      </c>
      <c r="H154" s="548">
        <f>C$4</f>
        <v>0</v>
      </c>
      <c r="I154" s="27">
        <f t="shared" si="39"/>
        <v>2.6666666666666665</v>
      </c>
      <c r="J154" s="739">
        <f>IF(Weather_Site!M152&lt;180,Weather_Site!M152+180,Weather_Site!M152-180)</f>
        <v>290</v>
      </c>
      <c r="K154" s="635">
        <f t="shared" si="40"/>
        <v>8.7922799999999999</v>
      </c>
      <c r="L154" s="635">
        <f t="shared" si="41"/>
        <v>11.516999999999999</v>
      </c>
      <c r="M154" s="635">
        <f t="shared" si="42"/>
        <v>12.424520000000001</v>
      </c>
      <c r="N154" s="635">
        <f t="shared" si="43"/>
        <v>11.516999999999999</v>
      </c>
      <c r="O154" s="636">
        <f t="shared" si="44"/>
        <v>0.39803566549563729</v>
      </c>
      <c r="P154" s="635">
        <f>IF($O$11,Weather_Site!H152,IF(0.191*(Weather_Site!K152+104)*(Weather_Site!J152+1)^1.5/(3.52*(Weather_Site!J152+1)^1.5+Weather_Site!I152-1)&gt;10, 10,0.191*(Weather_Site!K152+104)*(Weather_Site!J152+1)^1.5/(3.52*(Weather_Site!J152+1)^1.5+Weather_Site!I152-1)))</f>
        <v>10</v>
      </c>
      <c r="Q154" s="636">
        <f t="shared" si="45"/>
        <v>0.99848144468279332</v>
      </c>
      <c r="R154" s="636">
        <f t="shared" si="46"/>
        <v>0.39743122631936101</v>
      </c>
      <c r="S154" s="635">
        <f t="shared" si="47"/>
        <v>1</v>
      </c>
      <c r="T154" s="707">
        <f t="shared" si="48"/>
        <v>53.860471182168084</v>
      </c>
      <c r="U154" s="707">
        <f t="shared" si="49"/>
        <v>183.37503019163856</v>
      </c>
      <c r="V154" s="707">
        <f t="shared" si="50"/>
        <v>247.7488872267736</v>
      </c>
      <c r="W154" s="636">
        <f t="shared" si="51"/>
        <v>1</v>
      </c>
      <c r="X154" s="636">
        <f t="shared" si="52"/>
        <v>0</v>
      </c>
      <c r="Y154" s="707">
        <f t="shared" si="53"/>
        <v>183.37503019163856</v>
      </c>
      <c r="Z154" s="635">
        <f t="shared" si="54"/>
        <v>1.3941549567176992</v>
      </c>
      <c r="AA154" s="707">
        <f t="shared" si="55"/>
        <v>66.363285390720378</v>
      </c>
      <c r="AB154" s="707">
        <f t="shared" si="56"/>
        <v>2179.1066087773047</v>
      </c>
    </row>
    <row r="155" spans="1:28" x14ac:dyDescent="0.25">
      <c r="A155" s="23" t="str">
        <f>Weather_Site!A153</f>
        <v>Sat</v>
      </c>
      <c r="B155" s="24">
        <f>Weather_Site!B153</f>
        <v>43778</v>
      </c>
      <c r="C155" s="25">
        <f>Weather_Site!C153</f>
        <v>0.8125</v>
      </c>
      <c r="D155" s="27">
        <f>Weather_Site!D153</f>
        <v>14.7</v>
      </c>
      <c r="E155" s="27">
        <f>Weather_Site!E153</f>
        <v>56</v>
      </c>
      <c r="F155" s="28">
        <f>Weather_Site!F153</f>
        <v>30</v>
      </c>
      <c r="G155" s="27">
        <f>Weather_Site!G153</f>
        <v>8</v>
      </c>
      <c r="H155" s="548">
        <f>C$4</f>
        <v>0</v>
      </c>
      <c r="I155" s="27">
        <f t="shared" si="39"/>
        <v>2.6666666666666665</v>
      </c>
      <c r="J155" s="739">
        <f>IF(Weather_Site!M153&lt;180,Weather_Site!M153+180,Weather_Site!M153-180)</f>
        <v>210</v>
      </c>
      <c r="K155" s="635">
        <f t="shared" si="40"/>
        <v>9.4291100000000014</v>
      </c>
      <c r="L155" s="635">
        <f t="shared" si="41"/>
        <v>12.4025</v>
      </c>
      <c r="M155" s="635">
        <f t="shared" si="42"/>
        <v>13.457990000000001</v>
      </c>
      <c r="N155" s="635">
        <f t="shared" si="43"/>
        <v>12.4025</v>
      </c>
      <c r="O155" s="636">
        <f t="shared" si="44"/>
        <v>0.34100743125956323</v>
      </c>
      <c r="P155" s="635">
        <f>IF($O$11,Weather_Site!H153,IF(0.191*(Weather_Site!K153+104)*(Weather_Site!J153+1)^1.5/(3.52*(Weather_Site!J153+1)^1.5+Weather_Site!I153-1)&gt;10, 10,0.191*(Weather_Site!K153+104)*(Weather_Site!J153+1)^1.5/(3.52*(Weather_Site!J153+1)^1.5+Weather_Site!I153-1)))</f>
        <v>10</v>
      </c>
      <c r="Q155" s="636">
        <f t="shared" si="45"/>
        <v>0.99848144468279332</v>
      </c>
      <c r="R155" s="636">
        <f t="shared" si="46"/>
        <v>0.34048959261161704</v>
      </c>
      <c r="S155" s="635">
        <f t="shared" si="47"/>
        <v>1</v>
      </c>
      <c r="T155" s="707">
        <f t="shared" si="48"/>
        <v>46.143656250980307</v>
      </c>
      <c r="U155" s="707">
        <f t="shared" si="49"/>
        <v>157.10212280834142</v>
      </c>
      <c r="V155" s="707">
        <f t="shared" si="50"/>
        <v>212.25286815797486</v>
      </c>
      <c r="W155" s="636">
        <f t="shared" si="51"/>
        <v>1</v>
      </c>
      <c r="X155" s="636">
        <f t="shared" si="52"/>
        <v>0</v>
      </c>
      <c r="Y155" s="707">
        <f t="shared" si="53"/>
        <v>157.10212280834142</v>
      </c>
      <c r="Z155" s="635">
        <f t="shared" si="54"/>
        <v>1.2466820554168765</v>
      </c>
      <c r="AA155" s="707">
        <f t="shared" si="55"/>
        <v>56.855139985647583</v>
      </c>
      <c r="AB155" s="707">
        <f t="shared" si="56"/>
        <v>1866.8968927057904</v>
      </c>
    </row>
    <row r="156" spans="1:28" x14ac:dyDescent="0.25">
      <c r="A156" s="23" t="str">
        <f>Weather_Site!A154</f>
        <v>Sat</v>
      </c>
      <c r="B156" s="24">
        <f>Weather_Site!B154</f>
        <v>43778</v>
      </c>
      <c r="C156" s="25">
        <f>Weather_Site!C154</f>
        <v>0.83333333333333337</v>
      </c>
      <c r="D156" s="27">
        <f>Weather_Site!D154</f>
        <v>12.5</v>
      </c>
      <c r="E156" s="27">
        <f>Weather_Site!E154</f>
        <v>61</v>
      </c>
      <c r="F156" s="28">
        <f>Weather_Site!F154</f>
        <v>0</v>
      </c>
      <c r="G156" s="27">
        <f>Weather_Site!G154</f>
        <v>0</v>
      </c>
      <c r="H156" s="548">
        <f>C$4</f>
        <v>0</v>
      </c>
      <c r="I156" s="27">
        <f t="shared" si="39"/>
        <v>0</v>
      </c>
      <c r="J156" s="739">
        <f>IF(Weather_Site!M154&lt;180,Weather_Site!M154+180,Weather_Site!M154-180)</f>
        <v>180</v>
      </c>
      <c r="K156" s="635">
        <f t="shared" si="40"/>
        <v>10.090249999999999</v>
      </c>
      <c r="L156" s="635">
        <f t="shared" si="41"/>
        <v>13.346500000000001</v>
      </c>
      <c r="M156" s="635">
        <f t="shared" si="42"/>
        <v>14.554250000000001</v>
      </c>
      <c r="N156" s="635">
        <f t="shared" si="43"/>
        <v>14.554250000000001</v>
      </c>
      <c r="O156" s="636">
        <f t="shared" si="44"/>
        <v>0.24121239133761008</v>
      </c>
      <c r="P156" s="635">
        <f>IF($O$11,Weather_Site!H154,IF(0.191*(Weather_Site!K154+104)*(Weather_Site!J154+1)^1.5/(3.52*(Weather_Site!J154+1)^1.5+Weather_Site!I154-1)&gt;10, 10,0.191*(Weather_Site!K154+104)*(Weather_Site!J154+1)^1.5/(3.52*(Weather_Site!J154+1)^1.5+Weather_Site!I154-1)))</f>
        <v>10</v>
      </c>
      <c r="Q156" s="636">
        <f t="shared" si="45"/>
        <v>0.99848144468279332</v>
      </c>
      <c r="R156" s="636">
        <f t="shared" si="46"/>
        <v>0.24084609697816822</v>
      </c>
      <c r="S156" s="635">
        <f t="shared" si="47"/>
        <v>1</v>
      </c>
      <c r="T156" s="707">
        <f t="shared" si="48"/>
        <v>7.2253829093450461E-3</v>
      </c>
      <c r="U156" s="707">
        <f t="shared" si="49"/>
        <v>0</v>
      </c>
      <c r="V156" s="707">
        <f t="shared" si="50"/>
        <v>0</v>
      </c>
      <c r="W156" s="636">
        <f t="shared" si="51"/>
        <v>1</v>
      </c>
      <c r="X156" s="636">
        <f t="shared" si="52"/>
        <v>0</v>
      </c>
      <c r="Y156" s="707">
        <f t="shared" si="53"/>
        <v>0</v>
      </c>
      <c r="Z156" s="635">
        <f t="shared" si="54"/>
        <v>0</v>
      </c>
      <c r="AA156" s="707">
        <f t="shared" si="55"/>
        <v>0</v>
      </c>
      <c r="AB156" s="707">
        <f t="shared" si="56"/>
        <v>0</v>
      </c>
    </row>
    <row r="157" spans="1:28" x14ac:dyDescent="0.25">
      <c r="A157" s="23" t="str">
        <f>Weather_Site!A155</f>
        <v>Sat</v>
      </c>
      <c r="B157" s="24">
        <f>Weather_Site!B155</f>
        <v>43778</v>
      </c>
      <c r="C157" s="25">
        <f>Weather_Site!C155</f>
        <v>0.85416666666666663</v>
      </c>
      <c r="D157" s="27">
        <f>Weather_Site!D155</f>
        <v>11.3</v>
      </c>
      <c r="E157" s="27">
        <f>Weather_Site!E155</f>
        <v>69</v>
      </c>
      <c r="F157" s="28">
        <f>Weather_Site!F155</f>
        <v>0</v>
      </c>
      <c r="G157" s="27">
        <f>Weather_Site!G155</f>
        <v>0</v>
      </c>
      <c r="H157" s="180">
        <f>C$4</f>
        <v>0</v>
      </c>
      <c r="I157" s="27">
        <f t="shared" si="39"/>
        <v>0</v>
      </c>
      <c r="J157" s="739">
        <f>IF(Weather_Site!M155&lt;180,Weather_Site!M155+180,Weather_Site!M155-180)</f>
        <v>180</v>
      </c>
      <c r="K157" s="635">
        <f t="shared" si="40"/>
        <v>11.10469</v>
      </c>
      <c r="L157" s="635">
        <f t="shared" si="41"/>
        <v>14.752500000000001</v>
      </c>
      <c r="M157" s="635">
        <f t="shared" si="42"/>
        <v>16.196210000000001</v>
      </c>
      <c r="N157" s="635">
        <f t="shared" si="43"/>
        <v>16.196210000000001</v>
      </c>
      <c r="O157" s="636">
        <f t="shared" si="44"/>
        <v>0.20078965491912326</v>
      </c>
      <c r="P157" s="635">
        <f>IF($O$11,Weather_Site!H155,IF(0.191*(Weather_Site!K155+104)*(Weather_Site!J155+1)^1.5/(3.52*(Weather_Site!J155+1)^1.5+Weather_Site!I155-1)&gt;10, 10,0.191*(Weather_Site!K155+104)*(Weather_Site!J155+1)^1.5/(3.52*(Weather_Site!J155+1)^1.5+Weather_Site!I155-1)))</f>
        <v>10</v>
      </c>
      <c r="Q157" s="636">
        <f t="shared" si="45"/>
        <v>0.99848144468279332</v>
      </c>
      <c r="R157" s="636">
        <f t="shared" si="46"/>
        <v>0.20048474472100572</v>
      </c>
      <c r="S157" s="635">
        <f t="shared" si="47"/>
        <v>1</v>
      </c>
      <c r="T157" s="707">
        <f t="shared" si="48"/>
        <v>6.0145423416301715E-3</v>
      </c>
      <c r="U157" s="707">
        <f t="shared" si="49"/>
        <v>0</v>
      </c>
      <c r="V157" s="707">
        <f t="shared" si="50"/>
        <v>0</v>
      </c>
      <c r="W157" s="636">
        <f t="shared" si="51"/>
        <v>1</v>
      </c>
      <c r="X157" s="636">
        <f t="shared" si="52"/>
        <v>0</v>
      </c>
      <c r="Y157" s="707">
        <f t="shared" si="53"/>
        <v>0</v>
      </c>
      <c r="Z157" s="635">
        <f t="shared" si="54"/>
        <v>0</v>
      </c>
      <c r="AA157" s="707">
        <f t="shared" si="55"/>
        <v>0</v>
      </c>
      <c r="AB157" s="707">
        <f t="shared" si="56"/>
        <v>0</v>
      </c>
    </row>
    <row r="158" spans="1:28" x14ac:dyDescent="0.25">
      <c r="A158" s="23" t="str">
        <f>Weather_Site!A156</f>
        <v>Sat</v>
      </c>
      <c r="B158" s="24">
        <f>Weather_Site!B156</f>
        <v>43778</v>
      </c>
      <c r="C158" s="25">
        <f>Weather_Site!C156</f>
        <v>0.875</v>
      </c>
      <c r="D158" s="27">
        <f>Weather_Site!D156</f>
        <v>10.6</v>
      </c>
      <c r="E158" s="27">
        <f>Weather_Site!E156</f>
        <v>73</v>
      </c>
      <c r="F158" s="28">
        <f>Weather_Site!F156</f>
        <v>0</v>
      </c>
      <c r="G158" s="27">
        <f>Weather_Site!G156</f>
        <v>0</v>
      </c>
      <c r="H158" s="180">
        <f>C$4</f>
        <v>0</v>
      </c>
      <c r="I158" s="27">
        <f t="shared" si="39"/>
        <v>0</v>
      </c>
      <c r="J158" s="739">
        <f>IF(Weather_Site!M156&lt;180,Weather_Site!M156+180,Weather_Site!M156-180)</f>
        <v>180</v>
      </c>
      <c r="K158" s="635">
        <f t="shared" si="40"/>
        <v>11.61378</v>
      </c>
      <c r="L158" s="635">
        <f t="shared" si="41"/>
        <v>15.46</v>
      </c>
      <c r="M158" s="635">
        <f t="shared" si="42"/>
        <v>17.022019999999998</v>
      </c>
      <c r="N158" s="635">
        <f t="shared" si="43"/>
        <v>17.022019999999998</v>
      </c>
      <c r="O158" s="636">
        <f t="shared" si="44"/>
        <v>0.18995240798183088</v>
      </c>
      <c r="P158" s="635">
        <f>IF($O$11,Weather_Site!H156,IF(0.191*(Weather_Site!K156+104)*(Weather_Site!J156+1)^1.5/(3.52*(Weather_Site!J156+1)^1.5+Weather_Site!I156-1)&gt;10, 10,0.191*(Weather_Site!K156+104)*(Weather_Site!J156+1)^1.5/(3.52*(Weather_Site!J156+1)^1.5+Weather_Site!I156-1)))</f>
        <v>10</v>
      </c>
      <c r="Q158" s="636">
        <f t="shared" si="45"/>
        <v>0.99848144468279332</v>
      </c>
      <c r="R158" s="636">
        <f t="shared" si="46"/>
        <v>0.18966395474267386</v>
      </c>
      <c r="S158" s="635">
        <f t="shared" si="47"/>
        <v>1</v>
      </c>
      <c r="T158" s="707">
        <f t="shared" si="48"/>
        <v>5.6899186422802155E-3</v>
      </c>
      <c r="U158" s="707">
        <f t="shared" si="49"/>
        <v>0</v>
      </c>
      <c r="V158" s="707">
        <f t="shared" si="50"/>
        <v>0</v>
      </c>
      <c r="W158" s="636">
        <f t="shared" si="51"/>
        <v>1</v>
      </c>
      <c r="X158" s="636">
        <f t="shared" si="52"/>
        <v>0</v>
      </c>
      <c r="Y158" s="707">
        <f t="shared" si="53"/>
        <v>0</v>
      </c>
      <c r="Z158" s="635">
        <f t="shared" si="54"/>
        <v>0</v>
      </c>
      <c r="AA158" s="707">
        <f t="shared" si="55"/>
        <v>0</v>
      </c>
      <c r="AB158" s="707">
        <f t="shared" si="56"/>
        <v>0</v>
      </c>
    </row>
    <row r="159" spans="1:28" x14ac:dyDescent="0.25">
      <c r="A159" s="23" t="str">
        <f>Weather_Site!A157</f>
        <v>Sat</v>
      </c>
      <c r="B159" s="24">
        <f>Weather_Site!B157</f>
        <v>43778</v>
      </c>
      <c r="C159" s="25">
        <f>Weather_Site!C157</f>
        <v>0.89583333333333337</v>
      </c>
      <c r="D159" s="27">
        <f>Weather_Site!D157</f>
        <v>9.1</v>
      </c>
      <c r="E159" s="27">
        <f>Weather_Site!E157</f>
        <v>78</v>
      </c>
      <c r="F159" s="28">
        <f>Weather_Site!F157</f>
        <v>0</v>
      </c>
      <c r="G159" s="27">
        <f>Weather_Site!G157</f>
        <v>0</v>
      </c>
      <c r="H159" s="180">
        <f>C$4</f>
        <v>0</v>
      </c>
      <c r="I159" s="27">
        <f t="shared" si="39"/>
        <v>0</v>
      </c>
      <c r="J159" s="739">
        <f>IF(Weather_Site!M157&lt;180,Weather_Site!M157+180,Weather_Site!M157-180)</f>
        <v>180</v>
      </c>
      <c r="K159" s="635">
        <f t="shared" si="40"/>
        <v>12.26183</v>
      </c>
      <c r="L159" s="635">
        <f t="shared" si="41"/>
        <v>16.372499999999999</v>
      </c>
      <c r="M159" s="635">
        <f t="shared" si="42"/>
        <v>18.08447</v>
      </c>
      <c r="N159" s="635">
        <f t="shared" si="43"/>
        <v>18.08447</v>
      </c>
      <c r="O159" s="636">
        <f t="shared" si="44"/>
        <v>0.1823077120066352</v>
      </c>
      <c r="P159" s="635">
        <f>IF($O$11,Weather_Site!H157,IF(0.191*(Weather_Site!K157+104)*(Weather_Site!J157+1)^1.5/(3.52*(Weather_Site!J157+1)^1.5+Weather_Site!I157-1)&gt;10, 10,0.191*(Weather_Site!K157+104)*(Weather_Site!J157+1)^1.5/(3.52*(Weather_Site!J157+1)^1.5+Weather_Site!I157-1)))</f>
        <v>10</v>
      </c>
      <c r="Q159" s="636">
        <f t="shared" si="45"/>
        <v>0.99848144468279332</v>
      </c>
      <c r="R159" s="636">
        <f t="shared" si="46"/>
        <v>0.18203086766119975</v>
      </c>
      <c r="S159" s="635">
        <f t="shared" si="47"/>
        <v>1</v>
      </c>
      <c r="T159" s="707">
        <f t="shared" si="48"/>
        <v>5.4609260298359918E-3</v>
      </c>
      <c r="U159" s="707">
        <f t="shared" si="49"/>
        <v>0</v>
      </c>
      <c r="V159" s="707">
        <f t="shared" si="50"/>
        <v>0</v>
      </c>
      <c r="W159" s="636">
        <f t="shared" si="51"/>
        <v>1</v>
      </c>
      <c r="X159" s="636">
        <f t="shared" si="52"/>
        <v>0</v>
      </c>
      <c r="Y159" s="707">
        <f t="shared" si="53"/>
        <v>0</v>
      </c>
      <c r="Z159" s="635">
        <f t="shared" si="54"/>
        <v>0</v>
      </c>
      <c r="AA159" s="707">
        <f t="shared" si="55"/>
        <v>0</v>
      </c>
      <c r="AB159" s="707">
        <f t="shared" si="56"/>
        <v>0</v>
      </c>
    </row>
    <row r="160" spans="1:28" x14ac:dyDescent="0.25">
      <c r="A160" s="23" t="str">
        <f>Weather_Site!A158</f>
        <v>Sat</v>
      </c>
      <c r="B160" s="24">
        <f>Weather_Site!B158</f>
        <v>43778</v>
      </c>
      <c r="C160" s="25">
        <f>Weather_Site!C158</f>
        <v>0.91666666666666663</v>
      </c>
      <c r="D160" s="27">
        <f>Weather_Site!D158</f>
        <v>9.1999999999999993</v>
      </c>
      <c r="E160" s="27">
        <f>Weather_Site!E158</f>
        <v>83</v>
      </c>
      <c r="F160" s="28">
        <f>Weather_Site!F158</f>
        <v>0</v>
      </c>
      <c r="G160" s="27">
        <f>Weather_Site!G158</f>
        <v>0</v>
      </c>
      <c r="H160" s="180">
        <f>C$4</f>
        <v>0</v>
      </c>
      <c r="I160" s="27">
        <f t="shared" si="39"/>
        <v>0</v>
      </c>
      <c r="J160" s="739">
        <f>IF(Weather_Site!M158&lt;180,Weather_Site!M158+180,Weather_Site!M158-180)</f>
        <v>180</v>
      </c>
      <c r="K160" s="635">
        <f t="shared" si="40"/>
        <v>12.879959999999999</v>
      </c>
      <c r="L160" s="635">
        <f t="shared" si="41"/>
        <v>17.213000000000001</v>
      </c>
      <c r="M160" s="635">
        <f t="shared" si="42"/>
        <v>19.069640000000003</v>
      </c>
      <c r="N160" s="635">
        <f t="shared" si="43"/>
        <v>19.069640000000003</v>
      </c>
      <c r="O160" s="636">
        <f t="shared" si="44"/>
        <v>0.17815044724333529</v>
      </c>
      <c r="P160" s="635">
        <f>IF($O$11,Weather_Site!H158,IF(0.191*(Weather_Site!K158+104)*(Weather_Site!J158+1)^1.5/(3.52*(Weather_Site!J158+1)^1.5+Weather_Site!I158-1)&gt;10, 10,0.191*(Weather_Site!K158+104)*(Weather_Site!J158+1)^1.5/(3.52*(Weather_Site!J158+1)^1.5+Weather_Site!I158-1)))</f>
        <v>10</v>
      </c>
      <c r="Q160" s="636">
        <f t="shared" si="45"/>
        <v>0.99848144468279332</v>
      </c>
      <c r="R160" s="636">
        <f t="shared" si="46"/>
        <v>0.17787991593441116</v>
      </c>
      <c r="S160" s="635">
        <f t="shared" si="47"/>
        <v>1</v>
      </c>
      <c r="T160" s="707">
        <f t="shared" si="48"/>
        <v>5.3363974780323347E-3</v>
      </c>
      <c r="U160" s="707">
        <f t="shared" si="49"/>
        <v>0</v>
      </c>
      <c r="V160" s="707">
        <f t="shared" si="50"/>
        <v>0</v>
      </c>
      <c r="W160" s="636">
        <f t="shared" si="51"/>
        <v>1</v>
      </c>
      <c r="X160" s="636">
        <f t="shared" si="52"/>
        <v>0</v>
      </c>
      <c r="Y160" s="707">
        <f t="shared" si="53"/>
        <v>0</v>
      </c>
      <c r="Z160" s="635">
        <f t="shared" si="54"/>
        <v>0</v>
      </c>
      <c r="AA160" s="707">
        <f t="shared" si="55"/>
        <v>0</v>
      </c>
      <c r="AB160" s="707">
        <f t="shared" si="56"/>
        <v>0</v>
      </c>
    </row>
    <row r="161" spans="1:28" x14ac:dyDescent="0.25">
      <c r="A161" s="23" t="str">
        <f>Weather_Site!A159</f>
        <v>Sat</v>
      </c>
      <c r="B161" s="24">
        <f>Weather_Site!B159</f>
        <v>43778</v>
      </c>
      <c r="C161" s="25">
        <f>Weather_Site!C159</f>
        <v>0.9375</v>
      </c>
      <c r="D161" s="27">
        <f>Weather_Site!D159</f>
        <v>7.8</v>
      </c>
      <c r="E161" s="27">
        <f>Weather_Site!E159</f>
        <v>84</v>
      </c>
      <c r="F161" s="28">
        <f>Weather_Site!F159</f>
        <v>0</v>
      </c>
      <c r="G161" s="27">
        <f>Weather_Site!G159</f>
        <v>0</v>
      </c>
      <c r="H161" s="180">
        <f>C$4</f>
        <v>0</v>
      </c>
      <c r="I161" s="27">
        <f t="shared" si="39"/>
        <v>0</v>
      </c>
      <c r="J161" s="739">
        <f>IF(Weather_Site!M159&lt;180,Weather_Site!M159+180,Weather_Site!M159-180)</f>
        <v>180</v>
      </c>
      <c r="K161" s="635">
        <f t="shared" si="40"/>
        <v>13.030139999999999</v>
      </c>
      <c r="L161" s="635">
        <f t="shared" si="41"/>
        <v>17.445000000000004</v>
      </c>
      <c r="M161" s="635">
        <f t="shared" si="42"/>
        <v>19.335260000000002</v>
      </c>
      <c r="N161" s="635">
        <f t="shared" si="43"/>
        <v>19.335260000000002</v>
      </c>
      <c r="O161" s="636">
        <f t="shared" si="44"/>
        <v>0.17697773313079868</v>
      </c>
      <c r="P161" s="635">
        <f>IF($O$11,Weather_Site!H159,IF(0.191*(Weather_Site!K159+104)*(Weather_Site!J159+1)^1.5/(3.52*(Weather_Site!J159+1)^1.5+Weather_Site!I159-1)&gt;10, 10,0.191*(Weather_Site!K159+104)*(Weather_Site!J159+1)^1.5/(3.52*(Weather_Site!J159+1)^1.5+Weather_Site!I159-1)))</f>
        <v>10</v>
      </c>
      <c r="Q161" s="636">
        <f t="shared" si="45"/>
        <v>0.99848144468279332</v>
      </c>
      <c r="R161" s="636">
        <f t="shared" si="46"/>
        <v>0.17670898265312571</v>
      </c>
      <c r="S161" s="635">
        <f t="shared" si="47"/>
        <v>1</v>
      </c>
      <c r="T161" s="707">
        <f t="shared" si="48"/>
        <v>5.3012694795937709E-3</v>
      </c>
      <c r="U161" s="707">
        <f t="shared" si="49"/>
        <v>0</v>
      </c>
      <c r="V161" s="707">
        <f t="shared" si="50"/>
        <v>0</v>
      </c>
      <c r="W161" s="636">
        <f t="shared" si="51"/>
        <v>1</v>
      </c>
      <c r="X161" s="636">
        <f t="shared" si="52"/>
        <v>0</v>
      </c>
      <c r="Y161" s="707">
        <f t="shared" si="53"/>
        <v>0</v>
      </c>
      <c r="Z161" s="635">
        <f t="shared" si="54"/>
        <v>0</v>
      </c>
      <c r="AA161" s="707">
        <f t="shared" si="55"/>
        <v>0</v>
      </c>
      <c r="AB161" s="707">
        <f t="shared" si="56"/>
        <v>0</v>
      </c>
    </row>
    <row r="162" spans="1:28" x14ac:dyDescent="0.25">
      <c r="A162" s="23" t="str">
        <f>Weather_Site!A160</f>
        <v>Sat</v>
      </c>
      <c r="B162" s="24">
        <f>Weather_Site!B160</f>
        <v>43778</v>
      </c>
      <c r="C162" s="25">
        <f>Weather_Site!C160</f>
        <v>0.95833333333333337</v>
      </c>
      <c r="D162" s="27">
        <f>Weather_Site!D160</f>
        <v>7.3</v>
      </c>
      <c r="E162" s="27">
        <f>Weather_Site!E160</f>
        <v>86</v>
      </c>
      <c r="F162" s="28">
        <f>Weather_Site!F160</f>
        <v>270</v>
      </c>
      <c r="G162" s="27">
        <f>Weather_Site!G160</f>
        <v>4</v>
      </c>
      <c r="H162" s="180">
        <f>C$4</f>
        <v>0</v>
      </c>
      <c r="I162" s="27">
        <f t="shared" si="39"/>
        <v>1.3333333333333333</v>
      </c>
      <c r="J162" s="739">
        <f>IF(Weather_Site!M160&lt;180,Weather_Site!M160+180,Weather_Site!M160-180)</f>
        <v>90</v>
      </c>
      <c r="K162" s="635">
        <f t="shared" si="40"/>
        <v>13.28749</v>
      </c>
      <c r="L162" s="635">
        <f t="shared" si="41"/>
        <v>17.805500000000002</v>
      </c>
      <c r="M162" s="635">
        <f t="shared" si="42"/>
        <v>19.755410000000005</v>
      </c>
      <c r="N162" s="635">
        <f t="shared" si="43"/>
        <v>19.755410000000005</v>
      </c>
      <c r="O162" s="636">
        <f t="shared" si="44"/>
        <v>0.17469727678191838</v>
      </c>
      <c r="P162" s="635">
        <f>IF($O$11,Weather_Site!H160,IF(0.191*(Weather_Site!K160+104)*(Weather_Site!J160+1)^1.5/(3.52*(Weather_Site!J160+1)^1.5+Weather_Site!I160-1)&gt;10, 10,0.191*(Weather_Site!K160+104)*(Weather_Site!J160+1)^1.5/(3.52*(Weather_Site!J160+1)^1.5+Weather_Site!I160-1)))</f>
        <v>10</v>
      </c>
      <c r="Q162" s="636">
        <f t="shared" si="45"/>
        <v>0.99848144468279332</v>
      </c>
      <c r="R162" s="636">
        <f t="shared" si="46"/>
        <v>0.17443198930335965</v>
      </c>
      <c r="S162" s="635">
        <f t="shared" si="47"/>
        <v>1</v>
      </c>
      <c r="T162" s="707">
        <f t="shared" si="48"/>
        <v>5.2329596791007892E-3</v>
      </c>
      <c r="U162" s="707">
        <f t="shared" si="49"/>
        <v>45.409517587768072</v>
      </c>
      <c r="V162" s="707">
        <f t="shared" si="50"/>
        <v>47.617308753166824</v>
      </c>
      <c r="W162" s="636">
        <f t="shared" si="51"/>
        <v>1</v>
      </c>
      <c r="X162" s="636">
        <f t="shared" si="52"/>
        <v>0</v>
      </c>
      <c r="Y162" s="707">
        <f t="shared" si="53"/>
        <v>45.409517587768072</v>
      </c>
      <c r="Z162" s="635">
        <f t="shared" si="54"/>
        <v>0.50819838886741886</v>
      </c>
      <c r="AA162" s="707">
        <f t="shared" si="55"/>
        <v>24.133459602342722</v>
      </c>
      <c r="AB162" s="707">
        <f t="shared" si="56"/>
        <v>539.61643400131061</v>
      </c>
    </row>
    <row r="163" spans="1:28" x14ac:dyDescent="0.25">
      <c r="A163" s="23" t="str">
        <f>Weather_Site!A161</f>
        <v>Sat</v>
      </c>
      <c r="B163" s="24">
        <f>Weather_Site!B161</f>
        <v>43778</v>
      </c>
      <c r="C163" s="25">
        <f>Weather_Site!C161</f>
        <v>0.97916666666666663</v>
      </c>
      <c r="D163" s="27">
        <f>Weather_Site!D161</f>
        <v>7.8</v>
      </c>
      <c r="E163" s="27">
        <f>Weather_Site!E161</f>
        <v>89</v>
      </c>
      <c r="F163" s="28">
        <f>Weather_Site!F161</f>
        <v>290</v>
      </c>
      <c r="G163" s="27">
        <f>Weather_Site!G161</f>
        <v>2</v>
      </c>
      <c r="H163" s="180">
        <f>C$4</f>
        <v>0</v>
      </c>
      <c r="I163" s="27">
        <f t="shared" si="39"/>
        <v>0.66666666666666663</v>
      </c>
      <c r="J163" s="739">
        <f>IF(Weather_Site!M161&lt;180,Weather_Site!M161+180,Weather_Site!M161-180)</f>
        <v>110</v>
      </c>
      <c r="K163" s="635">
        <f t="shared" si="40"/>
        <v>13.650139999999999</v>
      </c>
      <c r="L163" s="635">
        <f t="shared" si="41"/>
        <v>18.290000000000003</v>
      </c>
      <c r="M163" s="635">
        <f t="shared" si="42"/>
        <v>20.325259999999997</v>
      </c>
      <c r="N163" s="635">
        <f t="shared" si="43"/>
        <v>20.325259999999997</v>
      </c>
      <c r="O163" s="636">
        <f t="shared" si="44"/>
        <v>0.17015625510077026</v>
      </c>
      <c r="P163" s="635">
        <f>IF($O$11,Weather_Site!H161,IF(0.191*(Weather_Site!K161+104)*(Weather_Site!J161+1)^1.5/(3.52*(Weather_Site!J161+1)^1.5+Weather_Site!I161-1)&gt;10, 10,0.191*(Weather_Site!K161+104)*(Weather_Site!J161+1)^1.5/(3.52*(Weather_Site!J161+1)^1.5+Weather_Site!I161-1)))</f>
        <v>10</v>
      </c>
      <c r="Q163" s="636">
        <f t="shared" si="45"/>
        <v>0.99848144468279332</v>
      </c>
      <c r="R163" s="636">
        <f t="shared" si="46"/>
        <v>0.16989786341483101</v>
      </c>
      <c r="S163" s="635">
        <f t="shared" si="47"/>
        <v>1</v>
      </c>
      <c r="T163" s="707">
        <f t="shared" si="48"/>
        <v>5.0969359024449299E-3</v>
      </c>
      <c r="U163" s="707">
        <f t="shared" si="49"/>
        <v>24.954634577362473</v>
      </c>
      <c r="V163" s="707">
        <f t="shared" si="50"/>
        <v>20.310266246610492</v>
      </c>
      <c r="W163" s="636">
        <f t="shared" si="51"/>
        <v>1</v>
      </c>
      <c r="X163" s="636">
        <f t="shared" si="52"/>
        <v>0</v>
      </c>
      <c r="Y163" s="707">
        <f t="shared" si="53"/>
        <v>24.954634577362473</v>
      </c>
      <c r="Z163" s="635">
        <f t="shared" si="54"/>
        <v>0.32965252905380832</v>
      </c>
      <c r="AA163" s="707">
        <f t="shared" si="55"/>
        <v>17.319985131428698</v>
      </c>
      <c r="AB163" s="707">
        <f t="shared" si="56"/>
        <v>296.5442408943241</v>
      </c>
    </row>
    <row r="164" spans="1:28" x14ac:dyDescent="0.25">
      <c r="A164" s="23" t="str">
        <f>Weather_Site!A162</f>
        <v>Sun</v>
      </c>
      <c r="B164" s="24">
        <f>Weather_Site!B162</f>
        <v>43779</v>
      </c>
      <c r="C164" s="25">
        <f>Weather_Site!C162</f>
        <v>0</v>
      </c>
      <c r="D164" s="27">
        <f>Weather_Site!D162</f>
        <v>7.4</v>
      </c>
      <c r="E164" s="27">
        <f>Weather_Site!E162</f>
        <v>90</v>
      </c>
      <c r="F164" s="28">
        <f>Weather_Site!F162</f>
        <v>290</v>
      </c>
      <c r="G164" s="27">
        <f>Weather_Site!G162</f>
        <v>4</v>
      </c>
      <c r="H164" s="180">
        <f>C$4</f>
        <v>0</v>
      </c>
      <c r="I164" s="27">
        <f t="shared" si="39"/>
        <v>1.3333333333333333</v>
      </c>
      <c r="J164" s="739">
        <f>IF(Weather_Site!M162&lt;180,Weather_Site!M162+180,Weather_Site!M162-180)</f>
        <v>110</v>
      </c>
      <c r="K164" s="635">
        <f t="shared" si="40"/>
        <v>13.78162</v>
      </c>
      <c r="L164" s="635">
        <f t="shared" si="41"/>
        <v>18.477000000000004</v>
      </c>
      <c r="M164" s="635">
        <f t="shared" si="42"/>
        <v>20.542579999999997</v>
      </c>
      <c r="N164" s="635">
        <f t="shared" si="43"/>
        <v>20.542579999999997</v>
      </c>
      <c r="O164" s="636">
        <f t="shared" si="44"/>
        <v>0.16779554920667916</v>
      </c>
      <c r="P164" s="635">
        <f>IF($O$11,Weather_Site!H162,IF(0.191*(Weather_Site!K162+104)*(Weather_Site!J162+1)^1.5/(3.52*(Weather_Site!J162+1)^1.5+Weather_Site!I162-1)&gt;10, 10,0.191*(Weather_Site!K162+104)*(Weather_Site!J162+1)^1.5/(3.52*(Weather_Site!J162+1)^1.5+Weather_Site!I162-1)))</f>
        <v>10</v>
      </c>
      <c r="Q164" s="636">
        <f t="shared" si="45"/>
        <v>0.99848144468279332</v>
      </c>
      <c r="R164" s="636">
        <f t="shared" si="46"/>
        <v>0.16754074238322775</v>
      </c>
      <c r="S164" s="635">
        <f t="shared" si="47"/>
        <v>1</v>
      </c>
      <c r="T164" s="707">
        <f t="shared" si="48"/>
        <v>5.0262222714968323E-3</v>
      </c>
      <c r="U164" s="707">
        <f t="shared" si="49"/>
        <v>43.615533585916438</v>
      </c>
      <c r="V164" s="707">
        <f t="shared" si="50"/>
        <v>45.736102022676874</v>
      </c>
      <c r="W164" s="636">
        <f t="shared" si="51"/>
        <v>1</v>
      </c>
      <c r="X164" s="636">
        <f t="shared" si="52"/>
        <v>0</v>
      </c>
      <c r="Y164" s="707">
        <f t="shared" si="53"/>
        <v>43.615533585916438</v>
      </c>
      <c r="Z164" s="635">
        <f t="shared" si="54"/>
        <v>0.49360171966030503</v>
      </c>
      <c r="AA164" s="707">
        <f t="shared" si="55"/>
        <v>23.180024227208989</v>
      </c>
      <c r="AB164" s="707">
        <f t="shared" si="56"/>
        <v>518.2979241126402</v>
      </c>
    </row>
    <row r="165" spans="1:28" x14ac:dyDescent="0.25">
      <c r="A165" s="23" t="str">
        <f>Weather_Site!A163</f>
        <v>Sun</v>
      </c>
      <c r="B165" s="24">
        <f>Weather_Site!B163</f>
        <v>43779</v>
      </c>
      <c r="C165" s="25">
        <f>Weather_Site!C163</f>
        <v>2.0833333333333332E-2</v>
      </c>
      <c r="D165" s="27">
        <f>Weather_Site!D163</f>
        <v>6.6</v>
      </c>
      <c r="E165" s="27">
        <f>Weather_Site!E163</f>
        <v>90</v>
      </c>
      <c r="F165" s="28">
        <f>Weather_Site!F163</f>
        <v>250</v>
      </c>
      <c r="G165" s="27">
        <f>Weather_Site!G163</f>
        <v>8</v>
      </c>
      <c r="H165" s="180">
        <f>C$4</f>
        <v>0</v>
      </c>
      <c r="I165" s="27">
        <f t="shared" si="39"/>
        <v>2.6666666666666665</v>
      </c>
      <c r="J165" s="739">
        <f>IF(Weather_Site!M163&lt;180,Weather_Site!M163+180,Weather_Site!M163-180)</f>
        <v>70</v>
      </c>
      <c r="K165" s="635">
        <f t="shared" si="40"/>
        <v>13.796580000000001</v>
      </c>
      <c r="L165" s="635">
        <f t="shared" si="41"/>
        <v>18.513000000000002</v>
      </c>
      <c r="M165" s="635">
        <f t="shared" si="42"/>
        <v>20.581219999999998</v>
      </c>
      <c r="N165" s="635">
        <f t="shared" si="43"/>
        <v>20.581219999999998</v>
      </c>
      <c r="O165" s="636">
        <f t="shared" si="44"/>
        <v>0.16733158876396814</v>
      </c>
      <c r="P165" s="635">
        <f>IF($O$11,Weather_Site!H163,IF(0.191*(Weather_Site!K163+104)*(Weather_Site!J163+1)^1.5/(3.52*(Weather_Site!J163+1)^1.5+Weather_Site!I163-1)&gt;10, 10,0.191*(Weather_Site!K163+104)*(Weather_Site!J163+1)^1.5/(3.52*(Weather_Site!J163+1)^1.5+Weather_Site!I163-1)))</f>
        <v>10</v>
      </c>
      <c r="Q165" s="636">
        <f t="shared" si="45"/>
        <v>0.99848144468279332</v>
      </c>
      <c r="R165" s="636">
        <f t="shared" si="46"/>
        <v>0.16707748649011397</v>
      </c>
      <c r="S165" s="635">
        <f t="shared" si="47"/>
        <v>1</v>
      </c>
      <c r="T165" s="707">
        <f t="shared" si="48"/>
        <v>22.642589586201012</v>
      </c>
      <c r="U165" s="707">
        <f t="shared" si="49"/>
        <v>77.089662564280488</v>
      </c>
      <c r="V165" s="707">
        <f t="shared" si="50"/>
        <v>104.15201075647224</v>
      </c>
      <c r="W165" s="636">
        <f t="shared" si="51"/>
        <v>1</v>
      </c>
      <c r="X165" s="636">
        <f t="shared" si="52"/>
        <v>0</v>
      </c>
      <c r="Y165" s="707">
        <f t="shared" si="53"/>
        <v>77.089662564280488</v>
      </c>
      <c r="Z165" s="635">
        <f t="shared" si="54"/>
        <v>0.74509954184108684</v>
      </c>
      <c r="AA165" s="707">
        <f t="shared" si="55"/>
        <v>27.898690852736131</v>
      </c>
      <c r="AB165" s="707">
        <f t="shared" si="56"/>
        <v>916.08215680553315</v>
      </c>
    </row>
    <row r="166" spans="1:28" x14ac:dyDescent="0.25">
      <c r="A166" s="23" t="str">
        <f>Weather_Site!A164</f>
        <v>Sun</v>
      </c>
      <c r="B166" s="24">
        <f>Weather_Site!B164</f>
        <v>43779</v>
      </c>
      <c r="C166" s="25">
        <f>Weather_Site!C164</f>
        <v>4.1666666666666664E-2</v>
      </c>
      <c r="D166" s="27">
        <f>Weather_Site!D164</f>
        <v>6.4</v>
      </c>
      <c r="E166" s="27">
        <f>Weather_Site!E164</f>
        <v>88</v>
      </c>
      <c r="F166" s="28">
        <f>Weather_Site!F164</f>
        <v>260</v>
      </c>
      <c r="G166" s="27">
        <f>Weather_Site!G164</f>
        <v>5</v>
      </c>
      <c r="H166" s="180">
        <f>C$4</f>
        <v>0</v>
      </c>
      <c r="I166" s="27">
        <f t="shared" si="39"/>
        <v>1.6666666666666667</v>
      </c>
      <c r="J166" s="739">
        <f>IF(Weather_Site!M164&lt;180,Weather_Site!M164+180,Weather_Site!M164-180)</f>
        <v>80</v>
      </c>
      <c r="K166" s="635">
        <f t="shared" si="40"/>
        <v>13.552319999999998</v>
      </c>
      <c r="L166" s="635">
        <f t="shared" si="41"/>
        <v>18.184000000000001</v>
      </c>
      <c r="M166" s="635">
        <f t="shared" si="42"/>
        <v>20.194879999999998</v>
      </c>
      <c r="N166" s="635">
        <f t="shared" si="43"/>
        <v>20.194879999999998</v>
      </c>
      <c r="O166" s="636">
        <f t="shared" si="44"/>
        <v>0.17138697652825297</v>
      </c>
      <c r="P166" s="635">
        <f>IF($O$11,Weather_Site!H164,IF(0.191*(Weather_Site!K164+104)*(Weather_Site!J164+1)^1.5/(3.52*(Weather_Site!J164+1)^1.5+Weather_Site!I164-1)&gt;10, 10,0.191*(Weather_Site!K164+104)*(Weather_Site!J164+1)^1.5/(3.52*(Weather_Site!J164+1)^1.5+Weather_Site!I164-1)))</f>
        <v>10</v>
      </c>
      <c r="Q166" s="636">
        <f t="shared" si="45"/>
        <v>0.99848144468279332</v>
      </c>
      <c r="R166" s="636">
        <f t="shared" si="46"/>
        <v>0.17112671592374601</v>
      </c>
      <c r="S166" s="635">
        <f t="shared" si="47"/>
        <v>1</v>
      </c>
      <c r="T166" s="707">
        <f t="shared" si="48"/>
        <v>5.1338014777123804E-3</v>
      </c>
      <c r="U166" s="707">
        <f t="shared" si="49"/>
        <v>53.561927709758947</v>
      </c>
      <c r="V166" s="707">
        <f t="shared" si="50"/>
        <v>60.940145766921425</v>
      </c>
      <c r="W166" s="636">
        <f t="shared" si="51"/>
        <v>1</v>
      </c>
      <c r="X166" s="636">
        <f t="shared" si="52"/>
        <v>0</v>
      </c>
      <c r="Y166" s="707">
        <f t="shared" si="53"/>
        <v>53.561927709758947</v>
      </c>
      <c r="Z166" s="635">
        <f t="shared" si="54"/>
        <v>0.57263661736945448</v>
      </c>
      <c r="AA166" s="707">
        <f t="shared" si="55"/>
        <v>25.481411850503775</v>
      </c>
      <c r="AB166" s="707">
        <f t="shared" si="56"/>
        <v>636.49424095096879</v>
      </c>
    </row>
    <row r="167" spans="1:28" x14ac:dyDescent="0.25">
      <c r="A167" s="23" t="str">
        <f>Weather_Site!A165</f>
        <v>Sun</v>
      </c>
      <c r="B167" s="24">
        <f>Weather_Site!B165</f>
        <v>43779</v>
      </c>
      <c r="C167" s="25">
        <f>Weather_Site!C165</f>
        <v>6.25E-2</v>
      </c>
      <c r="D167" s="27">
        <f>Weather_Site!D165</f>
        <v>5.7</v>
      </c>
      <c r="E167" s="27">
        <f>Weather_Site!E165</f>
        <v>91</v>
      </c>
      <c r="F167" s="28">
        <f>Weather_Site!F165</f>
        <v>230</v>
      </c>
      <c r="G167" s="27">
        <f>Weather_Site!G165</f>
        <v>5</v>
      </c>
      <c r="H167" s="180">
        <f>C$4</f>
        <v>0</v>
      </c>
      <c r="I167" s="27">
        <f t="shared" si="39"/>
        <v>1.6666666666666667</v>
      </c>
      <c r="J167" s="739">
        <f>IF(Weather_Site!M165&lt;180,Weather_Site!M165+180,Weather_Site!M165-180)</f>
        <v>50</v>
      </c>
      <c r="K167" s="635">
        <f t="shared" si="40"/>
        <v>13.93741</v>
      </c>
      <c r="L167" s="635">
        <f t="shared" si="41"/>
        <v>18.722500000000004</v>
      </c>
      <c r="M167" s="635">
        <f t="shared" si="42"/>
        <v>20.822689999999998</v>
      </c>
      <c r="N167" s="635">
        <f t="shared" si="43"/>
        <v>20.822689999999998</v>
      </c>
      <c r="O167" s="636">
        <f t="shared" si="44"/>
        <v>0.16409614886250257</v>
      </c>
      <c r="P167" s="635">
        <f>IF($O$11,Weather_Site!H165,IF(0.191*(Weather_Site!K165+104)*(Weather_Site!J165+1)^1.5/(3.52*(Weather_Site!J165+1)^1.5+Weather_Site!I165-1)&gt;10, 10,0.191*(Weather_Site!K165+104)*(Weather_Site!J165+1)^1.5/(3.52*(Weather_Site!J165+1)^1.5+Weather_Site!I165-1)))</f>
        <v>10</v>
      </c>
      <c r="Q167" s="636">
        <f t="shared" si="45"/>
        <v>0.99848144468279332</v>
      </c>
      <c r="R167" s="636">
        <f t="shared" si="46"/>
        <v>0.16384695978311428</v>
      </c>
      <c r="S167" s="635">
        <f t="shared" si="47"/>
        <v>1</v>
      </c>
      <c r="T167" s="707">
        <f t="shared" si="48"/>
        <v>4.9154087934934285E-3</v>
      </c>
      <c r="U167" s="707">
        <f t="shared" si="49"/>
        <v>51.283395278137121</v>
      </c>
      <c r="V167" s="707">
        <f t="shared" si="50"/>
        <v>58.347742833440137</v>
      </c>
      <c r="W167" s="636">
        <f t="shared" si="51"/>
        <v>1</v>
      </c>
      <c r="X167" s="636">
        <f t="shared" si="52"/>
        <v>0</v>
      </c>
      <c r="Y167" s="707">
        <f t="shared" si="53"/>
        <v>51.283395278137121</v>
      </c>
      <c r="Z167" s="635">
        <f t="shared" si="54"/>
        <v>0.55491860874850985</v>
      </c>
      <c r="AA167" s="707">
        <f t="shared" si="55"/>
        <v>24.397428771711283</v>
      </c>
      <c r="AB167" s="707">
        <f t="shared" si="56"/>
        <v>609.41768055519617</v>
      </c>
    </row>
    <row r="168" spans="1:28" x14ac:dyDescent="0.25">
      <c r="A168" s="23" t="str">
        <f>Weather_Site!A166</f>
        <v>Sun</v>
      </c>
      <c r="B168" s="24">
        <f>Weather_Site!B166</f>
        <v>43779</v>
      </c>
      <c r="C168" s="25">
        <f>Weather_Site!C166</f>
        <v>8.3333333333333329E-2</v>
      </c>
      <c r="D168" s="27">
        <f>Weather_Site!D166</f>
        <v>6.2</v>
      </c>
      <c r="E168" s="27">
        <f>Weather_Site!E166</f>
        <v>91</v>
      </c>
      <c r="F168" s="28">
        <f>Weather_Site!F166</f>
        <v>270</v>
      </c>
      <c r="G168" s="27">
        <f>Weather_Site!G166</f>
        <v>2</v>
      </c>
      <c r="H168" s="180">
        <f>C$4</f>
        <v>0</v>
      </c>
      <c r="I168" s="27">
        <f t="shared" si="39"/>
        <v>0.66666666666666663</v>
      </c>
      <c r="J168" s="739">
        <f>IF(Weather_Site!M166&lt;180,Weather_Site!M166+180,Weather_Site!M166-180)</f>
        <v>90</v>
      </c>
      <c r="K168" s="635">
        <f t="shared" si="40"/>
        <v>13.92806</v>
      </c>
      <c r="L168" s="635">
        <f t="shared" si="41"/>
        <v>18.700000000000003</v>
      </c>
      <c r="M168" s="635">
        <f t="shared" si="42"/>
        <v>20.798539999999999</v>
      </c>
      <c r="N168" s="635">
        <f t="shared" si="43"/>
        <v>20.798539999999999</v>
      </c>
      <c r="O168" s="636">
        <f t="shared" si="44"/>
        <v>0.16444717265539754</v>
      </c>
      <c r="P168" s="635">
        <f>IF($O$11,Weather_Site!H166,IF(0.191*(Weather_Site!K166+104)*(Weather_Site!J166+1)^1.5/(3.52*(Weather_Site!J166+1)^1.5+Weather_Site!I166-1)&gt;10, 10,0.191*(Weather_Site!K166+104)*(Weather_Site!J166+1)^1.5/(3.52*(Weather_Site!J166+1)^1.5+Weather_Site!I166-1)))</f>
        <v>10</v>
      </c>
      <c r="Q168" s="636">
        <f t="shared" si="45"/>
        <v>0.99848144468279332</v>
      </c>
      <c r="R168" s="636">
        <f t="shared" si="46"/>
        <v>0.16419745052696208</v>
      </c>
      <c r="S168" s="635">
        <f t="shared" si="47"/>
        <v>1</v>
      </c>
      <c r="T168" s="707">
        <f t="shared" si="48"/>
        <v>4.9259235158088622E-3</v>
      </c>
      <c r="U168" s="707">
        <f t="shared" si="49"/>
        <v>24.117356711133347</v>
      </c>
      <c r="V168" s="707">
        <f t="shared" si="50"/>
        <v>19.628816220452475</v>
      </c>
      <c r="W168" s="636">
        <f t="shared" si="51"/>
        <v>1</v>
      </c>
      <c r="X168" s="636">
        <f t="shared" si="52"/>
        <v>0</v>
      </c>
      <c r="Y168" s="707">
        <f t="shared" si="53"/>
        <v>24.117356711133347</v>
      </c>
      <c r="Z168" s="635">
        <f t="shared" si="54"/>
        <v>0.32161808510743395</v>
      </c>
      <c r="AA168" s="707">
        <f t="shared" si="55"/>
        <v>16.738865013279668</v>
      </c>
      <c r="AB168" s="707">
        <f t="shared" si="56"/>
        <v>286.59458891730128</v>
      </c>
    </row>
    <row r="169" spans="1:28" x14ac:dyDescent="0.25">
      <c r="A169" s="23" t="str">
        <f>Weather_Site!A167</f>
        <v>Sun</v>
      </c>
      <c r="B169" s="24">
        <f>Weather_Site!B167</f>
        <v>43779</v>
      </c>
      <c r="C169" s="25">
        <f>Weather_Site!C167</f>
        <v>0.10416666666666667</v>
      </c>
      <c r="D169" s="27">
        <f>Weather_Site!D167</f>
        <v>6.5</v>
      </c>
      <c r="E169" s="27">
        <f>Weather_Site!E167</f>
        <v>92</v>
      </c>
      <c r="F169" s="28">
        <f>Weather_Site!F167</f>
        <v>290</v>
      </c>
      <c r="G169" s="27">
        <f>Weather_Site!G167</f>
        <v>2</v>
      </c>
      <c r="H169" s="180">
        <f>C$4</f>
        <v>0</v>
      </c>
      <c r="I169" s="27">
        <f t="shared" si="39"/>
        <v>0.66666666666666663</v>
      </c>
      <c r="J169" s="739">
        <f>IF(Weather_Site!M167&lt;180,Weather_Site!M167+180,Weather_Site!M167-180)</f>
        <v>110</v>
      </c>
      <c r="K169" s="635">
        <f t="shared" si="40"/>
        <v>14.04645</v>
      </c>
      <c r="L169" s="635">
        <f t="shared" si="41"/>
        <v>18.855500000000003</v>
      </c>
      <c r="M169" s="635">
        <f t="shared" si="42"/>
        <v>20.982050000000001</v>
      </c>
      <c r="N169" s="635">
        <f t="shared" si="43"/>
        <v>20.982050000000001</v>
      </c>
      <c r="O169" s="636">
        <f t="shared" si="44"/>
        <v>0.1616148450940349</v>
      </c>
      <c r="P169" s="635">
        <f>IF($O$11,Weather_Site!H167,IF(0.191*(Weather_Site!K167+104)*(Weather_Site!J167+1)^1.5/(3.52*(Weather_Site!J167+1)^1.5+Weather_Site!I167-1)&gt;10, 10,0.191*(Weather_Site!K167+104)*(Weather_Site!J167+1)^1.5/(3.52*(Weather_Site!J167+1)^1.5+Weather_Site!I167-1)))</f>
        <v>10</v>
      </c>
      <c r="Q169" s="636">
        <f t="shared" si="45"/>
        <v>0.99848144468279332</v>
      </c>
      <c r="R169" s="636">
        <f t="shared" si="46"/>
        <v>0.16136942401167781</v>
      </c>
      <c r="S169" s="635">
        <f t="shared" si="47"/>
        <v>1</v>
      </c>
      <c r="T169" s="707">
        <f t="shared" si="48"/>
        <v>4.8410827203503341E-3</v>
      </c>
      <c r="U169" s="707">
        <f t="shared" si="49"/>
        <v>23.701975570690767</v>
      </c>
      <c r="V169" s="707">
        <f t="shared" si="50"/>
        <v>19.290742684249995</v>
      </c>
      <c r="W169" s="636">
        <f t="shared" si="51"/>
        <v>1</v>
      </c>
      <c r="X169" s="636">
        <f t="shared" si="52"/>
        <v>0</v>
      </c>
      <c r="Y169" s="707">
        <f t="shared" si="53"/>
        <v>23.701975570690767</v>
      </c>
      <c r="Z169" s="635">
        <f t="shared" si="54"/>
        <v>0.31760352259793578</v>
      </c>
      <c r="AA169" s="707">
        <f t="shared" si="55"/>
        <v>16.450566054060776</v>
      </c>
      <c r="AB169" s="707">
        <f t="shared" si="56"/>
        <v>281.65847636504196</v>
      </c>
    </row>
    <row r="170" spans="1:28" x14ac:dyDescent="0.25">
      <c r="A170" s="23" t="str">
        <f>Weather_Site!A168</f>
        <v>Sun</v>
      </c>
      <c r="B170" s="24">
        <f>Weather_Site!B168</f>
        <v>43779</v>
      </c>
      <c r="C170" s="25">
        <f>Weather_Site!C168</f>
        <v>0.125</v>
      </c>
      <c r="D170" s="27">
        <f>Weather_Site!D168</f>
        <v>5.6</v>
      </c>
      <c r="E170" s="27">
        <f>Weather_Site!E168</f>
        <v>89</v>
      </c>
      <c r="F170" s="28">
        <f>Weather_Site!F168</f>
        <v>0</v>
      </c>
      <c r="G170" s="27">
        <f>Weather_Site!G168</f>
        <v>0</v>
      </c>
      <c r="H170" s="180">
        <f>C$4</f>
        <v>0</v>
      </c>
      <c r="I170" s="27">
        <f t="shared" si="39"/>
        <v>0</v>
      </c>
      <c r="J170" s="739">
        <f>IF(Weather_Site!M168&lt;180,Weather_Site!M168+180,Weather_Site!M168-180)</f>
        <v>180</v>
      </c>
      <c r="K170" s="635">
        <f t="shared" si="40"/>
        <v>13.691279999999999</v>
      </c>
      <c r="L170" s="635">
        <f t="shared" si="41"/>
        <v>18.389000000000003</v>
      </c>
      <c r="M170" s="635">
        <f t="shared" si="42"/>
        <v>20.431519999999999</v>
      </c>
      <c r="N170" s="635">
        <f t="shared" si="43"/>
        <v>20.431519999999999</v>
      </c>
      <c r="O170" s="636">
        <f t="shared" si="44"/>
        <v>0.16905299699536513</v>
      </c>
      <c r="P170" s="635">
        <f>IF($O$11,Weather_Site!H168,IF(0.191*(Weather_Site!K168+104)*(Weather_Site!J168+1)^1.5/(3.52*(Weather_Site!J168+1)^1.5+Weather_Site!I168-1)&gt;10, 10,0.191*(Weather_Site!K168+104)*(Weather_Site!J168+1)^1.5/(3.52*(Weather_Site!J168+1)^1.5+Weather_Site!I168-1)))</f>
        <v>10</v>
      </c>
      <c r="Q170" s="636">
        <f t="shared" si="45"/>
        <v>0.99848144468279332</v>
      </c>
      <c r="R170" s="636">
        <f t="shared" si="46"/>
        <v>0.1687962806678881</v>
      </c>
      <c r="S170" s="635">
        <f t="shared" si="47"/>
        <v>1</v>
      </c>
      <c r="T170" s="707">
        <f t="shared" si="48"/>
        <v>5.0638884200366425E-3</v>
      </c>
      <c r="U170" s="707">
        <f t="shared" si="49"/>
        <v>0</v>
      </c>
      <c r="V170" s="707">
        <f t="shared" si="50"/>
        <v>0</v>
      </c>
      <c r="W170" s="636">
        <f t="shared" si="51"/>
        <v>1</v>
      </c>
      <c r="X170" s="636">
        <f t="shared" si="52"/>
        <v>0</v>
      </c>
      <c r="Y170" s="707">
        <f t="shared" si="53"/>
        <v>0</v>
      </c>
      <c r="Z170" s="635">
        <f t="shared" si="54"/>
        <v>0</v>
      </c>
      <c r="AA170" s="707">
        <f t="shared" si="55"/>
        <v>0</v>
      </c>
      <c r="AB170" s="707">
        <f t="shared" si="56"/>
        <v>0</v>
      </c>
    </row>
    <row r="171" spans="1:28" x14ac:dyDescent="0.25">
      <c r="A171" s="23" t="str">
        <f>Weather_Site!A169</f>
        <v>Sun</v>
      </c>
      <c r="B171" s="24">
        <f>Weather_Site!B169</f>
        <v>43779</v>
      </c>
      <c r="C171" s="25">
        <f>Weather_Site!C169</f>
        <v>0.14583333333333334</v>
      </c>
      <c r="D171" s="27">
        <f>Weather_Site!D169</f>
        <v>4.9000000000000004</v>
      </c>
      <c r="E171" s="27">
        <f>Weather_Site!E169</f>
        <v>93</v>
      </c>
      <c r="F171" s="28">
        <f>Weather_Site!F169</f>
        <v>240</v>
      </c>
      <c r="G171" s="27">
        <f>Weather_Site!G169</f>
        <v>4</v>
      </c>
      <c r="H171" s="180">
        <f>C$4</f>
        <v>0</v>
      </c>
      <c r="I171" s="27">
        <f t="shared" si="39"/>
        <v>1.3333333333333333</v>
      </c>
      <c r="J171" s="739">
        <f>IF(Weather_Site!M169&lt;180,Weather_Site!M169+180,Weather_Site!M169-180)</f>
        <v>60</v>
      </c>
      <c r="K171" s="635">
        <f t="shared" si="40"/>
        <v>14.200369999999999</v>
      </c>
      <c r="L171" s="635">
        <f t="shared" si="41"/>
        <v>19.096499999999999</v>
      </c>
      <c r="M171" s="635">
        <f t="shared" si="42"/>
        <v>21.25733</v>
      </c>
      <c r="N171" s="635">
        <f t="shared" si="43"/>
        <v>21.25733</v>
      </c>
      <c r="O171" s="636">
        <f t="shared" si="44"/>
        <v>0.15659573483552425</v>
      </c>
      <c r="P171" s="635">
        <f>IF($O$11,Weather_Site!H169,IF(0.191*(Weather_Site!K169+104)*(Weather_Site!J169+1)^1.5/(3.52*(Weather_Site!J169+1)^1.5+Weather_Site!I169-1)&gt;10, 10,0.191*(Weather_Site!K169+104)*(Weather_Site!J169+1)^1.5/(3.52*(Weather_Site!J169+1)^1.5+Weather_Site!I169-1)))</f>
        <v>10</v>
      </c>
      <c r="Q171" s="636">
        <f t="shared" si="45"/>
        <v>0.99848144468279332</v>
      </c>
      <c r="R171" s="636">
        <f t="shared" si="46"/>
        <v>0.15635793554973787</v>
      </c>
      <c r="S171" s="635">
        <f t="shared" si="47"/>
        <v>1</v>
      </c>
      <c r="T171" s="707">
        <f t="shared" si="48"/>
        <v>4.6907380664921363E-3</v>
      </c>
      <c r="U171" s="707">
        <f t="shared" si="49"/>
        <v>40.704336702741344</v>
      </c>
      <c r="V171" s="707">
        <f t="shared" si="50"/>
        <v>42.683364002294425</v>
      </c>
      <c r="W171" s="636">
        <f t="shared" si="51"/>
        <v>1</v>
      </c>
      <c r="X171" s="636">
        <f t="shared" si="52"/>
        <v>0</v>
      </c>
      <c r="Y171" s="707">
        <f t="shared" si="53"/>
        <v>40.704336702741344</v>
      </c>
      <c r="Z171" s="635">
        <f t="shared" si="54"/>
        <v>0.46955481344655958</v>
      </c>
      <c r="AA171" s="707">
        <f t="shared" si="55"/>
        <v>21.632832006133789</v>
      </c>
      <c r="AB171" s="707">
        <f t="shared" si="56"/>
        <v>483.70320115090965</v>
      </c>
    </row>
    <row r="172" spans="1:28" x14ac:dyDescent="0.25">
      <c r="A172" s="23" t="str">
        <f>Weather_Site!A170</f>
        <v>Sun</v>
      </c>
      <c r="B172" s="24">
        <f>Weather_Site!B170</f>
        <v>43779</v>
      </c>
      <c r="C172" s="25">
        <f>Weather_Site!C170</f>
        <v>0.16666666666666666</v>
      </c>
      <c r="D172" s="27">
        <f>Weather_Site!D170</f>
        <v>4.9000000000000004</v>
      </c>
      <c r="E172" s="27">
        <f>Weather_Site!E170</f>
        <v>96</v>
      </c>
      <c r="F172" s="28">
        <f>Weather_Site!F170</f>
        <v>0</v>
      </c>
      <c r="G172" s="27">
        <f>Weather_Site!G170</f>
        <v>0</v>
      </c>
      <c r="H172" s="180">
        <f>C$4</f>
        <v>0</v>
      </c>
      <c r="I172" s="27">
        <f t="shared" si="39"/>
        <v>0</v>
      </c>
      <c r="J172" s="739">
        <f>IF(Weather_Site!M170&lt;180,Weather_Site!M170+180,Weather_Site!M170-180)</f>
        <v>180</v>
      </c>
      <c r="K172" s="635">
        <f t="shared" si="40"/>
        <v>14.572369999999999</v>
      </c>
      <c r="L172" s="635">
        <f t="shared" si="41"/>
        <v>19.6035</v>
      </c>
      <c r="M172" s="635">
        <f t="shared" si="42"/>
        <v>21.851330000000001</v>
      </c>
      <c r="N172" s="635">
        <f t="shared" si="43"/>
        <v>21.851330000000001</v>
      </c>
      <c r="O172" s="636">
        <f t="shared" si="44"/>
        <v>0.14202320641367994</v>
      </c>
      <c r="P172" s="635">
        <f>IF($O$11,Weather_Site!H170,IF(0.191*(Weather_Site!K170+104)*(Weather_Site!J170+1)^1.5/(3.52*(Weather_Site!J170+1)^1.5+Weather_Site!I170-1)&gt;10, 10,0.191*(Weather_Site!K170+104)*(Weather_Site!J170+1)^1.5/(3.52*(Weather_Site!J170+1)^1.5+Weather_Site!I170-1)))</f>
        <v>10</v>
      </c>
      <c r="Q172" s="636">
        <f t="shared" si="45"/>
        <v>0.99848144468279332</v>
      </c>
      <c r="R172" s="636">
        <f t="shared" si="46"/>
        <v>0.1418075363184137</v>
      </c>
      <c r="S172" s="635">
        <f t="shared" si="47"/>
        <v>1</v>
      </c>
      <c r="T172" s="707">
        <f t="shared" si="48"/>
        <v>4.2542260895524105E-3</v>
      </c>
      <c r="U172" s="707">
        <f t="shared" si="49"/>
        <v>0</v>
      </c>
      <c r="V172" s="707">
        <f t="shared" si="50"/>
        <v>0</v>
      </c>
      <c r="W172" s="636">
        <f t="shared" si="51"/>
        <v>1</v>
      </c>
      <c r="X172" s="636">
        <f t="shared" si="52"/>
        <v>0</v>
      </c>
      <c r="Y172" s="707">
        <f t="shared" si="53"/>
        <v>0</v>
      </c>
      <c r="Z172" s="635">
        <f t="shared" si="54"/>
        <v>0</v>
      </c>
      <c r="AA172" s="707">
        <f t="shared" si="55"/>
        <v>0</v>
      </c>
      <c r="AB172" s="707">
        <f t="shared" si="56"/>
        <v>0</v>
      </c>
    </row>
    <row r="173" spans="1:28" x14ac:dyDescent="0.25">
      <c r="A173" s="23" t="str">
        <f>Weather_Site!A171</f>
        <v>Sun</v>
      </c>
      <c r="B173" s="24">
        <f>Weather_Site!B171</f>
        <v>43779</v>
      </c>
      <c r="C173" s="25">
        <f>Weather_Site!C171</f>
        <v>0.1875</v>
      </c>
      <c r="D173" s="27">
        <f>Weather_Site!D171</f>
        <v>5.0999999999999996</v>
      </c>
      <c r="E173" s="27">
        <f>Weather_Site!E171</f>
        <v>96</v>
      </c>
      <c r="F173" s="28">
        <f>Weather_Site!F171</f>
        <v>240</v>
      </c>
      <c r="G173" s="27">
        <f>Weather_Site!G171</f>
        <v>8</v>
      </c>
      <c r="H173" s="180">
        <f>C$4</f>
        <v>0</v>
      </c>
      <c r="I173" s="27">
        <f t="shared" si="39"/>
        <v>2.6666666666666665</v>
      </c>
      <c r="J173" s="739">
        <f>IF(Weather_Site!M171&lt;180,Weather_Site!M171+180,Weather_Site!M171-180)</f>
        <v>60</v>
      </c>
      <c r="K173" s="635">
        <f t="shared" si="40"/>
        <v>14.568629999999999</v>
      </c>
      <c r="L173" s="635">
        <f t="shared" si="41"/>
        <v>19.5945</v>
      </c>
      <c r="M173" s="635">
        <f t="shared" si="42"/>
        <v>21.841670000000001</v>
      </c>
      <c r="N173" s="635">
        <f t="shared" si="43"/>
        <v>21.841670000000001</v>
      </c>
      <c r="O173" s="636">
        <f t="shared" si="44"/>
        <v>0.14230656933754471</v>
      </c>
      <c r="P173" s="635">
        <f>IF($O$11,Weather_Site!H171,IF(0.191*(Weather_Site!K171+104)*(Weather_Site!J171+1)^1.5/(3.52*(Weather_Site!J171+1)^1.5+Weather_Site!I171-1)&gt;10, 10,0.191*(Weather_Site!K171+104)*(Weather_Site!J171+1)^1.5/(3.52*(Weather_Site!J171+1)^1.5+Weather_Site!I171-1)))</f>
        <v>10</v>
      </c>
      <c r="Q173" s="636">
        <f t="shared" si="45"/>
        <v>0.99848144468279332</v>
      </c>
      <c r="R173" s="636">
        <f t="shared" si="46"/>
        <v>0.14209046894000374</v>
      </c>
      <c r="S173" s="635">
        <f t="shared" si="47"/>
        <v>1</v>
      </c>
      <c r="T173" s="707">
        <f t="shared" si="48"/>
        <v>19.256311786266401</v>
      </c>
      <c r="U173" s="707">
        <f t="shared" si="49"/>
        <v>65.560636171249797</v>
      </c>
      <c r="V173" s="707">
        <f t="shared" si="50"/>
        <v>88.575716335708194</v>
      </c>
      <c r="W173" s="636">
        <f t="shared" si="51"/>
        <v>1</v>
      </c>
      <c r="X173" s="636">
        <f t="shared" si="52"/>
        <v>0</v>
      </c>
      <c r="Y173" s="707">
        <f t="shared" si="53"/>
        <v>65.560636171249797</v>
      </c>
      <c r="Z173" s="635">
        <f t="shared" si="54"/>
        <v>0.66274901018242682</v>
      </c>
      <c r="AA173" s="707">
        <f t="shared" si="55"/>
        <v>23.726344879577951</v>
      </c>
      <c r="AB173" s="707">
        <f t="shared" si="56"/>
        <v>779.07889316835178</v>
      </c>
    </row>
    <row r="174" spans="1:28" x14ac:dyDescent="0.25">
      <c r="A174" s="23" t="str">
        <f>Weather_Site!A172</f>
        <v>Sun</v>
      </c>
      <c r="B174" s="24">
        <f>Weather_Site!B172</f>
        <v>43779</v>
      </c>
      <c r="C174" s="25">
        <f>Weather_Site!C172</f>
        <v>0.20833333333333334</v>
      </c>
      <c r="D174" s="27">
        <f>Weather_Site!D172</f>
        <v>5.7</v>
      </c>
      <c r="E174" s="27">
        <f>Weather_Site!E172</f>
        <v>98</v>
      </c>
      <c r="F174" s="28">
        <f>Weather_Site!F172</f>
        <v>210</v>
      </c>
      <c r="G174" s="27">
        <f>Weather_Site!G172</f>
        <v>8</v>
      </c>
      <c r="H174" s="180">
        <f>C$4</f>
        <v>0</v>
      </c>
      <c r="I174" s="27">
        <f t="shared" si="39"/>
        <v>2.6666666666666665</v>
      </c>
      <c r="J174" s="739">
        <f>IF(Weather_Site!M172&lt;180,Weather_Site!M172+180,Weather_Site!M172-180)</f>
        <v>30</v>
      </c>
      <c r="K174" s="635">
        <f t="shared" si="40"/>
        <v>14.805409999999998</v>
      </c>
      <c r="L174" s="635">
        <f t="shared" si="41"/>
        <v>19.905500000000004</v>
      </c>
      <c r="M174" s="635">
        <f t="shared" si="42"/>
        <v>22.208690000000001</v>
      </c>
      <c r="N174" s="635">
        <f t="shared" si="43"/>
        <v>22.208690000000001</v>
      </c>
      <c r="O174" s="636">
        <f t="shared" si="44"/>
        <v>0.13031713999905925</v>
      </c>
      <c r="P174" s="635">
        <f>IF($O$11,Weather_Site!H172,IF(0.191*(Weather_Site!K172+104)*(Weather_Site!J172+1)^1.5/(3.52*(Weather_Site!J172+1)^1.5+Weather_Site!I172-1)&gt;10, 10,0.191*(Weather_Site!K172+104)*(Weather_Site!J172+1)^1.5/(3.52*(Weather_Site!J172+1)^1.5+Weather_Site!I172-1)))</f>
        <v>10</v>
      </c>
      <c r="Q174" s="636">
        <f t="shared" si="45"/>
        <v>0.99848144468279332</v>
      </c>
      <c r="R174" s="636">
        <f t="shared" si="46"/>
        <v>0.13011924621319051</v>
      </c>
      <c r="S174" s="635">
        <f t="shared" si="47"/>
        <v>1</v>
      </c>
      <c r="T174" s="707">
        <f t="shared" si="48"/>
        <v>17.633953868736484</v>
      </c>
      <c r="U174" s="707">
        <f t="shared" si="49"/>
        <v>60.037106102185213</v>
      </c>
      <c r="V174" s="707">
        <f t="shared" si="50"/>
        <v>81.11314944890654</v>
      </c>
      <c r="W174" s="636">
        <f t="shared" si="51"/>
        <v>1</v>
      </c>
      <c r="X174" s="636">
        <f t="shared" si="52"/>
        <v>0</v>
      </c>
      <c r="Y174" s="707">
        <f t="shared" si="53"/>
        <v>60.037106102185213</v>
      </c>
      <c r="Z174" s="635">
        <f t="shared" si="54"/>
        <v>0.62188998538606832</v>
      </c>
      <c r="AA174" s="707">
        <f t="shared" si="55"/>
        <v>21.727383505423134</v>
      </c>
      <c r="AB174" s="707">
        <f t="shared" si="56"/>
        <v>713.44094418096768</v>
      </c>
    </row>
    <row r="175" spans="1:28" x14ac:dyDescent="0.25">
      <c r="A175" s="23" t="str">
        <f>Weather_Site!A173</f>
        <v>Sun</v>
      </c>
      <c r="B175" s="24">
        <f>Weather_Site!B173</f>
        <v>43779</v>
      </c>
      <c r="C175" s="25">
        <f>Weather_Site!C173</f>
        <v>0.22916666666666666</v>
      </c>
      <c r="D175" s="27">
        <f>Weather_Site!D173</f>
        <v>5.0999999999999996</v>
      </c>
      <c r="E175" s="27">
        <f>Weather_Site!E173</f>
        <v>97</v>
      </c>
      <c r="F175" s="28">
        <f>Weather_Site!F173</f>
        <v>0</v>
      </c>
      <c r="G175" s="27">
        <f>Weather_Site!G173</f>
        <v>0</v>
      </c>
      <c r="H175" s="180">
        <f>C$4</f>
        <v>0</v>
      </c>
      <c r="I175" s="27">
        <f t="shared" si="39"/>
        <v>0</v>
      </c>
      <c r="J175" s="739">
        <f>IF(Weather_Site!M173&lt;180,Weather_Site!M173+180,Weather_Site!M173-180)</f>
        <v>180</v>
      </c>
      <c r="K175" s="635">
        <f t="shared" si="40"/>
        <v>14.692629999999999</v>
      </c>
      <c r="L175" s="635">
        <f t="shared" si="41"/>
        <v>19.763500000000001</v>
      </c>
      <c r="M175" s="635">
        <f t="shared" si="42"/>
        <v>22.039670000000001</v>
      </c>
      <c r="N175" s="635">
        <f t="shared" si="43"/>
        <v>22.039670000000001</v>
      </c>
      <c r="O175" s="636">
        <f t="shared" si="44"/>
        <v>0.13615820697459036</v>
      </c>
      <c r="P175" s="635">
        <f>IF($O$11,Weather_Site!H173,IF(0.191*(Weather_Site!K173+104)*(Weather_Site!J173+1)^1.5/(3.52*(Weather_Site!J173+1)^1.5+Weather_Site!I173-1)&gt;10, 10,0.191*(Weather_Site!K173+104)*(Weather_Site!J173+1)^1.5/(3.52*(Weather_Site!J173+1)^1.5+Weather_Site!I173-1)))</f>
        <v>10</v>
      </c>
      <c r="Q175" s="636">
        <f t="shared" si="45"/>
        <v>0.99848144468279332</v>
      </c>
      <c r="R175" s="636">
        <f t="shared" si="46"/>
        <v>0.13595144320540775</v>
      </c>
      <c r="S175" s="635">
        <f t="shared" si="47"/>
        <v>1</v>
      </c>
      <c r="T175" s="707">
        <f t="shared" si="48"/>
        <v>4.0785432961622323E-3</v>
      </c>
      <c r="U175" s="707">
        <f t="shared" si="49"/>
        <v>0</v>
      </c>
      <c r="V175" s="707">
        <f t="shared" si="50"/>
        <v>0</v>
      </c>
      <c r="W175" s="636">
        <f t="shared" si="51"/>
        <v>1</v>
      </c>
      <c r="X175" s="636">
        <f t="shared" si="52"/>
        <v>0</v>
      </c>
      <c r="Y175" s="707">
        <f t="shared" si="53"/>
        <v>0</v>
      </c>
      <c r="Z175" s="635">
        <f t="shared" si="54"/>
        <v>0</v>
      </c>
      <c r="AA175" s="707">
        <f t="shared" si="55"/>
        <v>0</v>
      </c>
      <c r="AB175" s="707">
        <f t="shared" si="56"/>
        <v>0</v>
      </c>
    </row>
    <row r="176" spans="1:28" x14ac:dyDescent="0.25">
      <c r="A176" s="23" t="str">
        <f>Weather_Site!A174</f>
        <v>Sun</v>
      </c>
      <c r="B176" s="24">
        <f>Weather_Site!B174</f>
        <v>43779</v>
      </c>
      <c r="C176" s="25">
        <f>Weather_Site!C174</f>
        <v>0.25</v>
      </c>
      <c r="D176" s="27">
        <f>Weather_Site!D174</f>
        <v>4.9000000000000004</v>
      </c>
      <c r="E176" s="27">
        <f>Weather_Site!E174</f>
        <v>97</v>
      </c>
      <c r="F176" s="28">
        <f>Weather_Site!F174</f>
        <v>310</v>
      </c>
      <c r="G176" s="27">
        <f>Weather_Site!G174</f>
        <v>2</v>
      </c>
      <c r="H176" s="180">
        <f>C$4</f>
        <v>0</v>
      </c>
      <c r="I176" s="27">
        <f t="shared" si="39"/>
        <v>0.66666666666666663</v>
      </c>
      <c r="J176" s="739">
        <f>IF(Weather_Site!M174&lt;180,Weather_Site!M174+180,Weather_Site!M174-180)</f>
        <v>130</v>
      </c>
      <c r="K176" s="635">
        <f t="shared" si="40"/>
        <v>14.69637</v>
      </c>
      <c r="L176" s="635">
        <f t="shared" si="41"/>
        <v>19.772500000000001</v>
      </c>
      <c r="M176" s="635">
        <f t="shared" si="42"/>
        <v>22.049330000000001</v>
      </c>
      <c r="N176" s="635">
        <f t="shared" si="43"/>
        <v>19.772500000000001</v>
      </c>
      <c r="O176" s="636">
        <f t="shared" si="44"/>
        <v>0.17458902347699823</v>
      </c>
      <c r="P176" s="635">
        <f>IF($O$11,Weather_Site!H174,IF(0.191*(Weather_Site!K174+104)*(Weather_Site!J174+1)^1.5/(3.52*(Weather_Site!J174+1)^1.5+Weather_Site!I174-1)&gt;10, 10,0.191*(Weather_Site!K174+104)*(Weather_Site!J174+1)^1.5/(3.52*(Weather_Site!J174+1)^1.5+Weather_Site!I174-1)))</f>
        <v>10</v>
      </c>
      <c r="Q176" s="636">
        <f t="shared" si="45"/>
        <v>0.99848144468279332</v>
      </c>
      <c r="R176" s="636">
        <f t="shared" si="46"/>
        <v>0.17432390038707132</v>
      </c>
      <c r="S176" s="635">
        <f t="shared" si="47"/>
        <v>1</v>
      </c>
      <c r="T176" s="707">
        <f t="shared" si="48"/>
        <v>5.2297170116121392E-3</v>
      </c>
      <c r="U176" s="707">
        <f t="shared" si="49"/>
        <v>25.604731836081214</v>
      </c>
      <c r="V176" s="707">
        <f t="shared" si="50"/>
        <v>20.83937230784478</v>
      </c>
      <c r="W176" s="636">
        <f t="shared" si="51"/>
        <v>1</v>
      </c>
      <c r="X176" s="636">
        <f t="shared" si="52"/>
        <v>0</v>
      </c>
      <c r="Y176" s="707">
        <f t="shared" si="53"/>
        <v>25.604731836081214</v>
      </c>
      <c r="Z176" s="635">
        <f t="shared" si="54"/>
        <v>0.33583937366412281</v>
      </c>
      <c r="AA176" s="707">
        <f t="shared" si="55"/>
        <v>17.771190891227938</v>
      </c>
      <c r="AB176" s="707">
        <f t="shared" si="56"/>
        <v>304.26956331876511</v>
      </c>
    </row>
    <row r="177" spans="1:28" x14ac:dyDescent="0.25">
      <c r="A177" s="23" t="str">
        <f>Weather_Site!A175</f>
        <v>Sun</v>
      </c>
      <c r="B177" s="24">
        <f>Weather_Site!B175</f>
        <v>43779</v>
      </c>
      <c r="C177" s="25">
        <f>Weather_Site!C175</f>
        <v>0.27083333333333331</v>
      </c>
      <c r="D177" s="27">
        <f>Weather_Site!D175</f>
        <v>5.2</v>
      </c>
      <c r="E177" s="27">
        <f>Weather_Site!E175</f>
        <v>98</v>
      </c>
      <c r="F177" s="28">
        <f>Weather_Site!F175</f>
        <v>0</v>
      </c>
      <c r="G177" s="27">
        <f>Weather_Site!G175</f>
        <v>0</v>
      </c>
      <c r="H177" s="180">
        <f>C$4</f>
        <v>0</v>
      </c>
      <c r="I177" s="27">
        <f t="shared" si="39"/>
        <v>0</v>
      </c>
      <c r="J177" s="739">
        <f>IF(Weather_Site!M175&lt;180,Weather_Site!M175+180,Weather_Site!M175-180)</f>
        <v>180</v>
      </c>
      <c r="K177" s="635">
        <f t="shared" si="40"/>
        <v>14.81476</v>
      </c>
      <c r="L177" s="635">
        <f t="shared" si="41"/>
        <v>19.928000000000004</v>
      </c>
      <c r="M177" s="635">
        <f t="shared" si="42"/>
        <v>22.232840000000003</v>
      </c>
      <c r="N177" s="635">
        <f t="shared" si="43"/>
        <v>19.928000000000004</v>
      </c>
      <c r="O177" s="636">
        <f t="shared" si="44"/>
        <v>0.17353441448839391</v>
      </c>
      <c r="P177" s="635">
        <f>IF($O$11,Weather_Site!H175,IF(0.191*(Weather_Site!K175+104)*(Weather_Site!J175+1)^1.5/(3.52*(Weather_Site!J175+1)^1.5+Weather_Site!I175-1)&gt;10, 10,0.191*(Weather_Site!K175+104)*(Weather_Site!J175+1)^1.5/(3.52*(Weather_Site!J175+1)^1.5+Weather_Site!I175-1)))</f>
        <v>10</v>
      </c>
      <c r="Q177" s="636">
        <f t="shared" si="45"/>
        <v>0.99848144468279332</v>
      </c>
      <c r="R177" s="636">
        <f t="shared" si="46"/>
        <v>0.17327089288055419</v>
      </c>
      <c r="S177" s="635">
        <f t="shared" si="47"/>
        <v>1</v>
      </c>
      <c r="T177" s="707">
        <f t="shared" si="48"/>
        <v>5.1981267864166254E-3</v>
      </c>
      <c r="U177" s="707">
        <f t="shared" si="49"/>
        <v>0</v>
      </c>
      <c r="V177" s="707">
        <f t="shared" si="50"/>
        <v>0</v>
      </c>
      <c r="W177" s="636">
        <f t="shared" si="51"/>
        <v>1</v>
      </c>
      <c r="X177" s="636">
        <f t="shared" si="52"/>
        <v>0</v>
      </c>
      <c r="Y177" s="707">
        <f t="shared" si="53"/>
        <v>0</v>
      </c>
      <c r="Z177" s="635">
        <f t="shared" si="54"/>
        <v>0</v>
      </c>
      <c r="AA177" s="707">
        <f t="shared" si="55"/>
        <v>0</v>
      </c>
      <c r="AB177" s="707">
        <f t="shared" si="56"/>
        <v>0</v>
      </c>
    </row>
    <row r="178" spans="1:28" x14ac:dyDescent="0.25">
      <c r="A178" s="23" t="str">
        <f>Weather_Site!A176</f>
        <v>Sun</v>
      </c>
      <c r="B178" s="24">
        <f>Weather_Site!B176</f>
        <v>43779</v>
      </c>
      <c r="C178" s="25">
        <f>Weather_Site!C176</f>
        <v>0.29166666666666669</v>
      </c>
      <c r="D178" s="27">
        <f>Weather_Site!D176</f>
        <v>6.5</v>
      </c>
      <c r="E178" s="27">
        <f>Weather_Site!E176</f>
        <v>97</v>
      </c>
      <c r="F178" s="28">
        <f>Weather_Site!F176</f>
        <v>0</v>
      </c>
      <c r="G178" s="27">
        <f>Weather_Site!G176</f>
        <v>0</v>
      </c>
      <c r="H178" s="180">
        <f>C$4</f>
        <v>0</v>
      </c>
      <c r="I178" s="27">
        <f t="shared" si="39"/>
        <v>0</v>
      </c>
      <c r="J178" s="739">
        <f>IF(Weather_Site!M176&lt;180,Weather_Site!M176+180,Weather_Site!M176-180)</f>
        <v>180</v>
      </c>
      <c r="K178" s="635">
        <f t="shared" si="40"/>
        <v>14.666450000000001</v>
      </c>
      <c r="L178" s="635">
        <f t="shared" si="41"/>
        <v>19.700500000000002</v>
      </c>
      <c r="M178" s="635">
        <f t="shared" si="42"/>
        <v>21.972050000000003</v>
      </c>
      <c r="N178" s="635">
        <f t="shared" si="43"/>
        <v>19.700500000000002</v>
      </c>
      <c r="O178" s="636">
        <f t="shared" si="44"/>
        <v>0.17503563879452422</v>
      </c>
      <c r="P178" s="635">
        <f>IF($O$11,Weather_Site!H176,IF(0.191*(Weather_Site!K176+104)*(Weather_Site!J176+1)^1.5/(3.52*(Weather_Site!J176+1)^1.5+Weather_Site!I176-1)&gt;10, 10,0.191*(Weather_Site!K176+104)*(Weather_Site!J176+1)^1.5/(3.52*(Weather_Site!J176+1)^1.5+Weather_Site!I176-1)))</f>
        <v>10</v>
      </c>
      <c r="Q178" s="636">
        <f t="shared" si="45"/>
        <v>0.99848144468279332</v>
      </c>
      <c r="R178" s="636">
        <f t="shared" si="46"/>
        <v>0.17476983749453212</v>
      </c>
      <c r="S178" s="635">
        <f t="shared" si="47"/>
        <v>1</v>
      </c>
      <c r="T178" s="707">
        <f t="shared" si="48"/>
        <v>5.2430951248359633E-3</v>
      </c>
      <c r="U178" s="707">
        <f t="shared" si="49"/>
        <v>0</v>
      </c>
      <c r="V178" s="707">
        <f t="shared" si="50"/>
        <v>0</v>
      </c>
      <c r="W178" s="636">
        <f t="shared" si="51"/>
        <v>1</v>
      </c>
      <c r="X178" s="636">
        <f t="shared" si="52"/>
        <v>0</v>
      </c>
      <c r="Y178" s="707">
        <f t="shared" si="53"/>
        <v>0</v>
      </c>
      <c r="Z178" s="635">
        <f t="shared" si="54"/>
        <v>0</v>
      </c>
      <c r="AA178" s="707">
        <f t="shared" si="55"/>
        <v>0</v>
      </c>
      <c r="AB178" s="707">
        <f t="shared" si="56"/>
        <v>0</v>
      </c>
    </row>
    <row r="179" spans="1:28" x14ac:dyDescent="0.25">
      <c r="A179" s="23" t="str">
        <f>Weather_Site!A177</f>
        <v>Sun</v>
      </c>
      <c r="B179" s="24">
        <f>Weather_Site!B177</f>
        <v>43779</v>
      </c>
      <c r="C179" s="25">
        <f>Weather_Site!C177</f>
        <v>0.3125</v>
      </c>
      <c r="D179" s="27">
        <f>Weather_Site!D177</f>
        <v>8.6</v>
      </c>
      <c r="E179" s="27">
        <f>Weather_Site!E177</f>
        <v>91</v>
      </c>
      <c r="F179" s="28">
        <f>Weather_Site!F177</f>
        <v>250</v>
      </c>
      <c r="G179" s="27">
        <f>Weather_Site!G177</f>
        <v>4</v>
      </c>
      <c r="H179" s="180">
        <f>C$4</f>
        <v>0</v>
      </c>
      <c r="I179" s="27">
        <f t="shared" si="39"/>
        <v>1.3333333333333333</v>
      </c>
      <c r="J179" s="739">
        <f>IF(Weather_Site!M177&lt;180,Weather_Site!M177+180,Weather_Site!M177-180)</f>
        <v>70</v>
      </c>
      <c r="K179" s="635">
        <f t="shared" si="40"/>
        <v>13.883180000000001</v>
      </c>
      <c r="L179" s="635">
        <f t="shared" si="41"/>
        <v>18.592000000000002</v>
      </c>
      <c r="M179" s="635">
        <f t="shared" si="42"/>
        <v>20.68262</v>
      </c>
      <c r="N179" s="635">
        <f t="shared" si="43"/>
        <v>18.592000000000002</v>
      </c>
      <c r="O179" s="636">
        <f t="shared" si="44"/>
        <v>0.18006869175169005</v>
      </c>
      <c r="P179" s="635">
        <f>IF($O$11,Weather_Site!H177,IF(0.191*(Weather_Site!K177+104)*(Weather_Site!J177+1)^1.5/(3.52*(Weather_Site!J177+1)^1.5+Weather_Site!I177-1)&gt;10, 10,0.191*(Weather_Site!K177+104)*(Weather_Site!J177+1)^1.5/(3.52*(Weather_Site!J177+1)^1.5+Weather_Site!I177-1)))</f>
        <v>10</v>
      </c>
      <c r="Q179" s="636">
        <f t="shared" si="45"/>
        <v>0.99848144468279332</v>
      </c>
      <c r="R179" s="636">
        <f t="shared" si="46"/>
        <v>0.17979524748236805</v>
      </c>
      <c r="S179" s="635">
        <f t="shared" si="47"/>
        <v>1</v>
      </c>
      <c r="T179" s="707">
        <f t="shared" si="48"/>
        <v>5.3938574244710418E-3</v>
      </c>
      <c r="U179" s="707">
        <f t="shared" si="49"/>
        <v>46.805723453332497</v>
      </c>
      <c r="V179" s="707">
        <f t="shared" si="50"/>
        <v>49.081397545897644</v>
      </c>
      <c r="W179" s="636">
        <f t="shared" si="51"/>
        <v>1</v>
      </c>
      <c r="X179" s="636">
        <f t="shared" si="52"/>
        <v>0</v>
      </c>
      <c r="Y179" s="707">
        <f t="shared" si="53"/>
        <v>46.805723453332497</v>
      </c>
      <c r="Z179" s="635">
        <f t="shared" si="54"/>
        <v>0.5194481854178461</v>
      </c>
      <c r="AA179" s="707">
        <f t="shared" si="55"/>
        <v>24.875490780895245</v>
      </c>
      <c r="AB179" s="707">
        <f t="shared" si="56"/>
        <v>556.20801370376785</v>
      </c>
    </row>
    <row r="180" spans="1:28" x14ac:dyDescent="0.25">
      <c r="A180" s="23" t="str">
        <f>Weather_Site!A178</f>
        <v>Sun</v>
      </c>
      <c r="B180" s="24">
        <f>Weather_Site!B178</f>
        <v>43779</v>
      </c>
      <c r="C180" s="25">
        <f>Weather_Site!C178</f>
        <v>0.33333333333333331</v>
      </c>
      <c r="D180" s="27">
        <f>Weather_Site!D178</f>
        <v>11.3</v>
      </c>
      <c r="E180" s="27">
        <f>Weather_Site!E178</f>
        <v>79</v>
      </c>
      <c r="F180" s="28">
        <f>Weather_Site!F178</f>
        <v>230</v>
      </c>
      <c r="G180" s="27">
        <f>Weather_Site!G178</f>
        <v>4</v>
      </c>
      <c r="H180" s="180">
        <f>C$4</f>
        <v>0</v>
      </c>
      <c r="I180" s="27">
        <f t="shared" si="39"/>
        <v>1.3333333333333333</v>
      </c>
      <c r="J180" s="739">
        <f>IF(Weather_Site!M178&lt;180,Weather_Site!M178+180,Weather_Site!M178-180)</f>
        <v>50</v>
      </c>
      <c r="K180" s="635">
        <f t="shared" si="40"/>
        <v>12.34469</v>
      </c>
      <c r="L180" s="635">
        <f t="shared" si="41"/>
        <v>16.442499999999999</v>
      </c>
      <c r="M180" s="635">
        <f t="shared" si="42"/>
        <v>18.176210000000001</v>
      </c>
      <c r="N180" s="635">
        <f t="shared" si="43"/>
        <v>16.442499999999999</v>
      </c>
      <c r="O180" s="636">
        <f t="shared" si="44"/>
        <v>0.19699329819225841</v>
      </c>
      <c r="P180" s="635">
        <f>IF($O$11,Weather_Site!H178,IF(0.191*(Weather_Site!K178+104)*(Weather_Site!J178+1)^1.5/(3.52*(Weather_Site!J178+1)^1.5+Weather_Site!I178-1)&gt;10, 10,0.191*(Weather_Site!K178+104)*(Weather_Site!J178+1)^1.5/(3.52*(Weather_Site!J178+1)^1.5+Weather_Site!I178-1)))</f>
        <v>10</v>
      </c>
      <c r="Q180" s="636">
        <f t="shared" si="45"/>
        <v>0.99848144468279332</v>
      </c>
      <c r="R180" s="636">
        <f t="shared" si="46"/>
        <v>0.19669415297183448</v>
      </c>
      <c r="S180" s="635">
        <f t="shared" si="47"/>
        <v>1</v>
      </c>
      <c r="T180" s="707">
        <f t="shared" si="48"/>
        <v>5.9008245891550345E-3</v>
      </c>
      <c r="U180" s="707">
        <f t="shared" si="49"/>
        <v>51.204980430809258</v>
      </c>
      <c r="V180" s="707">
        <f t="shared" si="50"/>
        <v>53.694544500743554</v>
      </c>
      <c r="W180" s="636">
        <f t="shared" si="51"/>
        <v>1</v>
      </c>
      <c r="X180" s="636">
        <f t="shared" si="52"/>
        <v>0</v>
      </c>
      <c r="Y180" s="707">
        <f t="shared" si="53"/>
        <v>51.204980430809258</v>
      </c>
      <c r="Z180" s="635">
        <f t="shared" si="54"/>
        <v>0.55430501469936844</v>
      </c>
      <c r="AA180" s="707">
        <f t="shared" si="55"/>
        <v>27.213531266373966</v>
      </c>
      <c r="AB180" s="707">
        <f t="shared" si="56"/>
        <v>608.48585078611677</v>
      </c>
    </row>
    <row r="181" spans="1:28" x14ac:dyDescent="0.25">
      <c r="A181" s="23" t="str">
        <f>Weather_Site!A179</f>
        <v>Sun</v>
      </c>
      <c r="B181" s="24">
        <f>Weather_Site!B179</f>
        <v>43779</v>
      </c>
      <c r="C181" s="25">
        <f>Weather_Site!C179</f>
        <v>0.35416666666666669</v>
      </c>
      <c r="D181" s="27">
        <f>Weather_Site!D179</f>
        <v>14.6</v>
      </c>
      <c r="E181" s="27">
        <f>Weather_Site!E179</f>
        <v>68</v>
      </c>
      <c r="F181" s="28">
        <f>Weather_Site!F179</f>
        <v>0</v>
      </c>
      <c r="G181" s="27">
        <f>Weather_Site!G179</f>
        <v>0</v>
      </c>
      <c r="H181" s="180">
        <f>C$4</f>
        <v>0</v>
      </c>
      <c r="I181" s="27">
        <f t="shared" si="39"/>
        <v>0</v>
      </c>
      <c r="J181" s="739">
        <f>IF(Weather_Site!M179&lt;180,Weather_Site!M179+180,Weather_Site!M179-180)</f>
        <v>180</v>
      </c>
      <c r="K181" s="635">
        <f t="shared" si="40"/>
        <v>10.918979999999999</v>
      </c>
      <c r="L181" s="635">
        <f t="shared" si="41"/>
        <v>14.435</v>
      </c>
      <c r="M181" s="635">
        <f t="shared" si="42"/>
        <v>15.83882</v>
      </c>
      <c r="N181" s="635">
        <f t="shared" si="43"/>
        <v>14.435</v>
      </c>
      <c r="O181" s="636">
        <f t="shared" si="44"/>
        <v>0.2452915268547966</v>
      </c>
      <c r="P181" s="635">
        <f>IF($O$11,Weather_Site!H179,IF(0.191*(Weather_Site!K179+104)*(Weather_Site!J179+1)^1.5/(3.52*(Weather_Site!J179+1)^1.5+Weather_Site!I179-1)&gt;10, 10,0.191*(Weather_Site!K179+104)*(Weather_Site!J179+1)^1.5/(3.52*(Weather_Site!J179+1)^1.5+Weather_Site!I179-1)))</f>
        <v>10</v>
      </c>
      <c r="Q181" s="636">
        <f t="shared" si="45"/>
        <v>0.99848144468279332</v>
      </c>
      <c r="R181" s="636">
        <f t="shared" si="46"/>
        <v>0.24491903810242552</v>
      </c>
      <c r="S181" s="635">
        <f t="shared" si="47"/>
        <v>1</v>
      </c>
      <c r="T181" s="707">
        <f t="shared" si="48"/>
        <v>7.3475711430727652E-3</v>
      </c>
      <c r="U181" s="707">
        <f t="shared" si="49"/>
        <v>0</v>
      </c>
      <c r="V181" s="707">
        <f t="shared" si="50"/>
        <v>0</v>
      </c>
      <c r="W181" s="636">
        <f t="shared" si="51"/>
        <v>1</v>
      </c>
      <c r="X181" s="636">
        <f t="shared" si="52"/>
        <v>0</v>
      </c>
      <c r="Y181" s="707">
        <f t="shared" si="53"/>
        <v>0</v>
      </c>
      <c r="Z181" s="635">
        <f t="shared" si="54"/>
        <v>0</v>
      </c>
      <c r="AA181" s="707">
        <f t="shared" si="55"/>
        <v>0</v>
      </c>
      <c r="AB181" s="707">
        <f t="shared" si="56"/>
        <v>0</v>
      </c>
    </row>
    <row r="182" spans="1:28" x14ac:dyDescent="0.25">
      <c r="A182" s="23" t="str">
        <f>Weather_Site!A180</f>
        <v>Sun</v>
      </c>
      <c r="B182" s="24">
        <f>Weather_Site!B180</f>
        <v>43779</v>
      </c>
      <c r="C182" s="25">
        <f>Weather_Site!C180</f>
        <v>0.375</v>
      </c>
      <c r="D182" s="27">
        <f>Weather_Site!D180</f>
        <v>17.899999999999999</v>
      </c>
      <c r="E182" s="27">
        <f>Weather_Site!E180</f>
        <v>53</v>
      </c>
      <c r="F182" s="28">
        <f>Weather_Site!F180</f>
        <v>0</v>
      </c>
      <c r="G182" s="27">
        <f>Weather_Site!G180</f>
        <v>0</v>
      </c>
      <c r="H182" s="180">
        <f>C$4</f>
        <v>0</v>
      </c>
      <c r="I182" s="27">
        <f t="shared" si="39"/>
        <v>0</v>
      </c>
      <c r="J182" s="739">
        <f>IF(Weather_Site!M180&lt;180,Weather_Site!M180+180,Weather_Site!M180-180)</f>
        <v>180</v>
      </c>
      <c r="K182" s="635">
        <f t="shared" si="40"/>
        <v>8.9972700000000003</v>
      </c>
      <c r="L182" s="635">
        <f t="shared" si="41"/>
        <v>11.7515</v>
      </c>
      <c r="M182" s="635">
        <f t="shared" si="42"/>
        <v>12.709429999999999</v>
      </c>
      <c r="N182" s="635">
        <f t="shared" si="43"/>
        <v>11.7515</v>
      </c>
      <c r="O182" s="636">
        <f t="shared" si="44"/>
        <v>0.38207519836922954</v>
      </c>
      <c r="P182" s="635">
        <f>IF($O$11,Weather_Site!H180,IF(0.191*(Weather_Site!K180+104)*(Weather_Site!J180+1)^1.5/(3.52*(Weather_Site!J180+1)^1.5+Weather_Site!I180-1)&gt;10, 10,0.191*(Weather_Site!K180+104)*(Weather_Site!J180+1)^1.5/(3.52*(Weather_Site!J180+1)^1.5+Weather_Site!I180-1)))</f>
        <v>10</v>
      </c>
      <c r="Q182" s="636">
        <f t="shared" si="45"/>
        <v>0.99848144468279332</v>
      </c>
      <c r="R182" s="636">
        <f t="shared" si="46"/>
        <v>0.38149499604517317</v>
      </c>
      <c r="S182" s="635">
        <f t="shared" si="47"/>
        <v>1</v>
      </c>
      <c r="T182" s="707">
        <f t="shared" si="48"/>
        <v>1.1444849881355195E-2</v>
      </c>
      <c r="U182" s="707">
        <f t="shared" si="49"/>
        <v>0</v>
      </c>
      <c r="V182" s="707">
        <f t="shared" si="50"/>
        <v>0</v>
      </c>
      <c r="W182" s="636">
        <f t="shared" si="51"/>
        <v>1</v>
      </c>
      <c r="X182" s="636">
        <f t="shared" si="52"/>
        <v>0</v>
      </c>
      <c r="Y182" s="707">
        <f t="shared" si="53"/>
        <v>0</v>
      </c>
      <c r="Z182" s="635">
        <f t="shared" si="54"/>
        <v>0</v>
      </c>
      <c r="AA182" s="707">
        <f t="shared" si="55"/>
        <v>0</v>
      </c>
      <c r="AB182" s="707">
        <f t="shared" si="56"/>
        <v>0</v>
      </c>
    </row>
    <row r="183" spans="1:28" x14ac:dyDescent="0.25">
      <c r="A183" s="23" t="str">
        <f>Weather_Site!A181</f>
        <v>Sun</v>
      </c>
      <c r="B183" s="24">
        <f>Weather_Site!B181</f>
        <v>43779</v>
      </c>
      <c r="C183" s="25">
        <f>Weather_Site!C181</f>
        <v>0.39583333333333331</v>
      </c>
      <c r="D183" s="27">
        <f>Weather_Site!D181</f>
        <v>20.5</v>
      </c>
      <c r="E183" s="27">
        <f>Weather_Site!E181</f>
        <v>32</v>
      </c>
      <c r="F183" s="28">
        <f>Weather_Site!F181</f>
        <v>320</v>
      </c>
      <c r="G183" s="27">
        <f>Weather_Site!G181</f>
        <v>5</v>
      </c>
      <c r="H183" s="180">
        <f>C$4</f>
        <v>0</v>
      </c>
      <c r="I183" s="27">
        <f t="shared" si="39"/>
        <v>1.6666666666666667</v>
      </c>
      <c r="J183" s="739">
        <f>IF(Weather_Site!M181&lt;180,Weather_Site!M181+180,Weather_Site!M181-180)</f>
        <v>140</v>
      </c>
      <c r="K183" s="635">
        <f t="shared" si="40"/>
        <v>6.3446499999999997</v>
      </c>
      <c r="L183" s="635">
        <f t="shared" si="41"/>
        <v>8.0855000000000015</v>
      </c>
      <c r="M183" s="635">
        <f t="shared" si="42"/>
        <v>8.4258500000000005</v>
      </c>
      <c r="N183" s="635">
        <f t="shared" si="43"/>
        <v>8.0855000000000015</v>
      </c>
      <c r="O183" s="636">
        <f t="shared" si="44"/>
        <v>0.68405807687973452</v>
      </c>
      <c r="P183" s="635">
        <f>IF($O$11,Weather_Site!H181,IF(0.191*(Weather_Site!K181+104)*(Weather_Site!J181+1)^1.5/(3.52*(Weather_Site!J181+1)^1.5+Weather_Site!I181-1)&gt;10, 10,0.191*(Weather_Site!K181+104)*(Weather_Site!J181+1)^1.5/(3.52*(Weather_Site!J181+1)^1.5+Weather_Site!I181-1)))</f>
        <v>10</v>
      </c>
      <c r="Q183" s="636">
        <f t="shared" si="45"/>
        <v>0.99848144468279332</v>
      </c>
      <c r="R183" s="636">
        <f t="shared" si="46"/>
        <v>0.68301929684981066</v>
      </c>
      <c r="S183" s="635">
        <f t="shared" si="47"/>
        <v>1</v>
      </c>
      <c r="T183" s="707">
        <f t="shared" si="48"/>
        <v>2.0490578905494321E-2</v>
      </c>
      <c r="U183" s="707">
        <f t="shared" si="49"/>
        <v>213.78210880025117</v>
      </c>
      <c r="V183" s="707">
        <f t="shared" si="50"/>
        <v>243.23084380462814</v>
      </c>
      <c r="W183" s="636">
        <f t="shared" si="51"/>
        <v>1</v>
      </c>
      <c r="X183" s="636">
        <f t="shared" si="52"/>
        <v>0</v>
      </c>
      <c r="Y183" s="707">
        <f t="shared" si="53"/>
        <v>213.78210880025117</v>
      </c>
      <c r="Z183" s="635">
        <f t="shared" si="54"/>
        <v>1.5577055765479495</v>
      </c>
      <c r="AA183" s="707">
        <f t="shared" si="55"/>
        <v>101.70414310192727</v>
      </c>
      <c r="AB183" s="707">
        <f t="shared" si="56"/>
        <v>2540.4440595763181</v>
      </c>
    </row>
    <row r="184" spans="1:28" x14ac:dyDescent="0.25">
      <c r="A184" s="23" t="str">
        <f>Weather_Site!A182</f>
        <v>Sun</v>
      </c>
      <c r="B184" s="24">
        <f>Weather_Site!B182</f>
        <v>43779</v>
      </c>
      <c r="C184" s="25">
        <f>Weather_Site!C182</f>
        <v>0.41666666666666669</v>
      </c>
      <c r="D184" s="27">
        <f>Weather_Site!D182</f>
        <v>21.3</v>
      </c>
      <c r="E184" s="27">
        <f>Weather_Site!E182</f>
        <v>27</v>
      </c>
      <c r="F184" s="28">
        <f>Weather_Site!F182</f>
        <v>280</v>
      </c>
      <c r="G184" s="27">
        <f>Weather_Site!G182</f>
        <v>4</v>
      </c>
      <c r="H184" s="180">
        <f>C$4</f>
        <v>0</v>
      </c>
      <c r="I184" s="27">
        <f t="shared" si="39"/>
        <v>1.3333333333333333</v>
      </c>
      <c r="J184" s="739">
        <f>IF(Weather_Site!M182&lt;180,Weather_Site!M182+180,Weather_Site!M182-180)</f>
        <v>100</v>
      </c>
      <c r="K184" s="635">
        <f t="shared" si="40"/>
        <v>5.7096899999999993</v>
      </c>
      <c r="L184" s="635">
        <f t="shared" si="41"/>
        <v>7.2045000000000003</v>
      </c>
      <c r="M184" s="635">
        <f t="shared" si="42"/>
        <v>7.3972100000000003</v>
      </c>
      <c r="N184" s="635">
        <f t="shared" si="43"/>
        <v>7.2045000000000003</v>
      </c>
      <c r="O184" s="636">
        <f t="shared" si="44"/>
        <v>0.7644203348650972</v>
      </c>
      <c r="P184" s="635">
        <f>IF($O$11,Weather_Site!H182,IF(0.191*(Weather_Site!K182+104)*(Weather_Site!J182+1)^1.5/(3.52*(Weather_Site!J182+1)^1.5+Weather_Site!I182-1)&gt;10, 10,0.191*(Weather_Site!K182+104)*(Weather_Site!J182+1)^1.5/(3.52*(Weather_Site!J182+1)^1.5+Weather_Site!I182-1)))</f>
        <v>10</v>
      </c>
      <c r="Q184" s="636">
        <f t="shared" si="45"/>
        <v>0.99848144468279332</v>
      </c>
      <c r="R184" s="636">
        <f t="shared" si="46"/>
        <v>0.76325952030100686</v>
      </c>
      <c r="S184" s="635">
        <f t="shared" si="47"/>
        <v>1</v>
      </c>
      <c r="T184" s="707">
        <f t="shared" si="48"/>
        <v>2.2897785609030205E-2</v>
      </c>
      <c r="U184" s="707">
        <f t="shared" si="49"/>
        <v>198.69776610105103</v>
      </c>
      <c r="V184" s="707">
        <f t="shared" si="50"/>
        <v>208.35836581419434</v>
      </c>
      <c r="W184" s="636">
        <f t="shared" si="51"/>
        <v>1</v>
      </c>
      <c r="X184" s="636">
        <f t="shared" si="52"/>
        <v>0</v>
      </c>
      <c r="Y184" s="707">
        <f t="shared" si="53"/>
        <v>198.69776610105103</v>
      </c>
      <c r="Z184" s="635">
        <f t="shared" si="54"/>
        <v>1.4774391789833141</v>
      </c>
      <c r="AA184" s="707">
        <f t="shared" si="55"/>
        <v>105.60042841254837</v>
      </c>
      <c r="AB184" s="707">
        <f t="shared" si="56"/>
        <v>2361.19178716749</v>
      </c>
    </row>
    <row r="185" spans="1:28" x14ac:dyDescent="0.25">
      <c r="A185" s="23" t="str">
        <f>Weather_Site!A183</f>
        <v>Sun</v>
      </c>
      <c r="B185" s="24">
        <f>Weather_Site!B183</f>
        <v>43779</v>
      </c>
      <c r="C185" s="25">
        <f>Weather_Site!C183</f>
        <v>0.4375</v>
      </c>
      <c r="D185" s="27">
        <f>Weather_Site!D183</f>
        <v>22.4</v>
      </c>
      <c r="E185" s="27">
        <f>Weather_Site!E183</f>
        <v>25</v>
      </c>
      <c r="F185" s="28">
        <f>Weather_Site!F183</f>
        <v>170</v>
      </c>
      <c r="G185" s="27">
        <f>Weather_Site!G183</f>
        <v>2</v>
      </c>
      <c r="H185" s="180">
        <f>C$4</f>
        <v>0</v>
      </c>
      <c r="I185" s="27">
        <f t="shared" si="39"/>
        <v>0.66666666666666663</v>
      </c>
      <c r="J185" s="739">
        <f>IF(Weather_Site!M183&lt;180,Weather_Site!M183+180,Weather_Site!M183-180)</f>
        <v>350</v>
      </c>
      <c r="K185" s="635">
        <f t="shared" si="40"/>
        <v>5.4411199999999997</v>
      </c>
      <c r="L185" s="635">
        <f t="shared" si="41"/>
        <v>6.8170000000000011</v>
      </c>
      <c r="M185" s="635">
        <f t="shared" si="42"/>
        <v>6.9480800000000009</v>
      </c>
      <c r="N185" s="635">
        <f t="shared" si="43"/>
        <v>6.8170000000000011</v>
      </c>
      <c r="O185" s="636">
        <f t="shared" si="44"/>
        <v>0.79907569265054912</v>
      </c>
      <c r="P185" s="635">
        <f>IF($O$11,Weather_Site!H183,IF(0.191*(Weather_Site!K183+104)*(Weather_Site!J183+1)^1.5/(3.52*(Weather_Site!J183+1)^1.5+Weather_Site!I183-1)&gt;10, 10,0.191*(Weather_Site!K183+104)*(Weather_Site!J183+1)^1.5/(3.52*(Weather_Site!J183+1)^1.5+Weather_Site!I183-1)))</f>
        <v>10</v>
      </c>
      <c r="Q185" s="636">
        <f t="shared" si="45"/>
        <v>0.99848144468279332</v>
      </c>
      <c r="R185" s="636">
        <f t="shared" si="46"/>
        <v>0.79786225200862404</v>
      </c>
      <c r="S185" s="635">
        <f t="shared" si="47"/>
        <v>1</v>
      </c>
      <c r="T185" s="707">
        <f t="shared" si="48"/>
        <v>2.3935867560258721E-2</v>
      </c>
      <c r="U185" s="707">
        <f t="shared" si="49"/>
        <v>117.19017850938231</v>
      </c>
      <c r="V185" s="707">
        <f t="shared" si="50"/>
        <v>95.379626563336842</v>
      </c>
      <c r="W185" s="636">
        <f t="shared" si="51"/>
        <v>1</v>
      </c>
      <c r="X185" s="636">
        <f t="shared" si="52"/>
        <v>0</v>
      </c>
      <c r="Y185" s="707">
        <f t="shared" si="53"/>
        <v>117.19017850938231</v>
      </c>
      <c r="Z185" s="635">
        <f t="shared" si="54"/>
        <v>1.0086127010751187</v>
      </c>
      <c r="AA185" s="707">
        <f t="shared" si="55"/>
        <v>81.336881253041568</v>
      </c>
      <c r="AB185" s="707">
        <f t="shared" si="56"/>
        <v>1392.6099546198263</v>
      </c>
    </row>
    <row r="186" spans="1:28" x14ac:dyDescent="0.25">
      <c r="A186" s="23" t="str">
        <f>Weather_Site!A184</f>
        <v>Sun</v>
      </c>
      <c r="B186" s="24">
        <f>Weather_Site!B184</f>
        <v>43779</v>
      </c>
      <c r="C186" s="25">
        <f>Weather_Site!C184</f>
        <v>0.45833333333333331</v>
      </c>
      <c r="D186" s="27">
        <f>Weather_Site!D184</f>
        <v>22.7</v>
      </c>
      <c r="E186" s="27">
        <f>Weather_Site!E184</f>
        <v>24</v>
      </c>
      <c r="F186" s="28">
        <f>Weather_Site!F184</f>
        <v>320</v>
      </c>
      <c r="G186" s="27">
        <f>Weather_Site!G184</f>
        <v>5</v>
      </c>
      <c r="H186" s="180">
        <f>C$4</f>
        <v>0</v>
      </c>
      <c r="I186" s="27">
        <f t="shared" si="39"/>
        <v>1.6666666666666667</v>
      </c>
      <c r="J186" s="739">
        <f>IF(Weather_Site!M184&lt;180,Weather_Site!M184+180,Weather_Site!M184-180)</f>
        <v>140</v>
      </c>
      <c r="K186" s="635">
        <f t="shared" si="40"/>
        <v>5.3115100000000002</v>
      </c>
      <c r="L186" s="635">
        <f t="shared" si="41"/>
        <v>6.634500000000001</v>
      </c>
      <c r="M186" s="635">
        <f t="shared" si="42"/>
        <v>6.7355900000000002</v>
      </c>
      <c r="N186" s="635">
        <f t="shared" si="43"/>
        <v>6.634500000000001</v>
      </c>
      <c r="O186" s="636">
        <f t="shared" si="44"/>
        <v>0.81512167113266143</v>
      </c>
      <c r="P186" s="635">
        <f>IF($O$11,Weather_Site!H184,IF(0.191*(Weather_Site!K184+104)*(Weather_Site!J184+1)^1.5/(3.52*(Weather_Site!J184+1)^1.5+Weather_Site!I184-1)&gt;10, 10,0.191*(Weather_Site!K184+104)*(Weather_Site!J184+1)^1.5/(3.52*(Weather_Site!J184+1)^1.5+Weather_Site!I184-1)))</f>
        <v>10</v>
      </c>
      <c r="Q186" s="636">
        <f t="shared" si="45"/>
        <v>0.99848144468279332</v>
      </c>
      <c r="R186" s="636">
        <f t="shared" si="46"/>
        <v>0.81388386378479249</v>
      </c>
      <c r="S186" s="635">
        <f t="shared" si="47"/>
        <v>1</v>
      </c>
      <c r="T186" s="707">
        <f t="shared" si="48"/>
        <v>2.4416515913543775E-2</v>
      </c>
      <c r="U186" s="707">
        <f t="shared" si="49"/>
        <v>254.74215665779187</v>
      </c>
      <c r="V186" s="707">
        <f t="shared" si="50"/>
        <v>289.83318606132434</v>
      </c>
      <c r="W186" s="636">
        <f t="shared" si="51"/>
        <v>1</v>
      </c>
      <c r="X186" s="636">
        <f t="shared" si="52"/>
        <v>0</v>
      </c>
      <c r="Y186" s="707">
        <f t="shared" si="53"/>
        <v>254.74215665779187</v>
      </c>
      <c r="Z186" s="635">
        <f t="shared" si="54"/>
        <v>1.7681820502463699</v>
      </c>
      <c r="AA186" s="707">
        <f t="shared" si="55"/>
        <v>121.19036948515311</v>
      </c>
      <c r="AB186" s="707">
        <f t="shared" si="56"/>
        <v>3027.1859616167599</v>
      </c>
    </row>
    <row r="187" spans="1:28" x14ac:dyDescent="0.25">
      <c r="A187" s="23" t="str">
        <f>Weather_Site!A185</f>
        <v>Sun</v>
      </c>
      <c r="B187" s="24">
        <f>Weather_Site!B185</f>
        <v>43779</v>
      </c>
      <c r="C187" s="25">
        <f>Weather_Site!C185</f>
        <v>0.47916666666666669</v>
      </c>
      <c r="D187" s="27">
        <f>Weather_Site!D185</f>
        <v>23.2</v>
      </c>
      <c r="E187" s="27">
        <f>Weather_Site!E185</f>
        <v>23</v>
      </c>
      <c r="F187" s="28">
        <f>Weather_Site!F185</f>
        <v>110</v>
      </c>
      <c r="G187" s="27">
        <f>Weather_Site!G185</f>
        <v>9</v>
      </c>
      <c r="H187" s="180">
        <f>C$4</f>
        <v>0</v>
      </c>
      <c r="I187" s="27">
        <f t="shared" si="39"/>
        <v>3</v>
      </c>
      <c r="J187" s="739">
        <f>IF(Weather_Site!M185&lt;180,Weather_Site!M185+180,Weather_Site!M185-180)</f>
        <v>290</v>
      </c>
      <c r="K187" s="635">
        <f t="shared" si="40"/>
        <v>5.1781600000000001</v>
      </c>
      <c r="L187" s="635">
        <f t="shared" si="41"/>
        <v>6.4429999999999996</v>
      </c>
      <c r="M187" s="635">
        <f t="shared" si="42"/>
        <v>6.5134400000000001</v>
      </c>
      <c r="N187" s="635">
        <f t="shared" si="43"/>
        <v>6.4429999999999996</v>
      </c>
      <c r="O187" s="636">
        <f t="shared" si="44"/>
        <v>0.83171940334216354</v>
      </c>
      <c r="P187" s="635">
        <f>IF($O$11,Weather_Site!H185,IF(0.191*(Weather_Site!K185+104)*(Weather_Site!J185+1)^1.5/(3.52*(Weather_Site!J185+1)^1.5+Weather_Site!I185-1)&gt;10, 10,0.191*(Weather_Site!K185+104)*(Weather_Site!J185+1)^1.5/(3.52*(Weather_Site!J185+1)^1.5+Weather_Site!I185-1)))</f>
        <v>10</v>
      </c>
      <c r="Q187" s="636">
        <f t="shared" si="45"/>
        <v>0.99848144468279332</v>
      </c>
      <c r="R187" s="636">
        <f t="shared" si="46"/>
        <v>0.83045639141979433</v>
      </c>
      <c r="S187" s="635">
        <f t="shared" si="47"/>
        <v>1</v>
      </c>
      <c r="T187" s="707">
        <f t="shared" si="48"/>
        <v>128.66694981465372</v>
      </c>
      <c r="U187" s="707">
        <f t="shared" si="49"/>
        <v>422.30980978413459</v>
      </c>
      <c r="V187" s="707">
        <f t="shared" si="50"/>
        <v>595.66699141268884</v>
      </c>
      <c r="W187" s="636">
        <f t="shared" si="51"/>
        <v>1</v>
      </c>
      <c r="X187" s="636">
        <f t="shared" si="52"/>
        <v>6.5232624206339662E-4</v>
      </c>
      <c r="Y187" s="707">
        <f t="shared" si="53"/>
        <v>422.42289522296107</v>
      </c>
      <c r="Z187" s="635">
        <f t="shared" si="54"/>
        <v>2.5487749448299453</v>
      </c>
      <c r="AA187" s="707">
        <f t="shared" si="55"/>
        <v>141.58161121563248</v>
      </c>
      <c r="AB187" s="707">
        <f t="shared" si="56"/>
        <v>5019.7920715661876</v>
      </c>
    </row>
    <row r="188" spans="1:28" x14ac:dyDescent="0.25">
      <c r="A188" s="23" t="str">
        <f>Weather_Site!A186</f>
        <v>Sun</v>
      </c>
      <c r="B188" s="24">
        <f>Weather_Site!B186</f>
        <v>43779</v>
      </c>
      <c r="C188" s="25">
        <f>Weather_Site!C186</f>
        <v>0.5</v>
      </c>
      <c r="D188" s="27">
        <f>Weather_Site!D186</f>
        <v>24.3</v>
      </c>
      <c r="E188" s="27">
        <f>Weather_Site!E186</f>
        <v>23</v>
      </c>
      <c r="F188" s="28">
        <f>Weather_Site!F186</f>
        <v>60</v>
      </c>
      <c r="G188" s="27">
        <f>Weather_Site!G186</f>
        <v>5</v>
      </c>
      <c r="H188" s="180">
        <f>C$4</f>
        <v>0</v>
      </c>
      <c r="I188" s="27">
        <f t="shared" si="39"/>
        <v>1.6666666666666667</v>
      </c>
      <c r="J188" s="739">
        <f>IF(Weather_Site!M186&lt;180,Weather_Site!M186+180,Weather_Site!M186-180)</f>
        <v>240</v>
      </c>
      <c r="K188" s="635">
        <f t="shared" si="40"/>
        <v>5.1575899999999999</v>
      </c>
      <c r="L188" s="635">
        <f t="shared" si="41"/>
        <v>6.3935000000000004</v>
      </c>
      <c r="M188" s="635">
        <f t="shared" si="42"/>
        <v>6.4603099999999998</v>
      </c>
      <c r="N188" s="635">
        <f t="shared" si="43"/>
        <v>6.3935000000000004</v>
      </c>
      <c r="O188" s="636">
        <f t="shared" si="44"/>
        <v>0.83596502042479071</v>
      </c>
      <c r="P188" s="635">
        <f>IF($O$11,Weather_Site!H186,IF(0.191*(Weather_Site!K186+104)*(Weather_Site!J186+1)^1.5/(3.52*(Weather_Site!J186+1)^1.5+Weather_Site!I186-1)&gt;10, 10,0.191*(Weather_Site!K186+104)*(Weather_Site!J186+1)^1.5/(3.52*(Weather_Site!J186+1)^1.5+Weather_Site!I186-1)))</f>
        <v>10</v>
      </c>
      <c r="Q188" s="636">
        <f t="shared" si="45"/>
        <v>0.99848144468279332</v>
      </c>
      <c r="R188" s="636">
        <f t="shared" si="46"/>
        <v>0.8346955612980258</v>
      </c>
      <c r="S188" s="635">
        <f t="shared" si="47"/>
        <v>1</v>
      </c>
      <c r="T188" s="707">
        <f t="shared" si="48"/>
        <v>2.5040866838940773E-2</v>
      </c>
      <c r="U188" s="707">
        <f t="shared" si="49"/>
        <v>261.2561286679711</v>
      </c>
      <c r="V188" s="707">
        <f t="shared" si="50"/>
        <v>297.24446531872945</v>
      </c>
      <c r="W188" s="636">
        <f t="shared" si="51"/>
        <v>1</v>
      </c>
      <c r="X188" s="636">
        <f t="shared" si="52"/>
        <v>0</v>
      </c>
      <c r="Y188" s="707">
        <f t="shared" si="53"/>
        <v>261.2561286679711</v>
      </c>
      <c r="Z188" s="635">
        <f t="shared" si="54"/>
        <v>1.8007571752500469</v>
      </c>
      <c r="AA188" s="707">
        <f t="shared" si="55"/>
        <v>124.28930954708423</v>
      </c>
      <c r="AB188" s="707">
        <f t="shared" si="56"/>
        <v>3104.5936623377229</v>
      </c>
    </row>
    <row r="189" spans="1:28" x14ac:dyDescent="0.25">
      <c r="A189" s="23" t="str">
        <f>Weather_Site!A187</f>
        <v>Sun</v>
      </c>
      <c r="B189" s="24">
        <f>Weather_Site!B187</f>
        <v>43779</v>
      </c>
      <c r="C189" s="25">
        <f>Weather_Site!C187</f>
        <v>0.52083333333333337</v>
      </c>
      <c r="D189" s="27">
        <f>Weather_Site!D187</f>
        <v>24.5</v>
      </c>
      <c r="E189" s="27">
        <f>Weather_Site!E187</f>
        <v>23</v>
      </c>
      <c r="F189" s="28">
        <f>Weather_Site!F187</f>
        <v>330</v>
      </c>
      <c r="G189" s="27">
        <f>Weather_Site!G187</f>
        <v>8</v>
      </c>
      <c r="H189" s="180">
        <f>C$4</f>
        <v>0</v>
      </c>
      <c r="I189" s="27">
        <f t="shared" si="39"/>
        <v>2.6666666666666665</v>
      </c>
      <c r="J189" s="739">
        <f>IF(Weather_Site!M187&lt;180,Weather_Site!M187+180,Weather_Site!M187-180)</f>
        <v>150</v>
      </c>
      <c r="K189" s="635">
        <f t="shared" si="40"/>
        <v>5.1538500000000003</v>
      </c>
      <c r="L189" s="635">
        <f t="shared" si="41"/>
        <v>6.3845000000000001</v>
      </c>
      <c r="M189" s="635">
        <f t="shared" si="42"/>
        <v>6.4506500000000004</v>
      </c>
      <c r="N189" s="635">
        <f t="shared" si="43"/>
        <v>6.3845000000000001</v>
      </c>
      <c r="O189" s="636">
        <f t="shared" si="44"/>
        <v>0.83673485392801839</v>
      </c>
      <c r="P189" s="635">
        <f>IF($O$11,Weather_Site!H187,IF(0.191*(Weather_Site!K187+104)*(Weather_Site!J187+1)^1.5/(3.52*(Weather_Site!J187+1)^1.5+Weather_Site!I187-1)&gt;10, 10,0.191*(Weather_Site!K187+104)*(Weather_Site!J187+1)^1.5/(3.52*(Weather_Site!J187+1)^1.5+Weather_Site!I187-1)))</f>
        <v>10</v>
      </c>
      <c r="Q189" s="636">
        <f t="shared" si="45"/>
        <v>0.99848144468279332</v>
      </c>
      <c r="R189" s="636">
        <f t="shared" si="46"/>
        <v>0.83546422576649382</v>
      </c>
      <c r="S189" s="635">
        <f t="shared" si="47"/>
        <v>1</v>
      </c>
      <c r="T189" s="707">
        <f t="shared" si="48"/>
        <v>113.22335507545019</v>
      </c>
      <c r="U189" s="707">
        <f t="shared" si="49"/>
        <v>385.48374530806558</v>
      </c>
      <c r="V189" s="707">
        <f t="shared" si="50"/>
        <v>520.80792485364771</v>
      </c>
      <c r="W189" s="636">
        <f t="shared" si="51"/>
        <v>1</v>
      </c>
      <c r="X189" s="636">
        <f t="shared" si="52"/>
        <v>5.5563915907542517E-4</v>
      </c>
      <c r="Y189" s="707">
        <f t="shared" si="53"/>
        <v>385.55893672139086</v>
      </c>
      <c r="Z189" s="635">
        <f t="shared" si="54"/>
        <v>2.3859410721684466</v>
      </c>
      <c r="AA189" s="707">
        <f t="shared" si="55"/>
        <v>139.53348896981427</v>
      </c>
      <c r="AB189" s="707">
        <f t="shared" si="56"/>
        <v>4581.7253647058624</v>
      </c>
    </row>
    <row r="190" spans="1:28" x14ac:dyDescent="0.25">
      <c r="A190" s="23" t="str">
        <f>Weather_Site!A188</f>
        <v>Sun</v>
      </c>
      <c r="B190" s="24">
        <f>Weather_Site!B188</f>
        <v>43779</v>
      </c>
      <c r="C190" s="25">
        <f>Weather_Site!C188</f>
        <v>0.53611111111111109</v>
      </c>
      <c r="D190" s="27">
        <f>Weather_Site!D188</f>
        <v>23.2</v>
      </c>
      <c r="E190" s="27">
        <f>Weather_Site!E188</f>
        <v>28</v>
      </c>
      <c r="F190" s="28">
        <f>Weather_Site!F188</f>
        <v>90</v>
      </c>
      <c r="G190" s="27">
        <f>Weather_Site!G188</f>
        <v>28</v>
      </c>
      <c r="H190" s="180">
        <f>C$4</f>
        <v>0</v>
      </c>
      <c r="I190" s="27">
        <f t="shared" si="39"/>
        <v>9.3333333333333339</v>
      </c>
      <c r="J190" s="739">
        <f>IF(Weather_Site!M188&lt;180,Weather_Site!M188+180,Weather_Site!M188-180)</f>
        <v>270</v>
      </c>
      <c r="K190" s="635">
        <f t="shared" si="40"/>
        <v>5.7981599999999993</v>
      </c>
      <c r="L190" s="635">
        <f t="shared" si="41"/>
        <v>7.2880000000000003</v>
      </c>
      <c r="M190" s="635">
        <f t="shared" si="42"/>
        <v>7.5034400000000003</v>
      </c>
      <c r="N190" s="635">
        <f t="shared" si="43"/>
        <v>7.2880000000000003</v>
      </c>
      <c r="O190" s="636">
        <f t="shared" si="44"/>
        <v>0.75687120189562707</v>
      </c>
      <c r="P190" s="635">
        <f>IF($O$11,Weather_Site!H188,IF(0.191*(Weather_Site!K188+104)*(Weather_Site!J188+1)^1.5/(3.52*(Weather_Site!J188+1)^1.5+Weather_Site!I188-1)&gt;10, 10,0.191*(Weather_Site!K188+104)*(Weather_Site!J188+1)^1.5/(3.52*(Weather_Site!J188+1)^1.5+Weather_Site!I188-1)))</f>
        <v>10</v>
      </c>
      <c r="Q190" s="636">
        <f t="shared" si="45"/>
        <v>0.99848144468279332</v>
      </c>
      <c r="R190" s="636">
        <f t="shared" si="46"/>
        <v>0.75572185110754786</v>
      </c>
      <c r="S190" s="635">
        <f t="shared" si="47"/>
        <v>1</v>
      </c>
      <c r="T190" s="707">
        <f t="shared" si="48"/>
        <v>376.7870621652927</v>
      </c>
      <c r="U190" s="707">
        <f t="shared" si="49"/>
        <v>981.0061607842465</v>
      </c>
      <c r="V190" s="707">
        <f t="shared" si="50"/>
        <v>2095.313857700311</v>
      </c>
      <c r="W190" s="636">
        <f t="shared" si="51"/>
        <v>1</v>
      </c>
      <c r="X190" s="636">
        <f t="shared" si="52"/>
        <v>2.329867501395376E-2</v>
      </c>
      <c r="Y190" s="707">
        <f t="shared" si="53"/>
        <v>1006.9680536802412</v>
      </c>
      <c r="Z190" s="635">
        <f t="shared" si="54"/>
        <v>4.7763531470441052</v>
      </c>
      <c r="AA190" s="707">
        <f t="shared" si="55"/>
        <v>140.41834751230493</v>
      </c>
      <c r="AB190" s="707">
        <f t="shared" si="56"/>
        <v>11966.137037900198</v>
      </c>
    </row>
    <row r="191" spans="1:28" x14ac:dyDescent="0.25">
      <c r="A191" s="23" t="str">
        <f>Weather_Site!A189</f>
        <v>Sun</v>
      </c>
      <c r="B191" s="24">
        <f>Weather_Site!B189</f>
        <v>43779</v>
      </c>
      <c r="C191" s="25">
        <f>Weather_Site!C189</f>
        <v>0.54166666666666663</v>
      </c>
      <c r="D191" s="27">
        <f>Weather_Site!D189</f>
        <v>23.6</v>
      </c>
      <c r="E191" s="27">
        <f>Weather_Site!E189</f>
        <v>28</v>
      </c>
      <c r="F191" s="28">
        <f>Weather_Site!F189</f>
        <v>90</v>
      </c>
      <c r="G191" s="27">
        <f>Weather_Site!G189</f>
        <v>26</v>
      </c>
      <c r="H191" s="180">
        <f>C$4</f>
        <v>0</v>
      </c>
      <c r="I191" s="27">
        <f t="shared" si="39"/>
        <v>8.6666666666666661</v>
      </c>
      <c r="J191" s="739">
        <f>IF(Weather_Site!M189&lt;180,Weather_Site!M189+180,Weather_Site!M189-180)</f>
        <v>270</v>
      </c>
      <c r="K191" s="635">
        <f t="shared" si="40"/>
        <v>5.7906799999999992</v>
      </c>
      <c r="L191" s="635">
        <f t="shared" si="41"/>
        <v>7.2700000000000005</v>
      </c>
      <c r="M191" s="635">
        <f t="shared" si="42"/>
        <v>7.4841200000000008</v>
      </c>
      <c r="N191" s="635">
        <f t="shared" si="43"/>
        <v>5.7906799999999992</v>
      </c>
      <c r="O191" s="636">
        <f t="shared" si="44"/>
        <v>0.88587260251097411</v>
      </c>
      <c r="P191" s="635">
        <f>IF($O$11,Weather_Site!H189,IF(0.191*(Weather_Site!K189+104)*(Weather_Site!J189+1)^1.5/(3.52*(Weather_Site!J189+1)^1.5+Weather_Site!I189-1)&gt;10, 10,0.191*(Weather_Site!K189+104)*(Weather_Site!J189+1)^1.5/(3.52*(Weather_Site!J189+1)^1.5+Weather_Site!I189-1)))</f>
        <v>10</v>
      </c>
      <c r="Q191" s="636">
        <f t="shared" si="45"/>
        <v>0.99848144468279332</v>
      </c>
      <c r="R191" s="636">
        <f t="shared" si="46"/>
        <v>0.88452735596006338</v>
      </c>
      <c r="S191" s="635">
        <f t="shared" si="47"/>
        <v>1</v>
      </c>
      <c r="T191" s="707">
        <f t="shared" si="48"/>
        <v>410.20021807067536</v>
      </c>
      <c r="U191" s="707">
        <f t="shared" si="49"/>
        <v>1080.0564451112714</v>
      </c>
      <c r="V191" s="707">
        <f t="shared" si="50"/>
        <v>2245.2122596450699</v>
      </c>
      <c r="W191" s="636">
        <f t="shared" si="51"/>
        <v>1</v>
      </c>
      <c r="X191" s="636">
        <f t="shared" si="52"/>
        <v>0.29639115082047479</v>
      </c>
      <c r="Y191" s="707">
        <f t="shared" si="53"/>
        <v>1425.3983178661115</v>
      </c>
      <c r="Z191" s="635">
        <f t="shared" si="54"/>
        <v>6.1406166617154145</v>
      </c>
      <c r="AA191" s="707">
        <f t="shared" si="55"/>
        <v>211.78508229319377</v>
      </c>
      <c r="AB191" s="707">
        <f t="shared" si="56"/>
        <v>16938.483343975626</v>
      </c>
    </row>
    <row r="192" spans="1:28" x14ac:dyDescent="0.25">
      <c r="A192" s="23" t="str">
        <f>Weather_Site!A190</f>
        <v>Sun</v>
      </c>
      <c r="B192" s="24">
        <f>Weather_Site!B190</f>
        <v>43779</v>
      </c>
      <c r="C192" s="25">
        <f>Weather_Site!C190</f>
        <v>0.5625</v>
      </c>
      <c r="D192" s="27">
        <f>Weather_Site!D190</f>
        <v>23.1</v>
      </c>
      <c r="E192" s="27">
        <f>Weather_Site!E190</f>
        <v>30</v>
      </c>
      <c r="F192" s="28">
        <f>Weather_Site!F190</f>
        <v>90</v>
      </c>
      <c r="G192" s="27">
        <f>Weather_Site!G190</f>
        <v>24</v>
      </c>
      <c r="H192" s="180">
        <f>C$4</f>
        <v>0</v>
      </c>
      <c r="I192" s="27">
        <f t="shared" si="39"/>
        <v>8</v>
      </c>
      <c r="J192" s="739">
        <f>IF(Weather_Site!M190&lt;180,Weather_Site!M190+180,Weather_Site!M190-180)</f>
        <v>270</v>
      </c>
      <c r="K192" s="635">
        <f t="shared" si="40"/>
        <v>6.0480299999999998</v>
      </c>
      <c r="L192" s="635">
        <f t="shared" si="41"/>
        <v>7.6304999999999996</v>
      </c>
      <c r="M192" s="635">
        <f t="shared" si="42"/>
        <v>7.9042699999999995</v>
      </c>
      <c r="N192" s="635">
        <f t="shared" si="43"/>
        <v>6.0480299999999998</v>
      </c>
      <c r="O192" s="636">
        <f t="shared" si="44"/>
        <v>0.86500770856616305</v>
      </c>
      <c r="P192" s="635">
        <f>IF($O$11,Weather_Site!H190,IF(0.191*(Weather_Site!K190+104)*(Weather_Site!J190+1)^1.5/(3.52*(Weather_Site!J190+1)^1.5+Weather_Site!I190-1)&gt;10, 10,0.191*(Weather_Site!K190+104)*(Weather_Site!J190+1)^1.5/(3.52*(Weather_Site!J190+1)^1.5+Weather_Site!I190-1)))</f>
        <v>10</v>
      </c>
      <c r="Q192" s="636">
        <f t="shared" si="45"/>
        <v>0.99848144468279332</v>
      </c>
      <c r="R192" s="636">
        <f t="shared" si="46"/>
        <v>0.86369414651089516</v>
      </c>
      <c r="S192" s="635">
        <f t="shared" si="47"/>
        <v>1</v>
      </c>
      <c r="T192" s="707">
        <f t="shared" si="48"/>
        <v>370.26411377277361</v>
      </c>
      <c r="U192" s="707">
        <f t="shared" si="49"/>
        <v>987.17110907529889</v>
      </c>
      <c r="V192" s="707">
        <f t="shared" si="50"/>
        <v>1992.9422320918648</v>
      </c>
      <c r="W192" s="636">
        <f t="shared" si="51"/>
        <v>1</v>
      </c>
      <c r="X192" s="636">
        <f t="shared" si="52"/>
        <v>0.11767833897230971</v>
      </c>
      <c r="Y192" s="707">
        <f t="shared" si="53"/>
        <v>1105.5285842182029</v>
      </c>
      <c r="Z192" s="635">
        <f t="shared" si="54"/>
        <v>5.1099561862444363</v>
      </c>
      <c r="AA192" s="707">
        <f t="shared" si="55"/>
        <v>175.77088912143901</v>
      </c>
      <c r="AB192" s="707">
        <f t="shared" si="56"/>
        <v>13137.364675792976</v>
      </c>
    </row>
    <row r="193" spans="1:28" x14ac:dyDescent="0.25">
      <c r="A193" s="23" t="str">
        <f>Weather_Site!A191</f>
        <v>Sun</v>
      </c>
      <c r="B193" s="24">
        <f>Weather_Site!B191</f>
        <v>43779</v>
      </c>
      <c r="C193" s="25">
        <f>Weather_Site!C191</f>
        <v>0.58333333333333337</v>
      </c>
      <c r="D193" s="27">
        <f>Weather_Site!D191</f>
        <v>23</v>
      </c>
      <c r="E193" s="27">
        <f>Weather_Site!E191</f>
        <v>30</v>
      </c>
      <c r="F193" s="28">
        <f>Weather_Site!F191</f>
        <v>110</v>
      </c>
      <c r="G193" s="27">
        <f>Weather_Site!G191</f>
        <v>21</v>
      </c>
      <c r="H193" s="180">
        <f>C$4</f>
        <v>0</v>
      </c>
      <c r="I193" s="27">
        <f t="shared" si="39"/>
        <v>7</v>
      </c>
      <c r="J193" s="739">
        <f>IF(Weather_Site!M191&lt;180,Weather_Site!M191+180,Weather_Site!M191-180)</f>
        <v>290</v>
      </c>
      <c r="K193" s="635">
        <f t="shared" si="40"/>
        <v>6.0498999999999992</v>
      </c>
      <c r="L193" s="635">
        <f t="shared" si="41"/>
        <v>7.6349999999999998</v>
      </c>
      <c r="M193" s="635">
        <f t="shared" si="42"/>
        <v>7.9090999999999996</v>
      </c>
      <c r="N193" s="635">
        <f t="shared" si="43"/>
        <v>6.0498999999999992</v>
      </c>
      <c r="O193" s="636">
        <f t="shared" si="44"/>
        <v>0.86485352281913408</v>
      </c>
      <c r="P193" s="635">
        <f>IF($O$11,Weather_Site!H191,IF(0.191*(Weather_Site!K191+104)*(Weather_Site!J191+1)^1.5/(3.52*(Weather_Site!J191+1)^1.5+Weather_Site!I191-1)&gt;10, 10,0.191*(Weather_Site!K191+104)*(Weather_Site!J191+1)^1.5/(3.52*(Weather_Site!J191+1)^1.5+Weather_Site!I191-1)))</f>
        <v>10</v>
      </c>
      <c r="Q193" s="636">
        <f t="shared" si="45"/>
        <v>0.99848144468279332</v>
      </c>
      <c r="R193" s="636">
        <f t="shared" si="46"/>
        <v>0.86354019490345213</v>
      </c>
      <c r="S193" s="635">
        <f t="shared" si="47"/>
        <v>1</v>
      </c>
      <c r="T193" s="707">
        <f t="shared" si="48"/>
        <v>324.38628047559234</v>
      </c>
      <c r="U193" s="707">
        <f t="shared" si="49"/>
        <v>883.95803333275342</v>
      </c>
      <c r="V193" s="707">
        <f t="shared" si="50"/>
        <v>1699.5449084018162</v>
      </c>
      <c r="W193" s="636">
        <f t="shared" si="51"/>
        <v>1</v>
      </c>
      <c r="X193" s="636">
        <f t="shared" si="52"/>
        <v>5.1954265302128447E-2</v>
      </c>
      <c r="Y193" s="707">
        <f t="shared" si="53"/>
        <v>926.3312502170254</v>
      </c>
      <c r="Z193" s="635">
        <f t="shared" si="54"/>
        <v>4.4966401072146853</v>
      </c>
      <c r="AA193" s="707">
        <f t="shared" si="55"/>
        <v>164.58163069736077</v>
      </c>
      <c r="AB193" s="707">
        <f t="shared" si="56"/>
        <v>11007.90302341232</v>
      </c>
    </row>
    <row r="194" spans="1:28" x14ac:dyDescent="0.25">
      <c r="A194" s="23" t="str">
        <f>Weather_Site!A192</f>
        <v>Sun</v>
      </c>
      <c r="B194" s="24">
        <f>Weather_Site!B192</f>
        <v>43779</v>
      </c>
      <c r="C194" s="25">
        <f>Weather_Site!C192</f>
        <v>0.60416666666666663</v>
      </c>
      <c r="D194" s="27">
        <f>Weather_Site!D192</f>
        <v>22.5</v>
      </c>
      <c r="E194" s="27">
        <f>Weather_Site!E192</f>
        <v>31</v>
      </c>
      <c r="F194" s="28">
        <f>Weather_Site!F192</f>
        <v>120</v>
      </c>
      <c r="G194" s="27">
        <f>Weather_Site!G192</f>
        <v>21</v>
      </c>
      <c r="H194" s="180">
        <f>C$4</f>
        <v>0</v>
      </c>
      <c r="I194" s="27">
        <f t="shared" si="39"/>
        <v>7</v>
      </c>
      <c r="J194" s="739">
        <f>IF(Weather_Site!M192&lt;180,Weather_Site!M192+180,Weather_Site!M192-180)</f>
        <v>300</v>
      </c>
      <c r="K194" s="635">
        <f t="shared" si="40"/>
        <v>6.1832499999999992</v>
      </c>
      <c r="L194" s="635">
        <f t="shared" si="41"/>
        <v>7.8265000000000002</v>
      </c>
      <c r="M194" s="635">
        <f t="shared" si="42"/>
        <v>8.1312499999999996</v>
      </c>
      <c r="N194" s="635">
        <f t="shared" si="43"/>
        <v>6.1832499999999992</v>
      </c>
      <c r="O194" s="636">
        <f t="shared" si="44"/>
        <v>0.85376998289678641</v>
      </c>
      <c r="P194" s="635">
        <f>IF($O$11,Weather_Site!H192,IF(0.191*(Weather_Site!K192+104)*(Weather_Site!J192+1)^1.5/(3.52*(Weather_Site!J192+1)^1.5+Weather_Site!I192-1)&gt;10, 10,0.191*(Weather_Site!K192+104)*(Weather_Site!J192+1)^1.5/(3.52*(Weather_Site!J192+1)^1.5+Weather_Site!I192-1)))</f>
        <v>10</v>
      </c>
      <c r="Q194" s="636">
        <f t="shared" si="45"/>
        <v>0.99848144468279332</v>
      </c>
      <c r="R194" s="636">
        <f t="shared" si="46"/>
        <v>0.85247348594958705</v>
      </c>
      <c r="S194" s="635">
        <f t="shared" si="47"/>
        <v>1</v>
      </c>
      <c r="T194" s="707">
        <f t="shared" si="48"/>
        <v>320.22910449717523</v>
      </c>
      <c r="U194" s="707">
        <f t="shared" si="49"/>
        <v>872.62965934384113</v>
      </c>
      <c r="V194" s="707">
        <f t="shared" si="50"/>
        <v>1677.7643717617018</v>
      </c>
      <c r="W194" s="636">
        <f t="shared" si="51"/>
        <v>1</v>
      </c>
      <c r="X194" s="636">
        <f t="shared" si="52"/>
        <v>3.9111605724789007E-2</v>
      </c>
      <c r="Y194" s="707">
        <f t="shared" si="53"/>
        <v>904.11977077126994</v>
      </c>
      <c r="Z194" s="635">
        <f t="shared" si="54"/>
        <v>4.4184246930106088</v>
      </c>
      <c r="AA194" s="707">
        <f t="shared" si="55"/>
        <v>160.63530857282174</v>
      </c>
      <c r="AB194" s="707">
        <f t="shared" si="56"/>
        <v>10743.956609331926</v>
      </c>
    </row>
    <row r="195" spans="1:28" x14ac:dyDescent="0.25">
      <c r="A195" s="23" t="str">
        <f>Weather_Site!A193</f>
        <v>Sun</v>
      </c>
      <c r="B195" s="24">
        <f>Weather_Site!B193</f>
        <v>43779</v>
      </c>
      <c r="C195" s="25">
        <f>Weather_Site!C193</f>
        <v>0.625</v>
      </c>
      <c r="D195" s="27">
        <f>Weather_Site!D193</f>
        <v>22.2</v>
      </c>
      <c r="E195" s="27">
        <f>Weather_Site!E193</f>
        <v>36</v>
      </c>
      <c r="F195" s="28">
        <f>Weather_Site!F193</f>
        <v>100</v>
      </c>
      <c r="G195" s="27">
        <f>Weather_Site!G193</f>
        <v>21</v>
      </c>
      <c r="H195" s="180">
        <f>C$4</f>
        <v>0</v>
      </c>
      <c r="I195" s="27">
        <f t="shared" si="39"/>
        <v>7</v>
      </c>
      <c r="J195" s="739">
        <f>IF(Weather_Site!M193&lt;180,Weather_Site!M193+180,Weather_Site!M193-180)</f>
        <v>280</v>
      </c>
      <c r="K195" s="635">
        <f t="shared" si="40"/>
        <v>6.8088600000000001</v>
      </c>
      <c r="L195" s="635">
        <f t="shared" si="41"/>
        <v>8.6850000000000005</v>
      </c>
      <c r="M195" s="635">
        <f t="shared" si="42"/>
        <v>9.1357400000000002</v>
      </c>
      <c r="N195" s="635">
        <f t="shared" si="43"/>
        <v>6.8088600000000001</v>
      </c>
      <c r="O195" s="636">
        <f t="shared" si="44"/>
        <v>0.79979565297664101</v>
      </c>
      <c r="P195" s="635">
        <f>IF($O$11,Weather_Site!H193,IF(0.191*(Weather_Site!K193+104)*(Weather_Site!J193+1)^1.5/(3.52*(Weather_Site!J193+1)^1.5+Weather_Site!I193-1)&gt;10, 10,0.191*(Weather_Site!K193+104)*(Weather_Site!J193+1)^1.5/(3.52*(Weather_Site!J193+1)^1.5+Weather_Site!I193-1)))</f>
        <v>10</v>
      </c>
      <c r="Q195" s="636">
        <f t="shared" si="45"/>
        <v>0.99848144468279332</v>
      </c>
      <c r="R195" s="636">
        <f t="shared" si="46"/>
        <v>0.79858111903513451</v>
      </c>
      <c r="S195" s="635">
        <f t="shared" si="47"/>
        <v>1</v>
      </c>
      <c r="T195" s="707">
        <f t="shared" si="48"/>
        <v>299.98459873753347</v>
      </c>
      <c r="U195" s="707">
        <f t="shared" si="49"/>
        <v>817.46304295411664</v>
      </c>
      <c r="V195" s="707">
        <f t="shared" si="50"/>
        <v>1571.6980898077729</v>
      </c>
      <c r="W195" s="636">
        <f t="shared" si="51"/>
        <v>1</v>
      </c>
      <c r="X195" s="636">
        <f t="shared" si="52"/>
        <v>9.4737630971509241E-3</v>
      </c>
      <c r="Y195" s="707">
        <f t="shared" si="53"/>
        <v>824.60848710757671</v>
      </c>
      <c r="Z195" s="635">
        <f t="shared" si="54"/>
        <v>4.1339311896816371</v>
      </c>
      <c r="AA195" s="707">
        <f t="shared" si="55"/>
        <v>146.50850812088279</v>
      </c>
      <c r="AB195" s="707">
        <f t="shared" si="56"/>
        <v>9799.0975217950363</v>
      </c>
    </row>
    <row r="196" spans="1:28" x14ac:dyDescent="0.25">
      <c r="A196" s="23" t="str">
        <f>Weather_Site!A194</f>
        <v>Sun</v>
      </c>
      <c r="B196" s="24">
        <f>Weather_Site!B194</f>
        <v>43779</v>
      </c>
      <c r="C196" s="25">
        <f>Weather_Site!C194</f>
        <v>0.64583333333333337</v>
      </c>
      <c r="D196" s="27">
        <f>Weather_Site!D194</f>
        <v>21.9</v>
      </c>
      <c r="E196" s="27">
        <f>Weather_Site!E194</f>
        <v>37</v>
      </c>
      <c r="F196" s="28">
        <f>Weather_Site!F194</f>
        <v>120</v>
      </c>
      <c r="G196" s="27">
        <f>Weather_Site!G194</f>
        <v>18</v>
      </c>
      <c r="H196" s="180">
        <f>C$4</f>
        <v>0</v>
      </c>
      <c r="I196" s="27">
        <f t="shared" si="39"/>
        <v>6</v>
      </c>
      <c r="J196" s="739">
        <f>IF(Weather_Site!M194&lt;180,Weather_Site!M194+180,Weather_Site!M194-180)</f>
        <v>300</v>
      </c>
      <c r="K196" s="635">
        <f t="shared" si="40"/>
        <v>6.9384699999999997</v>
      </c>
      <c r="L196" s="635">
        <f t="shared" si="41"/>
        <v>8.8674999999999997</v>
      </c>
      <c r="M196" s="635">
        <f t="shared" si="42"/>
        <v>9.3482300000000009</v>
      </c>
      <c r="N196" s="635">
        <f t="shared" si="43"/>
        <v>6.9384699999999997</v>
      </c>
      <c r="O196" s="636">
        <f t="shared" si="44"/>
        <v>0.7882890462073997</v>
      </c>
      <c r="P196" s="635">
        <f>IF($O$11,Weather_Site!H194,IF(0.191*(Weather_Site!K194+104)*(Weather_Site!J194+1)^1.5/(3.52*(Weather_Site!J194+1)^1.5+Weather_Site!I194-1)&gt;10, 10,0.191*(Weather_Site!K194+104)*(Weather_Site!J194+1)^1.5/(3.52*(Weather_Site!J194+1)^1.5+Weather_Site!I194-1)))</f>
        <v>10</v>
      </c>
      <c r="Q196" s="636">
        <f t="shared" si="45"/>
        <v>0.99848144468279332</v>
      </c>
      <c r="R196" s="636">
        <f t="shared" si="46"/>
        <v>0.78709198568478567</v>
      </c>
      <c r="S196" s="635">
        <f t="shared" si="47"/>
        <v>1</v>
      </c>
      <c r="T196" s="707">
        <f t="shared" si="48"/>
        <v>253.39384312025564</v>
      </c>
      <c r="U196" s="707">
        <f t="shared" si="49"/>
        <v>709.40996603002804</v>
      </c>
      <c r="V196" s="707">
        <f t="shared" si="50"/>
        <v>1289.2086365810719</v>
      </c>
      <c r="W196" s="636">
        <f t="shared" si="51"/>
        <v>1</v>
      </c>
      <c r="X196" s="636">
        <f t="shared" si="52"/>
        <v>2.8895457750586721E-3</v>
      </c>
      <c r="Y196" s="707">
        <f t="shared" si="53"/>
        <v>711.08532082890349</v>
      </c>
      <c r="Z196" s="635">
        <f t="shared" si="54"/>
        <v>3.7141161623050274</v>
      </c>
      <c r="AA196" s="707">
        <f t="shared" si="55"/>
        <v>143.15616863200665</v>
      </c>
      <c r="AB196" s="707">
        <f t="shared" si="56"/>
        <v>8450.0638958501368</v>
      </c>
    </row>
    <row r="197" spans="1:28" x14ac:dyDescent="0.25">
      <c r="A197" s="23" t="str">
        <f>Weather_Site!A195</f>
        <v>Sun</v>
      </c>
      <c r="B197" s="24">
        <f>Weather_Site!B195</f>
        <v>43779</v>
      </c>
      <c r="C197" s="25">
        <f>Weather_Site!C195</f>
        <v>0.66666666666666663</v>
      </c>
      <c r="D197" s="27">
        <f>Weather_Site!D195</f>
        <v>21.5</v>
      </c>
      <c r="E197" s="27">
        <f>Weather_Site!E195</f>
        <v>38</v>
      </c>
      <c r="F197" s="28">
        <f>Weather_Site!F195</f>
        <v>130</v>
      </c>
      <c r="G197" s="27">
        <f>Weather_Site!G195</f>
        <v>18</v>
      </c>
      <c r="H197" s="180">
        <f>C$4</f>
        <v>0</v>
      </c>
      <c r="I197" s="27">
        <f t="shared" si="39"/>
        <v>6</v>
      </c>
      <c r="J197" s="739">
        <f>IF(Weather_Site!M195&lt;180,Weather_Site!M195+180,Weather_Site!M195-180)</f>
        <v>310</v>
      </c>
      <c r="K197" s="635">
        <f t="shared" si="40"/>
        <v>7.0699499999999995</v>
      </c>
      <c r="L197" s="635">
        <f t="shared" si="41"/>
        <v>9.0545000000000009</v>
      </c>
      <c r="M197" s="635">
        <f t="shared" si="42"/>
        <v>9.5655499999999982</v>
      </c>
      <c r="N197" s="635">
        <f t="shared" si="43"/>
        <v>7.0699499999999995</v>
      </c>
      <c r="O197" s="636">
        <f t="shared" si="44"/>
        <v>0.77653051561429609</v>
      </c>
      <c r="P197" s="635">
        <f>IF($O$11,Weather_Site!H195,IF(0.191*(Weather_Site!K195+104)*(Weather_Site!J195+1)^1.5/(3.52*(Weather_Site!J195+1)^1.5+Weather_Site!I195-1)&gt;10, 10,0.191*(Weather_Site!K195+104)*(Weather_Site!J195+1)^1.5/(3.52*(Weather_Site!J195+1)^1.5+Weather_Site!I195-1)))</f>
        <v>10</v>
      </c>
      <c r="Q197" s="636">
        <f t="shared" si="45"/>
        <v>0.99848144468279332</v>
      </c>
      <c r="R197" s="636">
        <f t="shared" si="46"/>
        <v>0.77535131107083677</v>
      </c>
      <c r="S197" s="635">
        <f t="shared" si="47"/>
        <v>1</v>
      </c>
      <c r="T197" s="707">
        <f t="shared" si="48"/>
        <v>249.61408838337491</v>
      </c>
      <c r="U197" s="707">
        <f t="shared" si="49"/>
        <v>698.8280369410096</v>
      </c>
      <c r="V197" s="707">
        <f t="shared" si="50"/>
        <v>1269.9781280930172</v>
      </c>
      <c r="W197" s="636">
        <f t="shared" si="51"/>
        <v>1</v>
      </c>
      <c r="X197" s="636">
        <f t="shared" si="52"/>
        <v>2.1093284900127436E-3</v>
      </c>
      <c r="Y197" s="707">
        <f t="shared" si="53"/>
        <v>700.0327801003499</v>
      </c>
      <c r="Z197" s="635">
        <f t="shared" si="54"/>
        <v>3.6722874656011277</v>
      </c>
      <c r="AA197" s="707">
        <f t="shared" si="55"/>
        <v>140.93106379858872</v>
      </c>
      <c r="AB197" s="707">
        <f t="shared" si="56"/>
        <v>8318.7228701924923</v>
      </c>
    </row>
    <row r="198" spans="1:28" x14ac:dyDescent="0.25">
      <c r="A198" s="23" t="str">
        <f>Weather_Site!A196</f>
        <v>Sun</v>
      </c>
      <c r="B198" s="24">
        <f>Weather_Site!B196</f>
        <v>43779</v>
      </c>
      <c r="C198" s="25">
        <f>Weather_Site!C196</f>
        <v>0.6875</v>
      </c>
      <c r="D198" s="27">
        <f>Weather_Site!D196</f>
        <v>21</v>
      </c>
      <c r="E198" s="27">
        <f>Weather_Site!E196</f>
        <v>42</v>
      </c>
      <c r="F198" s="28">
        <f>Weather_Site!F196</f>
        <v>140</v>
      </c>
      <c r="G198" s="27">
        <f>Weather_Site!G196</f>
        <v>18</v>
      </c>
      <c r="H198" s="180">
        <f>C$4</f>
        <v>0</v>
      </c>
      <c r="I198" s="27">
        <f t="shared" si="39"/>
        <v>6</v>
      </c>
      <c r="J198" s="739">
        <f>IF(Weather_Site!M196&lt;180,Weather_Site!M196+180,Weather_Site!M196-180)</f>
        <v>320</v>
      </c>
      <c r="K198" s="635">
        <f t="shared" si="40"/>
        <v>7.5753000000000004</v>
      </c>
      <c r="L198" s="635">
        <f t="shared" si="41"/>
        <v>9.7530000000000001</v>
      </c>
      <c r="M198" s="635">
        <f t="shared" si="42"/>
        <v>10.3817</v>
      </c>
      <c r="N198" s="635">
        <f t="shared" si="43"/>
        <v>7.5753000000000004</v>
      </c>
      <c r="O198" s="636">
        <f t="shared" si="44"/>
        <v>0.73074489069691273</v>
      </c>
      <c r="P198" s="635">
        <f>IF($O$11,Weather_Site!H196,IF(0.191*(Weather_Site!K196+104)*(Weather_Site!J196+1)^1.5/(3.52*(Weather_Site!J196+1)^1.5+Weather_Site!I196-1)&gt;10, 10,0.191*(Weather_Site!K196+104)*(Weather_Site!J196+1)^1.5/(3.52*(Weather_Site!J196+1)^1.5+Weather_Site!I196-1)))</f>
        <v>10</v>
      </c>
      <c r="Q198" s="636">
        <f t="shared" si="45"/>
        <v>0.99848144468279332</v>
      </c>
      <c r="R198" s="636">
        <f t="shared" si="46"/>
        <v>0.72963521415762334</v>
      </c>
      <c r="S198" s="635">
        <f t="shared" si="47"/>
        <v>1</v>
      </c>
      <c r="T198" s="707">
        <f t="shared" si="48"/>
        <v>234.89639629657421</v>
      </c>
      <c r="U198" s="707">
        <f t="shared" si="49"/>
        <v>657.62388882608229</v>
      </c>
      <c r="V198" s="707">
        <f t="shared" si="50"/>
        <v>1195.0979513878572</v>
      </c>
      <c r="W198" s="636">
        <f t="shared" si="51"/>
        <v>1</v>
      </c>
      <c r="X198" s="636">
        <f t="shared" si="52"/>
        <v>6.1836009808307929E-4</v>
      </c>
      <c r="Y198" s="707">
        <f t="shared" si="53"/>
        <v>657.95624134012508</v>
      </c>
      <c r="Z198" s="635">
        <f t="shared" si="54"/>
        <v>3.5113370797915446</v>
      </c>
      <c r="AA198" s="707">
        <f t="shared" si="55"/>
        <v>132.46018709537066</v>
      </c>
      <c r="AB198" s="707">
        <f t="shared" si="56"/>
        <v>7818.7133345918191</v>
      </c>
    </row>
    <row r="199" spans="1:28" x14ac:dyDescent="0.25">
      <c r="A199" s="23" t="str">
        <f>Weather_Site!A197</f>
        <v>Sun</v>
      </c>
      <c r="B199" s="24">
        <f>Weather_Site!B197</f>
        <v>43779</v>
      </c>
      <c r="C199" s="25">
        <f>Weather_Site!C197</f>
        <v>0.70833333333333337</v>
      </c>
      <c r="D199" s="27">
        <f>Weather_Site!D197</f>
        <v>20.6</v>
      </c>
      <c r="E199" s="27">
        <f>Weather_Site!E197</f>
        <v>44</v>
      </c>
      <c r="F199" s="28">
        <f>Weather_Site!F197</f>
        <v>120</v>
      </c>
      <c r="G199" s="27">
        <f>Weather_Site!G197</f>
        <v>17</v>
      </c>
      <c r="H199" s="180">
        <f>C$4</f>
        <v>0</v>
      </c>
      <c r="I199" s="27">
        <f t="shared" si="39"/>
        <v>5.666666666666667</v>
      </c>
      <c r="J199" s="739">
        <f>IF(Weather_Site!M197&lt;180,Weather_Site!M197+180,Weather_Site!M197-180)</f>
        <v>300</v>
      </c>
      <c r="K199" s="635">
        <f t="shared" si="40"/>
        <v>7.830779999999999</v>
      </c>
      <c r="L199" s="635">
        <f t="shared" si="41"/>
        <v>10.109000000000002</v>
      </c>
      <c r="M199" s="635">
        <f t="shared" si="42"/>
        <v>10.79702</v>
      </c>
      <c r="N199" s="635">
        <f t="shared" si="43"/>
        <v>7.830779999999999</v>
      </c>
      <c r="O199" s="636">
        <f t="shared" si="44"/>
        <v>0.70738542383712799</v>
      </c>
      <c r="P199" s="635">
        <f>IF($O$11,Weather_Site!H197,IF(0.191*(Weather_Site!K197+104)*(Weather_Site!J197+1)^1.5/(3.52*(Weather_Site!J197+1)^1.5+Weather_Site!I197-1)&gt;10, 10,0.191*(Weather_Site!K197+104)*(Weather_Site!J197+1)^1.5/(3.52*(Weather_Site!J197+1)^1.5+Weather_Site!I197-1)))</f>
        <v>10</v>
      </c>
      <c r="Q199" s="636">
        <f t="shared" si="45"/>
        <v>0.99848144468279332</v>
      </c>
      <c r="R199" s="636">
        <f t="shared" si="46"/>
        <v>0.70631121994044566</v>
      </c>
      <c r="S199" s="635">
        <f t="shared" si="47"/>
        <v>1</v>
      </c>
      <c r="T199" s="707">
        <f t="shared" si="48"/>
        <v>214.62233031511633</v>
      </c>
      <c r="U199" s="707">
        <f t="shared" si="49"/>
        <v>607.25530189736685</v>
      </c>
      <c r="V199" s="707">
        <f t="shared" si="50"/>
        <v>1080.7418826246183</v>
      </c>
      <c r="W199" s="636">
        <f t="shared" si="51"/>
        <v>1</v>
      </c>
      <c r="X199" s="636">
        <f t="shared" si="52"/>
        <v>2.4605335736688802E-4</v>
      </c>
      <c r="Y199" s="707">
        <f t="shared" si="53"/>
        <v>607.37180486022294</v>
      </c>
      <c r="Z199" s="635">
        <f t="shared" si="54"/>
        <v>3.31400973144898</v>
      </c>
      <c r="AA199" s="707">
        <f t="shared" si="55"/>
        <v>127.95394894670575</v>
      </c>
      <c r="AB199" s="707">
        <f t="shared" si="56"/>
        <v>7217.6016144223158</v>
      </c>
    </row>
    <row r="200" spans="1:28" x14ac:dyDescent="0.25">
      <c r="A200" s="23" t="str">
        <f>Weather_Site!A198</f>
        <v>Sun</v>
      </c>
      <c r="B200" s="24">
        <f>Weather_Site!B198</f>
        <v>43779</v>
      </c>
      <c r="C200" s="25">
        <f>Weather_Site!C198</f>
        <v>0.72916666666666663</v>
      </c>
      <c r="D200" s="27">
        <f>Weather_Site!D198</f>
        <v>20.3</v>
      </c>
      <c r="E200" s="27">
        <f>Weather_Site!E198</f>
        <v>47</v>
      </c>
      <c r="F200" s="28">
        <f>Weather_Site!F198</f>
        <v>110</v>
      </c>
      <c r="G200" s="27">
        <f>Weather_Site!G198</f>
        <v>17</v>
      </c>
      <c r="H200" s="180">
        <f>C$4</f>
        <v>0</v>
      </c>
      <c r="I200" s="27">
        <f t="shared" si="39"/>
        <v>5.666666666666667</v>
      </c>
      <c r="J200" s="739">
        <f>IF(Weather_Site!M198&lt;180,Weather_Site!M198+180,Weather_Site!M198-180)</f>
        <v>290</v>
      </c>
      <c r="K200" s="635">
        <f t="shared" si="40"/>
        <v>8.2083900000000014</v>
      </c>
      <c r="L200" s="635">
        <f t="shared" si="41"/>
        <v>10.6295</v>
      </c>
      <c r="M200" s="635">
        <f t="shared" si="42"/>
        <v>11.405510000000001</v>
      </c>
      <c r="N200" s="635">
        <f t="shared" si="43"/>
        <v>8.2083900000000014</v>
      </c>
      <c r="O200" s="636">
        <f t="shared" si="44"/>
        <v>0.67281257394835237</v>
      </c>
      <c r="P200" s="635">
        <f>IF($O$11,Weather_Site!H198,IF(0.191*(Weather_Site!K198+104)*(Weather_Site!J198+1)^1.5/(3.52*(Weather_Site!J198+1)^1.5+Weather_Site!I198-1)&gt;10, 10,0.191*(Weather_Site!K198+104)*(Weather_Site!J198+1)^1.5/(3.52*(Weather_Site!J198+1)^1.5+Weather_Site!I198-1)))</f>
        <v>10</v>
      </c>
      <c r="Q200" s="636">
        <f t="shared" si="45"/>
        <v>0.99848144468279332</v>
      </c>
      <c r="R200" s="636">
        <f t="shared" si="46"/>
        <v>0.67179087083669953</v>
      </c>
      <c r="S200" s="635">
        <f t="shared" si="47"/>
        <v>1</v>
      </c>
      <c r="T200" s="707">
        <f t="shared" si="48"/>
        <v>204.13284981590803</v>
      </c>
      <c r="U200" s="707">
        <f t="shared" si="49"/>
        <v>577.57622499077979</v>
      </c>
      <c r="V200" s="707">
        <f t="shared" si="50"/>
        <v>1027.921559194973</v>
      </c>
      <c r="W200" s="636">
        <f t="shared" si="51"/>
        <v>1</v>
      </c>
      <c r="X200" s="636">
        <f t="shared" si="52"/>
        <v>9.7321314056778059E-5</v>
      </c>
      <c r="Y200" s="707">
        <f t="shared" si="53"/>
        <v>577.62005319048387</v>
      </c>
      <c r="Z200" s="635">
        <f t="shared" si="54"/>
        <v>3.1958283078679144</v>
      </c>
      <c r="AA200" s="707">
        <f t="shared" si="55"/>
        <v>121.68619979575374</v>
      </c>
      <c r="AB200" s="707">
        <f t="shared" si="56"/>
        <v>6864.0516320802508</v>
      </c>
    </row>
    <row r="201" spans="1:28" x14ac:dyDescent="0.25">
      <c r="A201" s="23" t="str">
        <f>Weather_Site!A199</f>
        <v>Sun</v>
      </c>
      <c r="B201" s="24">
        <f>Weather_Site!B199</f>
        <v>43779</v>
      </c>
      <c r="C201" s="25">
        <f>Weather_Site!C199</f>
        <v>0.75</v>
      </c>
      <c r="D201" s="27">
        <f>Weather_Site!D199</f>
        <v>19.8</v>
      </c>
      <c r="E201" s="27">
        <f>Weather_Site!E199</f>
        <v>50</v>
      </c>
      <c r="F201" s="28">
        <f>Weather_Site!F199</f>
        <v>120</v>
      </c>
      <c r="G201" s="27">
        <f>Weather_Site!G199</f>
        <v>15</v>
      </c>
      <c r="H201" s="180">
        <f>C$4</f>
        <v>0</v>
      </c>
      <c r="I201" s="27">
        <f t="shared" si="39"/>
        <v>5</v>
      </c>
      <c r="J201" s="739">
        <f>IF(Weather_Site!M199&lt;180,Weather_Site!M199+180,Weather_Site!M199-180)</f>
        <v>300</v>
      </c>
      <c r="K201" s="635">
        <f t="shared" si="40"/>
        <v>8.5897400000000008</v>
      </c>
      <c r="L201" s="635">
        <f t="shared" si="41"/>
        <v>11.159000000000001</v>
      </c>
      <c r="M201" s="635">
        <f t="shared" si="42"/>
        <v>12.02366</v>
      </c>
      <c r="N201" s="635">
        <f t="shared" si="43"/>
        <v>11.159000000000001</v>
      </c>
      <c r="O201" s="636">
        <f t="shared" si="44"/>
        <v>0.42353358226764493</v>
      </c>
      <c r="P201" s="635">
        <f>IF($O$11,Weather_Site!H199,IF(0.191*(Weather_Site!K199+104)*(Weather_Site!J199+1)^1.5/(3.52*(Weather_Site!J199+1)^1.5+Weather_Site!I199-1)&gt;10, 10,0.191*(Weather_Site!K199+104)*(Weather_Site!J199+1)^1.5/(3.52*(Weather_Site!J199+1)^1.5+Weather_Site!I199-1)))</f>
        <v>10</v>
      </c>
      <c r="Q201" s="636">
        <f t="shared" si="45"/>
        <v>0.99848144468279332</v>
      </c>
      <c r="R201" s="636">
        <f t="shared" si="46"/>
        <v>0.42289042309427682</v>
      </c>
      <c r="S201" s="635">
        <f t="shared" si="47"/>
        <v>1</v>
      </c>
      <c r="T201" s="707">
        <f t="shared" si="48"/>
        <v>113.09066897798297</v>
      </c>
      <c r="U201" s="707">
        <f t="shared" si="49"/>
        <v>327.88419432472733</v>
      </c>
      <c r="V201" s="707">
        <f t="shared" si="50"/>
        <v>557.44051625027953</v>
      </c>
      <c r="W201" s="636">
        <f t="shared" si="51"/>
        <v>1</v>
      </c>
      <c r="X201" s="636">
        <f t="shared" si="52"/>
        <v>6.7145994139377143E-8</v>
      </c>
      <c r="Y201" s="707">
        <f t="shared" si="53"/>
        <v>327.88420973851481</v>
      </c>
      <c r="Z201" s="635">
        <f t="shared" si="54"/>
        <v>2.1221789722206688</v>
      </c>
      <c r="AA201" s="707">
        <f t="shared" si="55"/>
        <v>76.145891718187372</v>
      </c>
      <c r="AB201" s="707">
        <f t="shared" si="56"/>
        <v>3896.3573590593505</v>
      </c>
    </row>
    <row r="202" spans="1:28" x14ac:dyDescent="0.25">
      <c r="A202" s="23" t="str">
        <f>Weather_Site!A200</f>
        <v>Sun</v>
      </c>
      <c r="B202" s="24">
        <f>Weather_Site!B200</f>
        <v>43779</v>
      </c>
      <c r="C202" s="25">
        <f>Weather_Site!C200</f>
        <v>0.77083333333333337</v>
      </c>
      <c r="D202" s="27">
        <f>Weather_Site!D200</f>
        <v>19.2</v>
      </c>
      <c r="E202" s="27">
        <f>Weather_Site!E200</f>
        <v>51</v>
      </c>
      <c r="F202" s="28">
        <f>Weather_Site!F200</f>
        <v>120</v>
      </c>
      <c r="G202" s="27">
        <f>Weather_Site!G200</f>
        <v>13</v>
      </c>
      <c r="H202" s="180">
        <f>C$4</f>
        <v>0</v>
      </c>
      <c r="I202" s="27">
        <f t="shared" si="39"/>
        <v>4.333333333333333</v>
      </c>
      <c r="J202" s="739">
        <f>IF(Weather_Site!M200&lt;180,Weather_Site!M200+180,Weather_Site!M200-180)</f>
        <v>300</v>
      </c>
      <c r="K202" s="635">
        <f t="shared" si="40"/>
        <v>8.7249599999999994</v>
      </c>
      <c r="L202" s="635">
        <f t="shared" si="41"/>
        <v>11.354999999999999</v>
      </c>
      <c r="M202" s="635">
        <f t="shared" si="42"/>
        <v>12.250640000000001</v>
      </c>
      <c r="N202" s="635">
        <f t="shared" si="43"/>
        <v>11.354999999999999</v>
      </c>
      <c r="O202" s="636">
        <f t="shared" si="44"/>
        <v>0.40940774788147694</v>
      </c>
      <c r="P202" s="635">
        <f>IF($O$11,Weather_Site!H200,IF(0.191*(Weather_Site!K200+104)*(Weather_Site!J200+1)^1.5/(3.52*(Weather_Site!J200+1)^1.5+Weather_Site!I200-1)&gt;10, 10,0.191*(Weather_Site!K200+104)*(Weather_Site!J200+1)^1.5/(3.52*(Weather_Site!J200+1)^1.5+Weather_Site!I200-1)))</f>
        <v>10</v>
      </c>
      <c r="Q202" s="636">
        <f t="shared" si="45"/>
        <v>0.99848144468279332</v>
      </c>
      <c r="R202" s="636">
        <f t="shared" si="46"/>
        <v>0.40878603956902593</v>
      </c>
      <c r="S202" s="635">
        <f t="shared" si="47"/>
        <v>1</v>
      </c>
      <c r="T202" s="707">
        <f t="shared" si="48"/>
        <v>94.237373495088661</v>
      </c>
      <c r="U202" s="707">
        <f t="shared" si="49"/>
        <v>281.62667165076022</v>
      </c>
      <c r="V202" s="707">
        <f t="shared" si="50"/>
        <v>454.39252518529651</v>
      </c>
      <c r="W202" s="636">
        <f t="shared" si="51"/>
        <v>1</v>
      </c>
      <c r="X202" s="636">
        <f t="shared" si="52"/>
        <v>0</v>
      </c>
      <c r="Y202" s="707">
        <f t="shared" si="53"/>
        <v>281.62667165076022</v>
      </c>
      <c r="Z202" s="635">
        <f t="shared" si="54"/>
        <v>1.9012106068074304</v>
      </c>
      <c r="AA202" s="707">
        <f t="shared" si="55"/>
        <v>72.862121404005023</v>
      </c>
      <c r="AB202" s="707">
        <f t="shared" si="56"/>
        <v>3346.6636147832005</v>
      </c>
    </row>
    <row r="203" spans="1:28" x14ac:dyDescent="0.25">
      <c r="A203" s="23" t="str">
        <f>Weather_Site!A201</f>
        <v>Sun</v>
      </c>
      <c r="B203" s="24">
        <f>Weather_Site!B201</f>
        <v>43779</v>
      </c>
      <c r="C203" s="25">
        <f>Weather_Site!C201</f>
        <v>0.79166666666666663</v>
      </c>
      <c r="D203" s="27">
        <f>Weather_Site!D201</f>
        <v>18.2</v>
      </c>
      <c r="E203" s="27">
        <f>Weather_Site!E201</f>
        <v>55</v>
      </c>
      <c r="F203" s="28">
        <f>Weather_Site!F201</f>
        <v>100</v>
      </c>
      <c r="G203" s="27">
        <f>Weather_Site!G201</f>
        <v>8</v>
      </c>
      <c r="H203" s="180">
        <f>C$4</f>
        <v>0</v>
      </c>
      <c r="I203" s="27">
        <f t="shared" si="39"/>
        <v>2.6666666666666665</v>
      </c>
      <c r="J203" s="739">
        <f>IF(Weather_Site!M201&lt;180,Weather_Site!M201+180,Weather_Site!M201-180)</f>
        <v>280</v>
      </c>
      <c r="K203" s="635">
        <f t="shared" si="40"/>
        <v>9.2396600000000007</v>
      </c>
      <c r="L203" s="635">
        <f t="shared" si="41"/>
        <v>12.076000000000001</v>
      </c>
      <c r="M203" s="635">
        <f t="shared" si="42"/>
        <v>13.09094</v>
      </c>
      <c r="N203" s="635">
        <f t="shared" si="43"/>
        <v>12.076000000000001</v>
      </c>
      <c r="O203" s="636">
        <f t="shared" si="44"/>
        <v>0.36099713416068147</v>
      </c>
      <c r="P203" s="635">
        <f>IF($O$11,Weather_Site!H201,IF(0.191*(Weather_Site!K201+104)*(Weather_Site!J201+1)^1.5/(3.52*(Weather_Site!J201+1)^1.5+Weather_Site!I201-1)&gt;10, 10,0.191*(Weather_Site!K201+104)*(Weather_Site!J201+1)^1.5/(3.52*(Weather_Site!J201+1)^1.5+Weather_Site!I201-1)))</f>
        <v>10</v>
      </c>
      <c r="Q203" s="636">
        <f t="shared" si="45"/>
        <v>0.99848144468279332</v>
      </c>
      <c r="R203" s="636">
        <f t="shared" si="46"/>
        <v>0.3604489400431054</v>
      </c>
      <c r="S203" s="635">
        <f t="shared" si="47"/>
        <v>1</v>
      </c>
      <c r="T203" s="707">
        <f t="shared" si="48"/>
        <v>48.84857671509279</v>
      </c>
      <c r="U203" s="707">
        <f t="shared" si="49"/>
        <v>166.31137888957721</v>
      </c>
      <c r="V203" s="707">
        <f t="shared" si="50"/>
        <v>224.69503623248409</v>
      </c>
      <c r="W203" s="636">
        <f t="shared" si="51"/>
        <v>1</v>
      </c>
      <c r="X203" s="636">
        <f t="shared" si="52"/>
        <v>0</v>
      </c>
      <c r="Y203" s="707">
        <f t="shared" si="53"/>
        <v>166.31137888957721</v>
      </c>
      <c r="Z203" s="635">
        <f t="shared" si="54"/>
        <v>1.2991002427973117</v>
      </c>
      <c r="AA203" s="707">
        <f t="shared" si="55"/>
        <v>60.187962829175305</v>
      </c>
      <c r="AB203" s="707">
        <f t="shared" si="56"/>
        <v>1976.3335524711426</v>
      </c>
    </row>
    <row r="204" spans="1:28" x14ac:dyDescent="0.25">
      <c r="A204" s="23" t="str">
        <f>Weather_Site!A202</f>
        <v>Sun</v>
      </c>
      <c r="B204" s="24">
        <f>Weather_Site!B202</f>
        <v>43779</v>
      </c>
      <c r="C204" s="25">
        <f>Weather_Site!C202</f>
        <v>0.8125</v>
      </c>
      <c r="D204" s="27">
        <f>Weather_Site!D202</f>
        <v>17.5</v>
      </c>
      <c r="E204" s="27">
        <f>Weather_Site!E202</f>
        <v>57</v>
      </c>
      <c r="F204" s="28">
        <f>Weather_Site!F202</f>
        <v>70</v>
      </c>
      <c r="G204" s="27">
        <f>Weather_Site!G202</f>
        <v>4</v>
      </c>
      <c r="H204" s="180">
        <f>C$4</f>
        <v>0</v>
      </c>
      <c r="I204" s="27">
        <f t="shared" si="39"/>
        <v>1.3333333333333333</v>
      </c>
      <c r="J204" s="739">
        <f>IF(Weather_Site!M202&lt;180,Weather_Site!M202+180,Weather_Site!M202-180)</f>
        <v>250</v>
      </c>
      <c r="K204" s="635">
        <f t="shared" si="40"/>
        <v>9.50075</v>
      </c>
      <c r="L204" s="635">
        <f t="shared" si="41"/>
        <v>12.445500000000001</v>
      </c>
      <c r="M204" s="635">
        <f t="shared" si="42"/>
        <v>13.520750000000001</v>
      </c>
      <c r="N204" s="635">
        <f t="shared" si="43"/>
        <v>12.445500000000001</v>
      </c>
      <c r="O204" s="636">
        <f t="shared" si="44"/>
        <v>0.33846768191197607</v>
      </c>
      <c r="P204" s="635">
        <f>IF($O$11,Weather_Site!H202,IF(0.191*(Weather_Site!K202+104)*(Weather_Site!J202+1)^1.5/(3.52*(Weather_Site!J202+1)^1.5+Weather_Site!I202-1)&gt;10, 10,0.191*(Weather_Site!K202+104)*(Weather_Site!J202+1)^1.5/(3.52*(Weather_Site!J202+1)^1.5+Weather_Site!I202-1)))</f>
        <v>10</v>
      </c>
      <c r="Q204" s="636">
        <f t="shared" si="45"/>
        <v>0.99848144468279332</v>
      </c>
      <c r="R204" s="636">
        <f t="shared" si="46"/>
        <v>0.33795370001390601</v>
      </c>
      <c r="S204" s="635">
        <f t="shared" si="47"/>
        <v>1</v>
      </c>
      <c r="T204" s="707">
        <f t="shared" si="48"/>
        <v>1.0138611000417181E-2</v>
      </c>
      <c r="U204" s="707">
        <f t="shared" si="49"/>
        <v>87.978785003383436</v>
      </c>
      <c r="V204" s="707">
        <f t="shared" si="50"/>
        <v>92.25627559547263</v>
      </c>
      <c r="W204" s="636">
        <f t="shared" si="51"/>
        <v>1</v>
      </c>
      <c r="X204" s="636">
        <f t="shared" si="52"/>
        <v>0</v>
      </c>
      <c r="Y204" s="707">
        <f t="shared" si="53"/>
        <v>87.978785003383436</v>
      </c>
      <c r="Z204" s="635">
        <f t="shared" si="54"/>
        <v>0.81978760735026468</v>
      </c>
      <c r="AA204" s="707">
        <f t="shared" si="55"/>
        <v>46.757432506049867</v>
      </c>
      <c r="AB204" s="707">
        <f t="shared" si="56"/>
        <v>1045.4812284568729</v>
      </c>
    </row>
    <row r="205" spans="1:28" x14ac:dyDescent="0.25">
      <c r="A205" s="23" t="str">
        <f>Weather_Site!A203</f>
        <v>Sun</v>
      </c>
      <c r="B205" s="24">
        <f>Weather_Site!B203</f>
        <v>43779</v>
      </c>
      <c r="C205" s="25">
        <f>Weather_Site!C203</f>
        <v>0.83333333333333337</v>
      </c>
      <c r="D205" s="27">
        <f>Weather_Site!D203</f>
        <v>15.9</v>
      </c>
      <c r="E205" s="27">
        <f>Weather_Site!E203</f>
        <v>64</v>
      </c>
      <c r="F205" s="28">
        <f>Weather_Site!F203</f>
        <v>0</v>
      </c>
      <c r="G205" s="27">
        <f>Weather_Site!G203</f>
        <v>0</v>
      </c>
      <c r="H205" s="180">
        <f>C$4</f>
        <v>0</v>
      </c>
      <c r="I205" s="27">
        <f t="shared" si="39"/>
        <v>0</v>
      </c>
      <c r="J205" s="739">
        <f>IF(Weather_Site!M203&lt;180,Weather_Site!M203+180,Weather_Site!M203-180)</f>
        <v>180</v>
      </c>
      <c r="K205" s="635">
        <f t="shared" si="40"/>
        <v>10.398669999999999</v>
      </c>
      <c r="L205" s="635">
        <f t="shared" si="41"/>
        <v>13.7005</v>
      </c>
      <c r="M205" s="635">
        <f t="shared" si="42"/>
        <v>14.984030000000001</v>
      </c>
      <c r="N205" s="635">
        <f t="shared" si="43"/>
        <v>14.984030000000001</v>
      </c>
      <c r="O205" s="636">
        <f t="shared" si="44"/>
        <v>0.22786232477641954</v>
      </c>
      <c r="P205" s="635">
        <f>IF($O$11,Weather_Site!H203,IF(0.191*(Weather_Site!K203+104)*(Weather_Site!J203+1)^1.5/(3.52*(Weather_Site!J203+1)^1.5+Weather_Site!I203-1)&gt;10, 10,0.191*(Weather_Site!K203+104)*(Weather_Site!J203+1)^1.5/(3.52*(Weather_Site!J203+1)^1.5+Weather_Site!I203-1)))</f>
        <v>10</v>
      </c>
      <c r="Q205" s="636">
        <f t="shared" si="45"/>
        <v>0.99848144468279332</v>
      </c>
      <c r="R205" s="636">
        <f t="shared" si="46"/>
        <v>0.22751630323153924</v>
      </c>
      <c r="S205" s="635">
        <f t="shared" si="47"/>
        <v>1</v>
      </c>
      <c r="T205" s="707">
        <f t="shared" si="48"/>
        <v>6.8254890969461765E-3</v>
      </c>
      <c r="U205" s="707">
        <f t="shared" si="49"/>
        <v>0</v>
      </c>
      <c r="V205" s="707">
        <f t="shared" si="50"/>
        <v>0</v>
      </c>
      <c r="W205" s="636">
        <f t="shared" si="51"/>
        <v>1</v>
      </c>
      <c r="X205" s="636">
        <f t="shared" si="52"/>
        <v>0</v>
      </c>
      <c r="Y205" s="707">
        <f t="shared" si="53"/>
        <v>0</v>
      </c>
      <c r="Z205" s="635">
        <f t="shared" si="54"/>
        <v>0</v>
      </c>
      <c r="AA205" s="707">
        <f t="shared" si="55"/>
        <v>0</v>
      </c>
      <c r="AB205" s="707">
        <f t="shared" si="56"/>
        <v>0</v>
      </c>
    </row>
    <row r="206" spans="1:28" x14ac:dyDescent="0.25">
      <c r="A206" s="23" t="str">
        <f>Weather_Site!A204</f>
        <v>Sun</v>
      </c>
      <c r="B206" s="24">
        <f>Weather_Site!B204</f>
        <v>43779</v>
      </c>
      <c r="C206" s="25">
        <f>Weather_Site!C204</f>
        <v>0.85416666666666663</v>
      </c>
      <c r="D206" s="27">
        <f>Weather_Site!D204</f>
        <v>13.7</v>
      </c>
      <c r="E206" s="27">
        <f>Weather_Site!E204</f>
        <v>70</v>
      </c>
      <c r="F206" s="28">
        <f>Weather_Site!F204</f>
        <v>0</v>
      </c>
      <c r="G206" s="27">
        <f>Weather_Site!G204</f>
        <v>0</v>
      </c>
      <c r="H206" s="180">
        <f>C$4</f>
        <v>0</v>
      </c>
      <c r="I206" s="27">
        <f t="shared" si="39"/>
        <v>0</v>
      </c>
      <c r="J206" s="739">
        <f>IF(Weather_Site!M204&lt;180,Weather_Site!M204+180,Weather_Site!M204-180)</f>
        <v>180</v>
      </c>
      <c r="K206" s="635">
        <f t="shared" si="40"/>
        <v>11.183809999999999</v>
      </c>
      <c r="L206" s="635">
        <f t="shared" si="41"/>
        <v>14.813499999999999</v>
      </c>
      <c r="M206" s="635">
        <f t="shared" si="42"/>
        <v>16.278290000000002</v>
      </c>
      <c r="N206" s="635">
        <f t="shared" si="43"/>
        <v>16.278290000000002</v>
      </c>
      <c r="O206" s="636">
        <f t="shared" si="44"/>
        <v>0.19946683438768487</v>
      </c>
      <c r="P206" s="635">
        <f>IF($O$11,Weather_Site!H204,IF(0.191*(Weather_Site!K204+104)*(Weather_Site!J204+1)^1.5/(3.52*(Weather_Site!J204+1)^1.5+Weather_Site!I204-1)&gt;10, 10,0.191*(Weather_Site!K204+104)*(Weather_Site!J204+1)^1.5/(3.52*(Weather_Site!J204+1)^1.5+Weather_Site!I204-1)))</f>
        <v>10</v>
      </c>
      <c r="Q206" s="636">
        <f t="shared" si="45"/>
        <v>0.99848144468279332</v>
      </c>
      <c r="R206" s="636">
        <f t="shared" si="46"/>
        <v>0.19916393296571908</v>
      </c>
      <c r="S206" s="635">
        <f t="shared" si="47"/>
        <v>1</v>
      </c>
      <c r="T206" s="707">
        <f t="shared" si="48"/>
        <v>5.9749179889715719E-3</v>
      </c>
      <c r="U206" s="707">
        <f t="shared" si="49"/>
        <v>0</v>
      </c>
      <c r="V206" s="707">
        <f t="shared" si="50"/>
        <v>0</v>
      </c>
      <c r="W206" s="636">
        <f t="shared" si="51"/>
        <v>1</v>
      </c>
      <c r="X206" s="636">
        <f t="shared" si="52"/>
        <v>0</v>
      </c>
      <c r="Y206" s="707">
        <f t="shared" si="53"/>
        <v>0</v>
      </c>
      <c r="Z206" s="635">
        <f t="shared" si="54"/>
        <v>0</v>
      </c>
      <c r="AA206" s="707">
        <f t="shared" si="55"/>
        <v>0</v>
      </c>
      <c r="AB206" s="707">
        <f t="shared" si="56"/>
        <v>0</v>
      </c>
    </row>
    <row r="207" spans="1:28" x14ac:dyDescent="0.25">
      <c r="A207" s="23" t="str">
        <f>Weather_Site!A205</f>
        <v>Sun</v>
      </c>
      <c r="B207" s="24">
        <f>Weather_Site!B205</f>
        <v>43779</v>
      </c>
      <c r="C207" s="25">
        <f>Weather_Site!C205</f>
        <v>0.875</v>
      </c>
      <c r="D207" s="27">
        <f>Weather_Site!D205</f>
        <v>12.6</v>
      </c>
      <c r="E207" s="27">
        <f>Weather_Site!E205</f>
        <v>77</v>
      </c>
      <c r="F207" s="28">
        <f>Weather_Site!F205</f>
        <v>300</v>
      </c>
      <c r="G207" s="27">
        <f>Weather_Site!G205</f>
        <v>5</v>
      </c>
      <c r="H207" s="180">
        <f>C$4</f>
        <v>0</v>
      </c>
      <c r="I207" s="27">
        <f t="shared" ref="I207:I270" si="57">G207/$O$10</f>
        <v>1.6666666666666667</v>
      </c>
      <c r="J207" s="739">
        <f>IF(Weather_Site!M205&lt;180,Weather_Site!M205+180,Weather_Site!M205-180)</f>
        <v>120</v>
      </c>
      <c r="K207" s="635">
        <f t="shared" ref="K207:K270" si="58">2.76+0.124*E207-0.0187*D207</f>
        <v>12.072379999999999</v>
      </c>
      <c r="L207" s="635">
        <f t="shared" ref="L207:L270" si="59">3.6+0.169*E207-0.045*D207</f>
        <v>16.046000000000003</v>
      </c>
      <c r="M207" s="635">
        <f t="shared" ref="M207:M270" si="60">3.08+0.198*E207-0.0483*D207</f>
        <v>17.717420000000001</v>
      </c>
      <c r="N207" s="635">
        <f t="shared" ref="N207:N270" si="61">IF(AND(OR(MONTH(B207)&gt;10,MONTH(B207)&lt;3),AND(HOUR(C207)&gt;=13,HOUR(C207)&lt;=17)),K207,IF(OR(HOUR(C207)&lt;6,HOUR(C207)&gt;=20),M207,L207))</f>
        <v>17.717420000000001</v>
      </c>
      <c r="O207" s="636">
        <f t="shared" ref="O207:O270" si="62">IF(N207&lt;=4.1,1,IF(N207&gt;=24,0,(0.9082+0.1206*N207-0.03106*N207^2+0.001853*N207^3-0.00003467*N207^4)))</f>
        <v>0.18435711194385052</v>
      </c>
      <c r="P207" s="635">
        <f>IF($O$11,Weather_Site!H205,IF(0.191*(Weather_Site!K205+104)*(Weather_Site!J205+1)^1.5/(3.52*(Weather_Site!J205+1)^1.5+Weather_Site!I205-1)&gt;10, 10,0.191*(Weather_Site!K205+104)*(Weather_Site!J205+1)^1.5/(3.52*(Weather_Site!J205+1)^1.5+Weather_Site!I205-1)))</f>
        <v>10</v>
      </c>
      <c r="Q207" s="636">
        <f t="shared" ref="Q207:Q270" si="63">1.008/(1+104.9*EXP(-0.9306*P207))</f>
        <v>0.99848144468279332</v>
      </c>
      <c r="R207" s="636">
        <f t="shared" ref="R207:R270" si="64">O207*Q207</f>
        <v>0.18407715547124331</v>
      </c>
      <c r="S207" s="635">
        <f t="shared" ref="S207:S270" si="65">MIN(IF(H207&gt;0,2^(H207/10),(2^(-H207/10))/(2*(2^(-H207/10))-1)),4)</f>
        <v>1</v>
      </c>
      <c r="T207" s="707">
        <f t="shared" ref="T207:T270" si="66">IF(I207&gt;2,(0.03+0.05024*(I207-1)^0.92628*(($E$6+$E$7)/10)^0.79928)*1000*R207*S207,0.03*R207*S207)</f>
        <v>5.5223146641372994E-3</v>
      </c>
      <c r="U207" s="707">
        <f t="shared" ref="U207:U270" si="67">(0.19591*(I207)^0.82569*(($E$6+$E$7)/10)^0.46722)*$C$10^0.495*1000*R207*S207</f>
        <v>57.615359712519663</v>
      </c>
      <c r="V207" s="707">
        <f t="shared" ref="V207:V270" si="68">(0.05235*(G207)^1.19128)*1000*R207*S207</f>
        <v>65.551942759051272</v>
      </c>
      <c r="W207" s="636">
        <f t="shared" ref="W207:W270" si="69">IF((E$6+E$7)&lt;1,0,1/(1+EXP(-(-23.9315+1.7033*I207+12.0822*R207+9.5236*($E$6+$E$7)))))</f>
        <v>1</v>
      </c>
      <c r="X207" s="636">
        <f t="shared" ref="X207:X270" si="70">IF(U207&lt;300,0,1/(1+EXP(-(-32.3074+0.2951*G207+26.8734*R207))))</f>
        <v>0</v>
      </c>
      <c r="Y207" s="707">
        <f t="shared" ref="Y207:Y270" si="71">IF(W207&lt;0.5,(T207*(1-W207)+U207*W207),(T207*(1-W207)+U207*W207*(1-X207)+V207*X207))</f>
        <v>57.615359712519663</v>
      </c>
      <c r="Z207" s="635">
        <f t="shared" ref="Z207:Z270" si="72">0.0193*Y207^0.723*EXP(0.64*$C$10)</f>
        <v>0.6036500744127038</v>
      </c>
      <c r="AA207" s="707">
        <f t="shared" ref="AA207:AA270" si="73">(1/(0.2204*G207+1))*Y207</f>
        <v>27.409781024034089</v>
      </c>
      <c r="AB207" s="707">
        <f t="shared" ref="AB207:AB270" si="74">18600*Y207/3600*$F$11/10</f>
        <v>684.66252458377528</v>
      </c>
    </row>
    <row r="208" spans="1:28" x14ac:dyDescent="0.25">
      <c r="A208" s="23" t="str">
        <f>Weather_Site!A206</f>
        <v>Sun</v>
      </c>
      <c r="B208" s="24">
        <f>Weather_Site!B206</f>
        <v>43779</v>
      </c>
      <c r="C208" s="25">
        <f>Weather_Site!C206</f>
        <v>0.89583333333333337</v>
      </c>
      <c r="D208" s="27">
        <f>Weather_Site!D206</f>
        <v>12.7</v>
      </c>
      <c r="E208" s="27">
        <f>Weather_Site!E206</f>
        <v>80</v>
      </c>
      <c r="F208" s="28">
        <f>Weather_Site!F206</f>
        <v>0</v>
      </c>
      <c r="G208" s="27">
        <f>Weather_Site!G206</f>
        <v>0</v>
      </c>
      <c r="H208" s="180">
        <f>C$4</f>
        <v>0</v>
      </c>
      <c r="I208" s="27">
        <f t="shared" si="57"/>
        <v>0</v>
      </c>
      <c r="J208" s="739">
        <f>IF(Weather_Site!M206&lt;180,Weather_Site!M206+180,Weather_Site!M206-180)</f>
        <v>180</v>
      </c>
      <c r="K208" s="635">
        <f t="shared" si="58"/>
        <v>12.44251</v>
      </c>
      <c r="L208" s="635">
        <f t="shared" si="59"/>
        <v>16.548500000000001</v>
      </c>
      <c r="M208" s="635">
        <f t="shared" si="60"/>
        <v>18.30659</v>
      </c>
      <c r="N208" s="635">
        <f t="shared" si="61"/>
        <v>18.30659</v>
      </c>
      <c r="O208" s="636">
        <f t="shared" si="62"/>
        <v>0.1812677973479051</v>
      </c>
      <c r="P208" s="635">
        <f>IF($O$11,Weather_Site!H206,IF(0.191*(Weather_Site!K206+104)*(Weather_Site!J206+1)^1.5/(3.52*(Weather_Site!J206+1)^1.5+Weather_Site!I206-1)&gt;10, 10,0.191*(Weather_Site!K206+104)*(Weather_Site!J206+1)^1.5/(3.52*(Weather_Site!J206+1)^1.5+Weather_Site!I206-1)))</f>
        <v>10</v>
      </c>
      <c r="Q208" s="636">
        <f t="shared" si="63"/>
        <v>0.99848144468279332</v>
      </c>
      <c r="R208" s="636">
        <f t="shared" si="64"/>
        <v>0.18099253217040409</v>
      </c>
      <c r="S208" s="635">
        <f t="shared" si="65"/>
        <v>1</v>
      </c>
      <c r="T208" s="707">
        <f t="shared" si="66"/>
        <v>5.4297759651121226E-3</v>
      </c>
      <c r="U208" s="707">
        <f t="shared" si="67"/>
        <v>0</v>
      </c>
      <c r="V208" s="707">
        <f t="shared" si="68"/>
        <v>0</v>
      </c>
      <c r="W208" s="636">
        <f t="shared" si="69"/>
        <v>1</v>
      </c>
      <c r="X208" s="636">
        <f t="shared" si="70"/>
        <v>0</v>
      </c>
      <c r="Y208" s="707">
        <f t="shared" si="71"/>
        <v>0</v>
      </c>
      <c r="Z208" s="635">
        <f t="shared" si="72"/>
        <v>0</v>
      </c>
      <c r="AA208" s="707">
        <f t="shared" si="73"/>
        <v>0</v>
      </c>
      <c r="AB208" s="707">
        <f t="shared" si="74"/>
        <v>0</v>
      </c>
    </row>
    <row r="209" spans="1:28" x14ac:dyDescent="0.25">
      <c r="A209" s="23" t="str">
        <f>Weather_Site!A207</f>
        <v>Sun</v>
      </c>
      <c r="B209" s="24">
        <f>Weather_Site!B207</f>
        <v>43779</v>
      </c>
      <c r="C209" s="25">
        <f>Weather_Site!C207</f>
        <v>0.91666666666666663</v>
      </c>
      <c r="D209" s="27">
        <f>Weather_Site!D207</f>
        <v>11.8</v>
      </c>
      <c r="E209" s="27">
        <f>Weather_Site!E207</f>
        <v>82</v>
      </c>
      <c r="F209" s="28">
        <f>Weather_Site!F207</f>
        <v>0</v>
      </c>
      <c r="G209" s="27">
        <f>Weather_Site!G207</f>
        <v>0</v>
      </c>
      <c r="H209" s="180">
        <f>C$4</f>
        <v>0</v>
      </c>
      <c r="I209" s="27">
        <f t="shared" si="57"/>
        <v>0</v>
      </c>
      <c r="J209" s="739">
        <f>IF(Weather_Site!M207&lt;180,Weather_Site!M207+180,Weather_Site!M207-180)</f>
        <v>180</v>
      </c>
      <c r="K209" s="635">
        <f t="shared" si="58"/>
        <v>12.707339999999999</v>
      </c>
      <c r="L209" s="635">
        <f t="shared" si="59"/>
        <v>16.927000000000003</v>
      </c>
      <c r="M209" s="635">
        <f t="shared" si="60"/>
        <v>18.746060000000003</v>
      </c>
      <c r="N209" s="635">
        <f t="shared" si="61"/>
        <v>18.746060000000003</v>
      </c>
      <c r="O209" s="636">
        <f t="shared" si="62"/>
        <v>0.17945402392013854</v>
      </c>
      <c r="P209" s="635">
        <f>IF($O$11,Weather_Site!H207,IF(0.191*(Weather_Site!K207+104)*(Weather_Site!J207+1)^1.5/(3.52*(Weather_Site!J207+1)^1.5+Weather_Site!I207-1)&gt;10, 10,0.191*(Weather_Site!K207+104)*(Weather_Site!J207+1)^1.5/(3.52*(Weather_Site!J207+1)^1.5+Weather_Site!I207-1)))</f>
        <v>10</v>
      </c>
      <c r="Q209" s="636">
        <f t="shared" si="63"/>
        <v>0.99848144468279332</v>
      </c>
      <c r="R209" s="636">
        <f t="shared" si="64"/>
        <v>0.17918151305792049</v>
      </c>
      <c r="S209" s="635">
        <f t="shared" si="65"/>
        <v>1</v>
      </c>
      <c r="T209" s="707">
        <f t="shared" si="66"/>
        <v>5.3754453917376141E-3</v>
      </c>
      <c r="U209" s="707">
        <f t="shared" si="67"/>
        <v>0</v>
      </c>
      <c r="V209" s="707">
        <f t="shared" si="68"/>
        <v>0</v>
      </c>
      <c r="W209" s="636">
        <f t="shared" si="69"/>
        <v>1</v>
      </c>
      <c r="X209" s="636">
        <f t="shared" si="70"/>
        <v>0</v>
      </c>
      <c r="Y209" s="707">
        <f t="shared" si="71"/>
        <v>0</v>
      </c>
      <c r="Z209" s="635">
        <f t="shared" si="72"/>
        <v>0</v>
      </c>
      <c r="AA209" s="707">
        <f t="shared" si="73"/>
        <v>0</v>
      </c>
      <c r="AB209" s="707">
        <f t="shared" si="74"/>
        <v>0</v>
      </c>
    </row>
    <row r="210" spans="1:28" x14ac:dyDescent="0.25">
      <c r="A210" s="23" t="str">
        <f>Weather_Site!A208</f>
        <v>Sun</v>
      </c>
      <c r="B210" s="24">
        <f>Weather_Site!B208</f>
        <v>43779</v>
      </c>
      <c r="C210" s="25">
        <f>Weather_Site!C208</f>
        <v>0.9375</v>
      </c>
      <c r="D210" s="27">
        <f>Weather_Site!D208</f>
        <v>11</v>
      </c>
      <c r="E210" s="27">
        <f>Weather_Site!E208</f>
        <v>83</v>
      </c>
      <c r="F210" s="28">
        <f>Weather_Site!F208</f>
        <v>260</v>
      </c>
      <c r="G210" s="27">
        <f>Weather_Site!G208</f>
        <v>4</v>
      </c>
      <c r="H210" s="180">
        <f>C$4</f>
        <v>0</v>
      </c>
      <c r="I210" s="27">
        <f t="shared" si="57"/>
        <v>1.3333333333333333</v>
      </c>
      <c r="J210" s="739">
        <f>IF(Weather_Site!M208&lt;180,Weather_Site!M208+180,Weather_Site!M208-180)</f>
        <v>80</v>
      </c>
      <c r="K210" s="635">
        <f t="shared" si="58"/>
        <v>12.846299999999999</v>
      </c>
      <c r="L210" s="635">
        <f t="shared" si="59"/>
        <v>17.132000000000001</v>
      </c>
      <c r="M210" s="635">
        <f t="shared" si="60"/>
        <v>18.982700000000001</v>
      </c>
      <c r="N210" s="635">
        <f t="shared" si="61"/>
        <v>18.982700000000001</v>
      </c>
      <c r="O210" s="636">
        <f t="shared" si="62"/>
        <v>0.1785084813347515</v>
      </c>
      <c r="P210" s="635">
        <f>IF($O$11,Weather_Site!H208,IF(0.191*(Weather_Site!K208+104)*(Weather_Site!J208+1)^1.5/(3.52*(Weather_Site!J208+1)^1.5+Weather_Site!I208-1)&gt;10, 10,0.191*(Weather_Site!K208+104)*(Weather_Site!J208+1)^1.5/(3.52*(Weather_Site!J208+1)^1.5+Weather_Site!I208-1)))</f>
        <v>10</v>
      </c>
      <c r="Q210" s="636">
        <f t="shared" si="63"/>
        <v>0.99848144468279332</v>
      </c>
      <c r="R210" s="636">
        <f t="shared" si="64"/>
        <v>0.17823740633125412</v>
      </c>
      <c r="S210" s="635">
        <f t="shared" si="65"/>
        <v>1</v>
      </c>
      <c r="T210" s="707">
        <f t="shared" si="66"/>
        <v>5.3471221899376231E-3</v>
      </c>
      <c r="U210" s="707">
        <f t="shared" si="67"/>
        <v>46.400173901137521</v>
      </c>
      <c r="V210" s="707">
        <f t="shared" si="68"/>
        <v>48.656130349340181</v>
      </c>
      <c r="W210" s="636">
        <f t="shared" si="69"/>
        <v>1</v>
      </c>
      <c r="X210" s="636">
        <f t="shared" si="70"/>
        <v>0</v>
      </c>
      <c r="Y210" s="707">
        <f t="shared" si="71"/>
        <v>46.400173901137521</v>
      </c>
      <c r="Z210" s="635">
        <f t="shared" si="72"/>
        <v>0.5161902064139029</v>
      </c>
      <c r="AA210" s="707">
        <f t="shared" si="73"/>
        <v>24.659956367526316</v>
      </c>
      <c r="AB210" s="707">
        <f t="shared" si="74"/>
        <v>551.38873319185086</v>
      </c>
    </row>
    <row r="211" spans="1:28" x14ac:dyDescent="0.25">
      <c r="A211" s="23" t="str">
        <f>Weather_Site!A209</f>
        <v>Sun</v>
      </c>
      <c r="B211" s="24">
        <f>Weather_Site!B209</f>
        <v>43779</v>
      </c>
      <c r="C211" s="25">
        <f>Weather_Site!C209</f>
        <v>0.95833333333333337</v>
      </c>
      <c r="D211" s="27">
        <f>Weather_Site!D209</f>
        <v>11.6</v>
      </c>
      <c r="E211" s="27">
        <f>Weather_Site!E209</f>
        <v>86</v>
      </c>
      <c r="F211" s="28">
        <f>Weather_Site!F209</f>
        <v>0</v>
      </c>
      <c r="G211" s="27">
        <f>Weather_Site!G209</f>
        <v>0</v>
      </c>
      <c r="H211" s="180">
        <f>C$4</f>
        <v>0</v>
      </c>
      <c r="I211" s="27">
        <f t="shared" si="57"/>
        <v>0</v>
      </c>
      <c r="J211" s="739">
        <f>IF(Weather_Site!M209&lt;180,Weather_Site!M209+180,Weather_Site!M209-180)</f>
        <v>180</v>
      </c>
      <c r="K211" s="635">
        <f t="shared" si="58"/>
        <v>13.207079999999999</v>
      </c>
      <c r="L211" s="635">
        <f t="shared" si="59"/>
        <v>17.612000000000002</v>
      </c>
      <c r="M211" s="635">
        <f t="shared" si="60"/>
        <v>19.547720000000005</v>
      </c>
      <c r="N211" s="635">
        <f t="shared" si="61"/>
        <v>19.547720000000005</v>
      </c>
      <c r="O211" s="636">
        <f t="shared" si="62"/>
        <v>0.17590746712167959</v>
      </c>
      <c r="P211" s="635">
        <f>IF($O$11,Weather_Site!H209,IF(0.191*(Weather_Site!K209+104)*(Weather_Site!J209+1)^1.5/(3.52*(Weather_Site!J209+1)^1.5+Weather_Site!I209-1)&gt;10, 10,0.191*(Weather_Site!K209+104)*(Weather_Site!J209+1)^1.5/(3.52*(Weather_Site!J209+1)^1.5+Weather_Site!I209-1)))</f>
        <v>10</v>
      </c>
      <c r="Q211" s="636">
        <f t="shared" si="63"/>
        <v>0.99848144468279332</v>
      </c>
      <c r="R211" s="636">
        <f t="shared" si="64"/>
        <v>0.17564034190214561</v>
      </c>
      <c r="S211" s="635">
        <f t="shared" si="65"/>
        <v>1</v>
      </c>
      <c r="T211" s="707">
        <f t="shared" si="66"/>
        <v>5.2692102570643679E-3</v>
      </c>
      <c r="U211" s="707">
        <f t="shared" si="67"/>
        <v>0</v>
      </c>
      <c r="V211" s="707">
        <f t="shared" si="68"/>
        <v>0</v>
      </c>
      <c r="W211" s="636">
        <f t="shared" si="69"/>
        <v>1</v>
      </c>
      <c r="X211" s="636">
        <f t="shared" si="70"/>
        <v>0</v>
      </c>
      <c r="Y211" s="707">
        <f t="shared" si="71"/>
        <v>0</v>
      </c>
      <c r="Z211" s="635">
        <f t="shared" si="72"/>
        <v>0</v>
      </c>
      <c r="AA211" s="707">
        <f t="shared" si="73"/>
        <v>0</v>
      </c>
      <c r="AB211" s="707">
        <f t="shared" si="74"/>
        <v>0</v>
      </c>
    </row>
    <row r="212" spans="1:28" x14ac:dyDescent="0.25">
      <c r="A212" s="23" t="str">
        <f>Weather_Site!A210</f>
        <v>Sun</v>
      </c>
      <c r="B212" s="24">
        <f>Weather_Site!B210</f>
        <v>43779</v>
      </c>
      <c r="C212" s="25">
        <f>Weather_Site!C210</f>
        <v>0.97916666666666663</v>
      </c>
      <c r="D212" s="27">
        <f>Weather_Site!D210</f>
        <v>10.7</v>
      </c>
      <c r="E212" s="27">
        <f>Weather_Site!E210</f>
        <v>86</v>
      </c>
      <c r="F212" s="28">
        <f>Weather_Site!F210</f>
        <v>270</v>
      </c>
      <c r="G212" s="27">
        <f>Weather_Site!G210</f>
        <v>8</v>
      </c>
      <c r="H212" s="180">
        <f>C$4</f>
        <v>0</v>
      </c>
      <c r="I212" s="27">
        <f t="shared" si="57"/>
        <v>2.6666666666666665</v>
      </c>
      <c r="J212" s="739">
        <f>IF(Weather_Site!M210&lt;180,Weather_Site!M210+180,Weather_Site!M210-180)</f>
        <v>90</v>
      </c>
      <c r="K212" s="635">
        <f t="shared" si="58"/>
        <v>13.22391</v>
      </c>
      <c r="L212" s="635">
        <f t="shared" si="59"/>
        <v>17.6525</v>
      </c>
      <c r="M212" s="635">
        <f t="shared" si="60"/>
        <v>19.591190000000005</v>
      </c>
      <c r="N212" s="635">
        <f t="shared" si="61"/>
        <v>19.591190000000005</v>
      </c>
      <c r="O212" s="636">
        <f t="shared" si="62"/>
        <v>0.1756691539375419</v>
      </c>
      <c r="P212" s="635">
        <f>IF($O$11,Weather_Site!H210,IF(0.191*(Weather_Site!K210+104)*(Weather_Site!J210+1)^1.5/(3.52*(Weather_Site!J210+1)^1.5+Weather_Site!I210-1)&gt;10, 10,0.191*(Weather_Site!K210+104)*(Weather_Site!J210+1)^1.5/(3.52*(Weather_Site!J210+1)^1.5+Weather_Site!I210-1)))</f>
        <v>10</v>
      </c>
      <c r="Q212" s="636">
        <f t="shared" si="63"/>
        <v>0.99848144468279332</v>
      </c>
      <c r="R212" s="636">
        <f t="shared" si="64"/>
        <v>0.17540239060976084</v>
      </c>
      <c r="S212" s="635">
        <f t="shared" si="65"/>
        <v>1</v>
      </c>
      <c r="T212" s="707">
        <f t="shared" si="66"/>
        <v>23.770792980239932</v>
      </c>
      <c r="U212" s="707">
        <f t="shared" si="67"/>
        <v>80.930778820847706</v>
      </c>
      <c r="V212" s="707">
        <f t="shared" si="68"/>
        <v>109.34155197851692</v>
      </c>
      <c r="W212" s="636">
        <f t="shared" si="69"/>
        <v>1</v>
      </c>
      <c r="X212" s="636">
        <f t="shared" si="70"/>
        <v>0</v>
      </c>
      <c r="Y212" s="707">
        <f t="shared" si="71"/>
        <v>80.930778820847706</v>
      </c>
      <c r="Z212" s="635">
        <f t="shared" si="72"/>
        <v>0.77176006683526632</v>
      </c>
      <c r="AA212" s="707">
        <f t="shared" si="73"/>
        <v>29.288787934585876</v>
      </c>
      <c r="AB212" s="707">
        <f t="shared" si="74"/>
        <v>961.72742165440684</v>
      </c>
    </row>
    <row r="213" spans="1:28" x14ac:dyDescent="0.25">
      <c r="A213" s="23" t="str">
        <f>Weather_Site!A211</f>
        <v>Mon</v>
      </c>
      <c r="B213" s="24">
        <f>Weather_Site!B211</f>
        <v>43780</v>
      </c>
      <c r="C213" s="25">
        <f>Weather_Site!C211</f>
        <v>0</v>
      </c>
      <c r="D213" s="27">
        <f>Weather_Site!D211</f>
        <v>9.8000000000000007</v>
      </c>
      <c r="E213" s="27">
        <f>Weather_Site!E211</f>
        <v>86</v>
      </c>
      <c r="F213" s="28">
        <f>Weather_Site!F211</f>
        <v>280</v>
      </c>
      <c r="G213" s="27">
        <f>Weather_Site!G211</f>
        <v>5</v>
      </c>
      <c r="H213" s="180">
        <f>C$4</f>
        <v>0</v>
      </c>
      <c r="I213" s="27">
        <f t="shared" si="57"/>
        <v>1.6666666666666667</v>
      </c>
      <c r="J213" s="739">
        <f>IF(Weather_Site!M211&lt;180,Weather_Site!M211+180,Weather_Site!M211-180)</f>
        <v>100</v>
      </c>
      <c r="K213" s="635">
        <f t="shared" si="58"/>
        <v>13.240739999999999</v>
      </c>
      <c r="L213" s="635">
        <f t="shared" si="59"/>
        <v>17.693000000000001</v>
      </c>
      <c r="M213" s="635">
        <f t="shared" si="60"/>
        <v>19.634660000000004</v>
      </c>
      <c r="N213" s="635">
        <f t="shared" si="61"/>
        <v>19.634660000000004</v>
      </c>
      <c r="O213" s="636">
        <f t="shared" si="62"/>
        <v>0.17542330569872711</v>
      </c>
      <c r="P213" s="635">
        <f>IF($O$11,Weather_Site!H211,IF(0.191*(Weather_Site!K211+104)*(Weather_Site!J211+1)^1.5/(3.52*(Weather_Site!J211+1)^1.5+Weather_Site!I211-1)&gt;10, 10,0.191*(Weather_Site!K211+104)*(Weather_Site!J211+1)^1.5/(3.52*(Weather_Site!J211+1)^1.5+Weather_Site!I211-1)))</f>
        <v>10</v>
      </c>
      <c r="Q213" s="636">
        <f t="shared" si="63"/>
        <v>0.99848144468279332</v>
      </c>
      <c r="R213" s="636">
        <f t="shared" si="64"/>
        <v>0.17515691570509634</v>
      </c>
      <c r="S213" s="635">
        <f t="shared" si="65"/>
        <v>1</v>
      </c>
      <c r="T213" s="707">
        <f t="shared" si="66"/>
        <v>5.2547074711528901E-3</v>
      </c>
      <c r="U213" s="707">
        <f t="shared" si="67"/>
        <v>54.823362946094356</v>
      </c>
      <c r="V213" s="707">
        <f t="shared" si="68"/>
        <v>62.375345179354163</v>
      </c>
      <c r="W213" s="636">
        <f t="shared" si="69"/>
        <v>1</v>
      </c>
      <c r="X213" s="636">
        <f t="shared" si="70"/>
        <v>0</v>
      </c>
      <c r="Y213" s="707">
        <f t="shared" si="71"/>
        <v>54.823362946094356</v>
      </c>
      <c r="Z213" s="635">
        <f t="shared" si="72"/>
        <v>0.58235561173403216</v>
      </c>
      <c r="AA213" s="707">
        <f t="shared" si="73"/>
        <v>26.081523761224712</v>
      </c>
      <c r="AB213" s="707">
        <f t="shared" si="74"/>
        <v>651.48429634275465</v>
      </c>
    </row>
    <row r="214" spans="1:28" x14ac:dyDescent="0.25">
      <c r="A214" s="23" t="str">
        <f>Weather_Site!A212</f>
        <v>Mon</v>
      </c>
      <c r="B214" s="24">
        <f>Weather_Site!B212</f>
        <v>43780</v>
      </c>
      <c r="C214" s="25">
        <f>Weather_Site!C212</f>
        <v>2.0833333333333332E-2</v>
      </c>
      <c r="D214" s="27">
        <f>Weather_Site!D212</f>
        <v>9.9</v>
      </c>
      <c r="E214" s="27">
        <f>Weather_Site!E212</f>
        <v>92</v>
      </c>
      <c r="F214" s="28">
        <f>Weather_Site!F212</f>
        <v>290</v>
      </c>
      <c r="G214" s="27">
        <f>Weather_Site!G212</f>
        <v>5</v>
      </c>
      <c r="H214" s="180">
        <f>C$4</f>
        <v>0</v>
      </c>
      <c r="I214" s="27">
        <f t="shared" si="57"/>
        <v>1.6666666666666667</v>
      </c>
      <c r="J214" s="739">
        <f>IF(Weather_Site!M212&lt;180,Weather_Site!M212+180,Weather_Site!M212-180)</f>
        <v>110</v>
      </c>
      <c r="K214" s="635">
        <f t="shared" si="58"/>
        <v>13.982869999999998</v>
      </c>
      <c r="L214" s="635">
        <f t="shared" si="59"/>
        <v>18.702500000000004</v>
      </c>
      <c r="M214" s="635">
        <f t="shared" si="60"/>
        <v>20.817830000000001</v>
      </c>
      <c r="N214" s="635">
        <f t="shared" si="61"/>
        <v>20.817830000000001</v>
      </c>
      <c r="O214" s="636">
        <f t="shared" si="62"/>
        <v>0.16416730256962264</v>
      </c>
      <c r="P214" s="635">
        <f>IF($O$11,Weather_Site!H212,IF(0.191*(Weather_Site!K212+104)*(Weather_Site!J212+1)^1.5/(3.52*(Weather_Site!J212+1)^1.5+Weather_Site!I212-1)&gt;10, 10,0.191*(Weather_Site!K212+104)*(Weather_Site!J212+1)^1.5/(3.52*(Weather_Site!J212+1)^1.5+Weather_Site!I212-1)))</f>
        <v>10</v>
      </c>
      <c r="Q214" s="636">
        <f t="shared" si="63"/>
        <v>0.99848144468279332</v>
      </c>
      <c r="R214" s="636">
        <f t="shared" si="64"/>
        <v>0.16391800543939405</v>
      </c>
      <c r="S214" s="635">
        <f t="shared" si="65"/>
        <v>1</v>
      </c>
      <c r="T214" s="707">
        <f t="shared" si="66"/>
        <v>4.9175401631818211E-3</v>
      </c>
      <c r="U214" s="707">
        <f t="shared" si="67"/>
        <v>51.305632263666865</v>
      </c>
      <c r="V214" s="707">
        <f t="shared" si="68"/>
        <v>58.373042989680641</v>
      </c>
      <c r="W214" s="636">
        <f t="shared" si="69"/>
        <v>1</v>
      </c>
      <c r="X214" s="636">
        <f t="shared" si="70"/>
        <v>0</v>
      </c>
      <c r="Y214" s="707">
        <f t="shared" si="71"/>
        <v>51.305632263666865</v>
      </c>
      <c r="Z214" s="635">
        <f t="shared" si="72"/>
        <v>0.5550925652446993</v>
      </c>
      <c r="AA214" s="707">
        <f t="shared" si="73"/>
        <v>24.40800773723447</v>
      </c>
      <c r="AB214" s="707">
        <f t="shared" si="74"/>
        <v>609.68193006657464</v>
      </c>
    </row>
    <row r="215" spans="1:28" x14ac:dyDescent="0.25">
      <c r="A215" s="23" t="str">
        <f>Weather_Site!A213</f>
        <v>Mon</v>
      </c>
      <c r="B215" s="24">
        <f>Weather_Site!B213</f>
        <v>43780</v>
      </c>
      <c r="C215" s="25">
        <f>Weather_Site!C213</f>
        <v>4.1666666666666664E-2</v>
      </c>
      <c r="D215" s="27">
        <f>Weather_Site!D213</f>
        <v>9.3000000000000007</v>
      </c>
      <c r="E215" s="27">
        <f>Weather_Site!E213</f>
        <v>92</v>
      </c>
      <c r="F215" s="28">
        <f>Weather_Site!F213</f>
        <v>0</v>
      </c>
      <c r="G215" s="27">
        <f>Weather_Site!G213</f>
        <v>0</v>
      </c>
      <c r="H215" s="180">
        <f>C$4</f>
        <v>0</v>
      </c>
      <c r="I215" s="27">
        <f t="shared" si="57"/>
        <v>0</v>
      </c>
      <c r="J215" s="739">
        <f>IF(Weather_Site!M213&lt;180,Weather_Site!M213+180,Weather_Site!M213-180)</f>
        <v>180</v>
      </c>
      <c r="K215" s="635">
        <f t="shared" si="58"/>
        <v>13.99409</v>
      </c>
      <c r="L215" s="635">
        <f t="shared" si="59"/>
        <v>18.729500000000002</v>
      </c>
      <c r="M215" s="635">
        <f t="shared" si="60"/>
        <v>20.846809999999998</v>
      </c>
      <c r="N215" s="635">
        <f t="shared" si="61"/>
        <v>20.846809999999998</v>
      </c>
      <c r="O215" s="636">
        <f t="shared" si="62"/>
        <v>0.16373915659397387</v>
      </c>
      <c r="P215" s="635">
        <f>IF($O$11,Weather_Site!H213,IF(0.191*(Weather_Site!K213+104)*(Weather_Site!J213+1)^1.5/(3.52*(Weather_Site!J213+1)^1.5+Weather_Site!I213-1)&gt;10, 10,0.191*(Weather_Site!K213+104)*(Weather_Site!J213+1)^1.5/(3.52*(Weather_Site!J213+1)^1.5+Weather_Site!I213-1)))</f>
        <v>10</v>
      </c>
      <c r="Q215" s="636">
        <f t="shared" si="63"/>
        <v>0.99848144468279332</v>
      </c>
      <c r="R215" s="636">
        <f t="shared" si="64"/>
        <v>0.16349050962709316</v>
      </c>
      <c r="S215" s="635">
        <f t="shared" si="65"/>
        <v>1</v>
      </c>
      <c r="T215" s="707">
        <f t="shared" si="66"/>
        <v>4.9047152888127945E-3</v>
      </c>
      <c r="U215" s="707">
        <f t="shared" si="67"/>
        <v>0</v>
      </c>
      <c r="V215" s="707">
        <f t="shared" si="68"/>
        <v>0</v>
      </c>
      <c r="W215" s="636">
        <f t="shared" si="69"/>
        <v>1</v>
      </c>
      <c r="X215" s="636">
        <f t="shared" si="70"/>
        <v>0</v>
      </c>
      <c r="Y215" s="707">
        <f t="shared" si="71"/>
        <v>0</v>
      </c>
      <c r="Z215" s="635">
        <f t="shared" si="72"/>
        <v>0</v>
      </c>
      <c r="AA215" s="707">
        <f t="shared" si="73"/>
        <v>0</v>
      </c>
      <c r="AB215" s="707">
        <f t="shared" si="74"/>
        <v>0</v>
      </c>
    </row>
    <row r="216" spans="1:28" x14ac:dyDescent="0.25">
      <c r="A216" s="23" t="str">
        <f>Weather_Site!A214</f>
        <v>Mon</v>
      </c>
      <c r="B216" s="24">
        <f>Weather_Site!B214</f>
        <v>43780</v>
      </c>
      <c r="C216" s="25">
        <f>Weather_Site!C214</f>
        <v>6.25E-2</v>
      </c>
      <c r="D216" s="27">
        <f>Weather_Site!D214</f>
        <v>9.8000000000000007</v>
      </c>
      <c r="E216" s="27">
        <f>Weather_Site!E214</f>
        <v>94</v>
      </c>
      <c r="F216" s="28">
        <f>Weather_Site!F214</f>
        <v>290</v>
      </c>
      <c r="G216" s="27">
        <f>Weather_Site!G214</f>
        <v>5</v>
      </c>
      <c r="H216" s="180">
        <f>C$4</f>
        <v>0</v>
      </c>
      <c r="I216" s="27">
        <f t="shared" si="57"/>
        <v>1.6666666666666667</v>
      </c>
      <c r="J216" s="739">
        <f>IF(Weather_Site!M214&lt;180,Weather_Site!M214+180,Weather_Site!M214-180)</f>
        <v>110</v>
      </c>
      <c r="K216" s="635">
        <f t="shared" si="58"/>
        <v>14.23274</v>
      </c>
      <c r="L216" s="635">
        <f t="shared" si="59"/>
        <v>19.045000000000002</v>
      </c>
      <c r="M216" s="635">
        <f t="shared" si="60"/>
        <v>21.21866</v>
      </c>
      <c r="N216" s="635">
        <f t="shared" si="61"/>
        <v>21.21866</v>
      </c>
      <c r="O216" s="636">
        <f t="shared" si="62"/>
        <v>0.15736071318837297</v>
      </c>
      <c r="P216" s="635">
        <f>IF($O$11,Weather_Site!H214,IF(0.191*(Weather_Site!K214+104)*(Weather_Site!J214+1)^1.5/(3.52*(Weather_Site!J214+1)^1.5+Weather_Site!I214-1)&gt;10, 10,0.191*(Weather_Site!K214+104)*(Weather_Site!J214+1)^1.5/(3.52*(Weather_Site!J214+1)^1.5+Weather_Site!I214-1)))</f>
        <v>10</v>
      </c>
      <c r="Q216" s="636">
        <f t="shared" si="63"/>
        <v>0.99848144468279332</v>
      </c>
      <c r="R216" s="636">
        <f t="shared" si="64"/>
        <v>0.15712175224064134</v>
      </c>
      <c r="S216" s="635">
        <f t="shared" si="65"/>
        <v>1</v>
      </c>
      <c r="T216" s="707">
        <f t="shared" si="66"/>
        <v>4.7136525672192399E-3</v>
      </c>
      <c r="U216" s="707">
        <f t="shared" si="67"/>
        <v>49.178434177945306</v>
      </c>
      <c r="V216" s="707">
        <f t="shared" si="68"/>
        <v>55.952820884878214</v>
      </c>
      <c r="W216" s="636">
        <f t="shared" si="69"/>
        <v>1</v>
      </c>
      <c r="X216" s="636">
        <f t="shared" si="70"/>
        <v>0</v>
      </c>
      <c r="Y216" s="707">
        <f t="shared" si="71"/>
        <v>49.178434177945306</v>
      </c>
      <c r="Z216" s="635">
        <f t="shared" si="72"/>
        <v>0.53835554372908079</v>
      </c>
      <c r="AA216" s="707">
        <f t="shared" si="73"/>
        <v>23.396020065625738</v>
      </c>
      <c r="AB216" s="707">
        <f t="shared" si="74"/>
        <v>584.4037261479167</v>
      </c>
    </row>
    <row r="217" spans="1:28" x14ac:dyDescent="0.25">
      <c r="A217" s="23" t="str">
        <f>Weather_Site!A215</f>
        <v>Mon</v>
      </c>
      <c r="B217" s="24">
        <f>Weather_Site!B215</f>
        <v>43780</v>
      </c>
      <c r="C217" s="25">
        <f>Weather_Site!C215</f>
        <v>8.3333333333333329E-2</v>
      </c>
      <c r="D217" s="27">
        <f>Weather_Site!D215</f>
        <v>9.8000000000000007</v>
      </c>
      <c r="E217" s="27">
        <f>Weather_Site!E215</f>
        <v>92</v>
      </c>
      <c r="F217" s="28">
        <f>Weather_Site!F215</f>
        <v>290</v>
      </c>
      <c r="G217" s="27">
        <f>Weather_Site!G215</f>
        <v>8</v>
      </c>
      <c r="H217" s="180">
        <f>C$4</f>
        <v>0</v>
      </c>
      <c r="I217" s="27">
        <f t="shared" si="57"/>
        <v>2.6666666666666665</v>
      </c>
      <c r="J217" s="739">
        <f>IF(Weather_Site!M215&lt;180,Weather_Site!M215+180,Weather_Site!M215-180)</f>
        <v>110</v>
      </c>
      <c r="K217" s="635">
        <f t="shared" si="58"/>
        <v>13.984739999999999</v>
      </c>
      <c r="L217" s="635">
        <f t="shared" si="59"/>
        <v>18.707000000000004</v>
      </c>
      <c r="M217" s="635">
        <f t="shared" si="60"/>
        <v>20.822659999999999</v>
      </c>
      <c r="N217" s="635">
        <f t="shared" si="61"/>
        <v>20.822659999999999</v>
      </c>
      <c r="O217" s="636">
        <f t="shared" si="62"/>
        <v>0.16409658887926248</v>
      </c>
      <c r="P217" s="635">
        <f>IF($O$11,Weather_Site!H215,IF(0.191*(Weather_Site!K215+104)*(Weather_Site!J215+1)^1.5/(3.52*(Weather_Site!J215+1)^1.5+Weather_Site!I215-1)&gt;10, 10,0.191*(Weather_Site!K215+104)*(Weather_Site!J215+1)^1.5/(3.52*(Weather_Site!J215+1)^1.5+Weather_Site!I215-1)))</f>
        <v>10</v>
      </c>
      <c r="Q217" s="636">
        <f t="shared" si="63"/>
        <v>0.99848144468279332</v>
      </c>
      <c r="R217" s="636">
        <f t="shared" si="64"/>
        <v>0.16384739913168439</v>
      </c>
      <c r="S217" s="635">
        <f t="shared" si="65"/>
        <v>1</v>
      </c>
      <c r="T217" s="707">
        <f t="shared" si="66"/>
        <v>22.204843340905271</v>
      </c>
      <c r="U217" s="707">
        <f t="shared" si="67"/>
        <v>75.59929812472916</v>
      </c>
      <c r="V217" s="707">
        <f t="shared" si="68"/>
        <v>102.13845345221264</v>
      </c>
      <c r="W217" s="636">
        <f t="shared" si="69"/>
        <v>1</v>
      </c>
      <c r="X217" s="636">
        <f t="shared" si="70"/>
        <v>0</v>
      </c>
      <c r="Y217" s="707">
        <f t="shared" si="71"/>
        <v>75.59929812472916</v>
      </c>
      <c r="Z217" s="635">
        <f t="shared" si="72"/>
        <v>0.73465667132982215</v>
      </c>
      <c r="AA217" s="707">
        <f t="shared" si="73"/>
        <v>27.359329083934984</v>
      </c>
      <c r="AB217" s="707">
        <f t="shared" si="74"/>
        <v>898.37165938219823</v>
      </c>
    </row>
    <row r="218" spans="1:28" x14ac:dyDescent="0.25">
      <c r="A218" s="23" t="str">
        <f>Weather_Site!A216</f>
        <v>Mon</v>
      </c>
      <c r="B218" s="24">
        <f>Weather_Site!B216</f>
        <v>43780</v>
      </c>
      <c r="C218" s="25">
        <f>Weather_Site!C216</f>
        <v>0.10416666666666667</v>
      </c>
      <c r="D218" s="27">
        <f>Weather_Site!D216</f>
        <v>9.8000000000000007</v>
      </c>
      <c r="E218" s="27">
        <f>Weather_Site!E216</f>
        <v>91</v>
      </c>
      <c r="F218" s="28">
        <f>Weather_Site!F216</f>
        <v>270</v>
      </c>
      <c r="G218" s="27">
        <f>Weather_Site!G216</f>
        <v>5</v>
      </c>
      <c r="H218" s="180">
        <f>C$4</f>
        <v>0</v>
      </c>
      <c r="I218" s="27">
        <f t="shared" si="57"/>
        <v>1.6666666666666667</v>
      </c>
      <c r="J218" s="739">
        <f>IF(Weather_Site!M216&lt;180,Weather_Site!M216+180,Weather_Site!M216-180)</f>
        <v>90</v>
      </c>
      <c r="K218" s="635">
        <f t="shared" si="58"/>
        <v>13.86074</v>
      </c>
      <c r="L218" s="635">
        <f t="shared" si="59"/>
        <v>18.538000000000004</v>
      </c>
      <c r="M218" s="635">
        <f t="shared" si="60"/>
        <v>20.624659999999999</v>
      </c>
      <c r="N218" s="635">
        <f t="shared" si="61"/>
        <v>20.624659999999999</v>
      </c>
      <c r="O218" s="636">
        <f t="shared" si="62"/>
        <v>0.16679299166567585</v>
      </c>
      <c r="P218" s="635">
        <f>IF($O$11,Weather_Site!H216,IF(0.191*(Weather_Site!K216+104)*(Weather_Site!J216+1)^1.5/(3.52*(Weather_Site!J216+1)^1.5+Weather_Site!I216-1)&gt;10, 10,0.191*(Weather_Site!K216+104)*(Weather_Site!J216+1)^1.5/(3.52*(Weather_Site!J216+1)^1.5+Weather_Site!I216-1)))</f>
        <v>10</v>
      </c>
      <c r="Q218" s="636">
        <f t="shared" si="63"/>
        <v>0.99848144468279332</v>
      </c>
      <c r="R218" s="636">
        <f t="shared" si="64"/>
        <v>0.16653970728130912</v>
      </c>
      <c r="S218" s="635">
        <f t="shared" si="65"/>
        <v>1</v>
      </c>
      <c r="T218" s="707">
        <f t="shared" si="66"/>
        <v>4.9961912184392733E-3</v>
      </c>
      <c r="U218" s="707">
        <f t="shared" si="67"/>
        <v>52.126213689396849</v>
      </c>
      <c r="V218" s="707">
        <f t="shared" si="68"/>
        <v>59.306660464551733</v>
      </c>
      <c r="W218" s="636">
        <f t="shared" si="69"/>
        <v>1</v>
      </c>
      <c r="X218" s="636">
        <f t="shared" si="70"/>
        <v>0</v>
      </c>
      <c r="Y218" s="707">
        <f t="shared" si="71"/>
        <v>52.126213689396849</v>
      </c>
      <c r="Z218" s="635">
        <f t="shared" si="72"/>
        <v>0.5614973383534142</v>
      </c>
      <c r="AA218" s="707">
        <f t="shared" si="73"/>
        <v>24.798389005421903</v>
      </c>
      <c r="AB218" s="707">
        <f t="shared" si="74"/>
        <v>619.43317267566579</v>
      </c>
    </row>
    <row r="219" spans="1:28" x14ac:dyDescent="0.25">
      <c r="A219" s="23" t="str">
        <f>Weather_Site!A217</f>
        <v>Mon</v>
      </c>
      <c r="B219" s="24">
        <f>Weather_Site!B217</f>
        <v>43780</v>
      </c>
      <c r="C219" s="25">
        <f>Weather_Site!C217</f>
        <v>0.125</v>
      </c>
      <c r="D219" s="27">
        <f>Weather_Site!D217</f>
        <v>9.3000000000000007</v>
      </c>
      <c r="E219" s="27">
        <f>Weather_Site!E217</f>
        <v>96</v>
      </c>
      <c r="F219" s="28">
        <f>Weather_Site!F217</f>
        <v>270</v>
      </c>
      <c r="G219" s="27">
        <f>Weather_Site!G217</f>
        <v>5</v>
      </c>
      <c r="H219" s="180">
        <f>C$4</f>
        <v>0</v>
      </c>
      <c r="I219" s="27">
        <f t="shared" si="57"/>
        <v>1.6666666666666667</v>
      </c>
      <c r="J219" s="739">
        <f>IF(Weather_Site!M217&lt;180,Weather_Site!M217+180,Weather_Site!M217-180)</f>
        <v>90</v>
      </c>
      <c r="K219" s="635">
        <f t="shared" si="58"/>
        <v>14.49009</v>
      </c>
      <c r="L219" s="635">
        <f t="shared" si="59"/>
        <v>19.4055</v>
      </c>
      <c r="M219" s="635">
        <f t="shared" si="60"/>
        <v>21.638809999999999</v>
      </c>
      <c r="N219" s="635">
        <f t="shared" si="61"/>
        <v>21.638809999999999</v>
      </c>
      <c r="O219" s="636">
        <f t="shared" si="62"/>
        <v>0.14788409969312521</v>
      </c>
      <c r="P219" s="635">
        <f>IF($O$11,Weather_Site!H217,IF(0.191*(Weather_Site!K217+104)*(Weather_Site!J217+1)^1.5/(3.52*(Weather_Site!J217+1)^1.5+Weather_Site!I217-1)&gt;10, 10,0.191*(Weather_Site!K217+104)*(Weather_Site!J217+1)^1.5/(3.52*(Weather_Site!J217+1)^1.5+Weather_Site!I217-1)))</f>
        <v>10</v>
      </c>
      <c r="Q219" s="636">
        <f t="shared" si="63"/>
        <v>0.99848144468279332</v>
      </c>
      <c r="R219" s="636">
        <f t="shared" si="64"/>
        <v>0.1476595295072059</v>
      </c>
      <c r="S219" s="635">
        <f t="shared" si="65"/>
        <v>1</v>
      </c>
      <c r="T219" s="707">
        <f t="shared" si="66"/>
        <v>4.4297858852161767E-3</v>
      </c>
      <c r="U219" s="707">
        <f t="shared" si="67"/>
        <v>46.216799068628163</v>
      </c>
      <c r="V219" s="707">
        <f t="shared" si="68"/>
        <v>52.583217082561454</v>
      </c>
      <c r="W219" s="636">
        <f t="shared" si="69"/>
        <v>1</v>
      </c>
      <c r="X219" s="636">
        <f t="shared" si="70"/>
        <v>0</v>
      </c>
      <c r="Y219" s="707">
        <f t="shared" si="71"/>
        <v>46.216799068628163</v>
      </c>
      <c r="Z219" s="635">
        <f t="shared" si="72"/>
        <v>0.5147144787148008</v>
      </c>
      <c r="AA219" s="707">
        <f t="shared" si="73"/>
        <v>21.987059499823101</v>
      </c>
      <c r="AB219" s="707">
        <f t="shared" si="74"/>
        <v>549.20962893219792</v>
      </c>
    </row>
    <row r="220" spans="1:28" x14ac:dyDescent="0.25">
      <c r="A220" s="23" t="str">
        <f>Weather_Site!A218</f>
        <v>Mon</v>
      </c>
      <c r="B220" s="24">
        <f>Weather_Site!B218</f>
        <v>43780</v>
      </c>
      <c r="C220" s="25">
        <f>Weather_Site!C218</f>
        <v>0.14583333333333334</v>
      </c>
      <c r="D220" s="27">
        <f>Weather_Site!D218</f>
        <v>8.1999999999999993</v>
      </c>
      <c r="E220" s="27">
        <f>Weather_Site!E218</f>
        <v>94</v>
      </c>
      <c r="F220" s="28">
        <f>Weather_Site!F218</f>
        <v>270</v>
      </c>
      <c r="G220" s="27">
        <f>Weather_Site!G218</f>
        <v>8</v>
      </c>
      <c r="H220" s="180">
        <f>C$4</f>
        <v>0</v>
      </c>
      <c r="I220" s="27">
        <f t="shared" si="57"/>
        <v>2.6666666666666665</v>
      </c>
      <c r="J220" s="739">
        <f>IF(Weather_Site!M218&lt;180,Weather_Site!M218+180,Weather_Site!M218-180)</f>
        <v>90</v>
      </c>
      <c r="K220" s="635">
        <f t="shared" si="58"/>
        <v>14.26266</v>
      </c>
      <c r="L220" s="635">
        <f t="shared" si="59"/>
        <v>19.117000000000001</v>
      </c>
      <c r="M220" s="635">
        <f t="shared" si="60"/>
        <v>21.295940000000002</v>
      </c>
      <c r="N220" s="635">
        <f t="shared" si="61"/>
        <v>21.295940000000002</v>
      </c>
      <c r="O220" s="636">
        <f t="shared" si="62"/>
        <v>0.15581138715186338</v>
      </c>
      <c r="P220" s="635">
        <f>IF($O$11,Weather_Site!H218,IF(0.191*(Weather_Site!K218+104)*(Weather_Site!J218+1)^1.5/(3.52*(Weather_Site!J218+1)^1.5+Weather_Site!I218-1)&gt;10, 10,0.191*(Weather_Site!K218+104)*(Weather_Site!J218+1)^1.5/(3.52*(Weather_Site!J218+1)^1.5+Weather_Site!I218-1)))</f>
        <v>10</v>
      </c>
      <c r="Q220" s="636">
        <f t="shared" si="63"/>
        <v>0.99848144468279332</v>
      </c>
      <c r="R220" s="636">
        <f t="shared" si="64"/>
        <v>0.15557477894142258</v>
      </c>
      <c r="S220" s="635">
        <f t="shared" si="65"/>
        <v>1</v>
      </c>
      <c r="T220" s="707">
        <f t="shared" si="66"/>
        <v>21.083725542776907</v>
      </c>
      <c r="U220" s="707">
        <f t="shared" si="67"/>
        <v>71.782305707695926</v>
      </c>
      <c r="V220" s="707">
        <f t="shared" si="68"/>
        <v>96.981504750501472</v>
      </c>
      <c r="W220" s="636">
        <f t="shared" si="69"/>
        <v>1</v>
      </c>
      <c r="X220" s="636">
        <f t="shared" si="70"/>
        <v>0</v>
      </c>
      <c r="Y220" s="707">
        <f t="shared" si="71"/>
        <v>71.782305707695926</v>
      </c>
      <c r="Z220" s="635">
        <f t="shared" si="72"/>
        <v>0.70764699521397512</v>
      </c>
      <c r="AA220" s="707">
        <f t="shared" si="73"/>
        <v>25.977962401453357</v>
      </c>
      <c r="AB220" s="707">
        <f t="shared" si="74"/>
        <v>853.0130661597866</v>
      </c>
    </row>
    <row r="221" spans="1:28" x14ac:dyDescent="0.25">
      <c r="A221" s="23" t="str">
        <f>Weather_Site!A219</f>
        <v>Mon</v>
      </c>
      <c r="B221" s="24">
        <f>Weather_Site!B219</f>
        <v>43780</v>
      </c>
      <c r="C221" s="25">
        <f>Weather_Site!C219</f>
        <v>0.16666666666666666</v>
      </c>
      <c r="D221" s="27">
        <f>Weather_Site!D219</f>
        <v>9.1</v>
      </c>
      <c r="E221" s="27">
        <f>Weather_Site!E219</f>
        <v>97</v>
      </c>
      <c r="F221" s="28">
        <f>Weather_Site!F219</f>
        <v>280</v>
      </c>
      <c r="G221" s="27">
        <f>Weather_Site!G219</f>
        <v>5</v>
      </c>
      <c r="H221" s="180">
        <f>C$4</f>
        <v>0</v>
      </c>
      <c r="I221" s="27">
        <f t="shared" si="57"/>
        <v>1.6666666666666667</v>
      </c>
      <c r="J221" s="739">
        <f>IF(Weather_Site!M219&lt;180,Weather_Site!M219+180,Weather_Site!M219-180)</f>
        <v>100</v>
      </c>
      <c r="K221" s="635">
        <f t="shared" si="58"/>
        <v>14.61783</v>
      </c>
      <c r="L221" s="635">
        <f t="shared" si="59"/>
        <v>19.583500000000001</v>
      </c>
      <c r="M221" s="635">
        <f t="shared" si="60"/>
        <v>21.84647</v>
      </c>
      <c r="N221" s="635">
        <f t="shared" si="61"/>
        <v>21.84647</v>
      </c>
      <c r="O221" s="636">
        <f t="shared" si="62"/>
        <v>0.14216597543125875</v>
      </c>
      <c r="P221" s="635">
        <f>IF($O$11,Weather_Site!H219,IF(0.191*(Weather_Site!K219+104)*(Weather_Site!J219+1)^1.5/(3.52*(Weather_Site!J219+1)^1.5+Weather_Site!I219-1)&gt;10, 10,0.191*(Weather_Site!K219+104)*(Weather_Site!J219+1)^1.5/(3.52*(Weather_Site!J219+1)^1.5+Weather_Site!I219-1)))</f>
        <v>10</v>
      </c>
      <c r="Q221" s="636">
        <f t="shared" si="63"/>
        <v>0.99848144468279332</v>
      </c>
      <c r="R221" s="636">
        <f t="shared" si="64"/>
        <v>0.14195008853334173</v>
      </c>
      <c r="S221" s="635">
        <f t="shared" si="65"/>
        <v>1</v>
      </c>
      <c r="T221" s="707">
        <f t="shared" si="66"/>
        <v>4.2585026560002515E-3</v>
      </c>
      <c r="U221" s="707">
        <f t="shared" si="67"/>
        <v>44.429768545343201</v>
      </c>
      <c r="V221" s="707">
        <f t="shared" si="68"/>
        <v>50.550021018950005</v>
      </c>
      <c r="W221" s="636">
        <f t="shared" si="69"/>
        <v>1</v>
      </c>
      <c r="X221" s="636">
        <f t="shared" si="70"/>
        <v>0</v>
      </c>
      <c r="Y221" s="707">
        <f t="shared" si="71"/>
        <v>44.429768545343201</v>
      </c>
      <c r="Z221" s="635">
        <f t="shared" si="72"/>
        <v>0.50024691895860496</v>
      </c>
      <c r="AA221" s="707">
        <f t="shared" si="73"/>
        <v>21.136902257537201</v>
      </c>
      <c r="AB221" s="707">
        <f t="shared" si="74"/>
        <v>527.97374954716167</v>
      </c>
    </row>
    <row r="222" spans="1:28" x14ac:dyDescent="0.25">
      <c r="A222" s="23" t="str">
        <f>Weather_Site!A220</f>
        <v>Mon</v>
      </c>
      <c r="B222" s="24">
        <f>Weather_Site!B220</f>
        <v>43780</v>
      </c>
      <c r="C222" s="25">
        <f>Weather_Site!C220</f>
        <v>0.1875</v>
      </c>
      <c r="D222" s="27">
        <f>Weather_Site!D220</f>
        <v>9.3000000000000007</v>
      </c>
      <c r="E222" s="27">
        <f>Weather_Site!E220</f>
        <v>97</v>
      </c>
      <c r="F222" s="28">
        <f>Weather_Site!F220</f>
        <v>250</v>
      </c>
      <c r="G222" s="27">
        <f>Weather_Site!G220</f>
        <v>11</v>
      </c>
      <c r="H222" s="180">
        <f>C$4</f>
        <v>0</v>
      </c>
      <c r="I222" s="27">
        <f t="shared" si="57"/>
        <v>3.6666666666666665</v>
      </c>
      <c r="J222" s="739">
        <f>IF(Weather_Site!M220&lt;180,Weather_Site!M220+180,Weather_Site!M220-180)</f>
        <v>70</v>
      </c>
      <c r="K222" s="635">
        <f t="shared" si="58"/>
        <v>14.614090000000001</v>
      </c>
      <c r="L222" s="635">
        <f t="shared" si="59"/>
        <v>19.5745</v>
      </c>
      <c r="M222" s="635">
        <f t="shared" si="60"/>
        <v>21.83681</v>
      </c>
      <c r="N222" s="635">
        <f t="shared" si="61"/>
        <v>21.83681</v>
      </c>
      <c r="O222" s="636">
        <f t="shared" si="62"/>
        <v>0.14244850378208707</v>
      </c>
      <c r="P222" s="635">
        <f>IF($O$11,Weather_Site!H220,IF(0.191*(Weather_Site!K220+104)*(Weather_Site!J220+1)^1.5/(3.52*(Weather_Site!J220+1)^1.5+Weather_Site!I220-1)&gt;10, 10,0.191*(Weather_Site!K220+104)*(Weather_Site!J220+1)^1.5/(3.52*(Weather_Site!J220+1)^1.5+Weather_Site!I220-1)))</f>
        <v>10</v>
      </c>
      <c r="Q222" s="636">
        <f t="shared" si="63"/>
        <v>0.99848144468279332</v>
      </c>
      <c r="R222" s="636">
        <f t="shared" si="64"/>
        <v>0.14223218784924063</v>
      </c>
      <c r="S222" s="635">
        <f t="shared" si="65"/>
        <v>1</v>
      </c>
      <c r="T222" s="707">
        <f t="shared" si="66"/>
        <v>27.46285640269668</v>
      </c>
      <c r="U222" s="707">
        <f t="shared" si="67"/>
        <v>85.363312008523906</v>
      </c>
      <c r="V222" s="707">
        <f t="shared" si="68"/>
        <v>129.57011806559879</v>
      </c>
      <c r="W222" s="636">
        <f t="shared" si="69"/>
        <v>1</v>
      </c>
      <c r="X222" s="636">
        <f t="shared" si="70"/>
        <v>0</v>
      </c>
      <c r="Y222" s="707">
        <f t="shared" si="71"/>
        <v>85.363312008523906</v>
      </c>
      <c r="Z222" s="635">
        <f t="shared" si="72"/>
        <v>0.8020938796741216</v>
      </c>
      <c r="AA222" s="707">
        <f t="shared" si="73"/>
        <v>24.927961689208008</v>
      </c>
      <c r="AB222" s="707">
        <f t="shared" si="74"/>
        <v>1014.4006910346258</v>
      </c>
    </row>
    <row r="223" spans="1:28" x14ac:dyDescent="0.25">
      <c r="A223" s="23" t="str">
        <f>Weather_Site!A221</f>
        <v>Mon</v>
      </c>
      <c r="B223" s="24">
        <f>Weather_Site!B221</f>
        <v>43780</v>
      </c>
      <c r="C223" s="25">
        <f>Weather_Site!C221</f>
        <v>0.20833333333333334</v>
      </c>
      <c r="D223" s="27">
        <f>Weather_Site!D221</f>
        <v>9.1</v>
      </c>
      <c r="E223" s="27">
        <f>Weather_Site!E221</f>
        <v>93</v>
      </c>
      <c r="F223" s="28">
        <f>Weather_Site!F221</f>
        <v>270</v>
      </c>
      <c r="G223" s="27">
        <f>Weather_Site!G221</f>
        <v>8</v>
      </c>
      <c r="H223" s="180">
        <f>C$4</f>
        <v>0</v>
      </c>
      <c r="I223" s="27">
        <f t="shared" si="57"/>
        <v>2.6666666666666665</v>
      </c>
      <c r="J223" s="739">
        <f>IF(Weather_Site!M221&lt;180,Weather_Site!M221+180,Weather_Site!M221-180)</f>
        <v>90</v>
      </c>
      <c r="K223" s="635">
        <f t="shared" si="58"/>
        <v>14.121829999999999</v>
      </c>
      <c r="L223" s="635">
        <f t="shared" si="59"/>
        <v>18.907499999999999</v>
      </c>
      <c r="M223" s="635">
        <f t="shared" si="60"/>
        <v>21.054469999999998</v>
      </c>
      <c r="N223" s="635">
        <f t="shared" si="61"/>
        <v>21.054469999999998</v>
      </c>
      <c r="O223" s="636">
        <f t="shared" si="62"/>
        <v>0.16038803840119176</v>
      </c>
      <c r="P223" s="635">
        <f>IF($O$11,Weather_Site!H221,IF(0.191*(Weather_Site!K221+104)*(Weather_Site!J221+1)^1.5/(3.52*(Weather_Site!J221+1)^1.5+Weather_Site!I221-1)&gt;10, 10,0.191*(Weather_Site!K221+104)*(Weather_Site!J221+1)^1.5/(3.52*(Weather_Site!J221+1)^1.5+Weather_Site!I221-1)))</f>
        <v>10</v>
      </c>
      <c r="Q223" s="636">
        <f t="shared" si="63"/>
        <v>0.99848144468279332</v>
      </c>
      <c r="R223" s="636">
        <f t="shared" si="64"/>
        <v>0.16014448029266129</v>
      </c>
      <c r="S223" s="635">
        <f t="shared" si="65"/>
        <v>1</v>
      </c>
      <c r="T223" s="707">
        <f t="shared" si="66"/>
        <v>21.703018269769952</v>
      </c>
      <c r="U223" s="707">
        <f t="shared" si="67"/>
        <v>73.890768927887905</v>
      </c>
      <c r="V223" s="707">
        <f t="shared" si="68"/>
        <v>99.830144589934548</v>
      </c>
      <c r="W223" s="636">
        <f t="shared" si="69"/>
        <v>1</v>
      </c>
      <c r="X223" s="636">
        <f t="shared" si="70"/>
        <v>0</v>
      </c>
      <c r="Y223" s="707">
        <f t="shared" si="71"/>
        <v>73.890768927887905</v>
      </c>
      <c r="Z223" s="635">
        <f t="shared" si="72"/>
        <v>0.72261469353701935</v>
      </c>
      <c r="AA223" s="707">
        <f t="shared" si="73"/>
        <v>26.741013653694232</v>
      </c>
      <c r="AB223" s="707">
        <f t="shared" si="74"/>
        <v>878.06863742640121</v>
      </c>
    </row>
    <row r="224" spans="1:28" x14ac:dyDescent="0.25">
      <c r="A224" s="23" t="str">
        <f>Weather_Site!A222</f>
        <v>Mon</v>
      </c>
      <c r="B224" s="24">
        <f>Weather_Site!B222</f>
        <v>43780</v>
      </c>
      <c r="C224" s="25">
        <f>Weather_Site!C222</f>
        <v>0.22916666666666666</v>
      </c>
      <c r="D224" s="27">
        <f>Weather_Site!D222</f>
        <v>8.5</v>
      </c>
      <c r="E224" s="27">
        <f>Weather_Site!E222</f>
        <v>95</v>
      </c>
      <c r="F224" s="28">
        <f>Weather_Site!F222</f>
        <v>260</v>
      </c>
      <c r="G224" s="27">
        <f>Weather_Site!G222</f>
        <v>8</v>
      </c>
      <c r="H224" s="180">
        <f>C$4</f>
        <v>0</v>
      </c>
      <c r="I224" s="27">
        <f t="shared" si="57"/>
        <v>2.6666666666666665</v>
      </c>
      <c r="J224" s="739">
        <f>IF(Weather_Site!M222&lt;180,Weather_Site!M222+180,Weather_Site!M222-180)</f>
        <v>80</v>
      </c>
      <c r="K224" s="635">
        <f t="shared" si="58"/>
        <v>14.381049999999998</v>
      </c>
      <c r="L224" s="635">
        <f t="shared" si="59"/>
        <v>19.272500000000001</v>
      </c>
      <c r="M224" s="635">
        <f t="shared" si="60"/>
        <v>21.47945</v>
      </c>
      <c r="N224" s="635">
        <f t="shared" si="61"/>
        <v>21.47945</v>
      </c>
      <c r="O224" s="636">
        <f t="shared" si="62"/>
        <v>0.15179091096632735</v>
      </c>
      <c r="P224" s="635">
        <f>IF($O$11,Weather_Site!H222,IF(0.191*(Weather_Site!K222+104)*(Weather_Site!J222+1)^1.5/(3.52*(Weather_Site!J222+1)^1.5+Weather_Site!I222-1)&gt;10, 10,0.191*(Weather_Site!K222+104)*(Weather_Site!J222+1)^1.5/(3.52*(Weather_Site!J222+1)^1.5+Weather_Site!I222-1)))</f>
        <v>10</v>
      </c>
      <c r="Q224" s="636">
        <f t="shared" si="63"/>
        <v>0.99848144468279332</v>
      </c>
      <c r="R224" s="636">
        <f t="shared" si="64"/>
        <v>0.1515604080713758</v>
      </c>
      <c r="S224" s="635">
        <f t="shared" si="65"/>
        <v>1</v>
      </c>
      <c r="T224" s="707">
        <f t="shared" si="66"/>
        <v>20.539692028945897</v>
      </c>
      <c r="U224" s="707">
        <f t="shared" si="67"/>
        <v>69.930072338132433</v>
      </c>
      <c r="V224" s="707">
        <f t="shared" si="68"/>
        <v>94.479044324378648</v>
      </c>
      <c r="W224" s="636">
        <f t="shared" si="69"/>
        <v>1</v>
      </c>
      <c r="X224" s="636">
        <f t="shared" si="70"/>
        <v>0</v>
      </c>
      <c r="Y224" s="707">
        <f t="shared" si="71"/>
        <v>69.930072338132433</v>
      </c>
      <c r="Z224" s="635">
        <f t="shared" si="72"/>
        <v>0.69439748538930668</v>
      </c>
      <c r="AA224" s="707">
        <f t="shared" si="73"/>
        <v>25.307640539277802</v>
      </c>
      <c r="AB224" s="707">
        <f t="shared" si="74"/>
        <v>831.00235961814053</v>
      </c>
    </row>
    <row r="225" spans="1:28" x14ac:dyDescent="0.25">
      <c r="A225" s="23" t="str">
        <f>Weather_Site!A223</f>
        <v>Mon</v>
      </c>
      <c r="B225" s="24">
        <f>Weather_Site!B223</f>
        <v>43780</v>
      </c>
      <c r="C225" s="25">
        <f>Weather_Site!C223</f>
        <v>0.25</v>
      </c>
      <c r="D225" s="27">
        <f>Weather_Site!D223</f>
        <v>8.8000000000000007</v>
      </c>
      <c r="E225" s="27">
        <f>Weather_Site!E223</f>
        <v>96</v>
      </c>
      <c r="F225" s="28">
        <f>Weather_Site!F223</f>
        <v>250</v>
      </c>
      <c r="G225" s="27">
        <f>Weather_Site!G223</f>
        <v>9</v>
      </c>
      <c r="H225" s="180">
        <f>C$4</f>
        <v>0</v>
      </c>
      <c r="I225" s="27">
        <f t="shared" si="57"/>
        <v>3</v>
      </c>
      <c r="J225" s="739">
        <f>IF(Weather_Site!M223&lt;180,Weather_Site!M223+180,Weather_Site!M223-180)</f>
        <v>70</v>
      </c>
      <c r="K225" s="635">
        <f t="shared" si="58"/>
        <v>14.49944</v>
      </c>
      <c r="L225" s="635">
        <f t="shared" si="59"/>
        <v>19.428000000000001</v>
      </c>
      <c r="M225" s="635">
        <f t="shared" si="60"/>
        <v>21.662960000000002</v>
      </c>
      <c r="N225" s="635">
        <f t="shared" si="61"/>
        <v>19.428000000000001</v>
      </c>
      <c r="O225" s="636">
        <f t="shared" si="62"/>
        <v>0.17652831400405589</v>
      </c>
      <c r="P225" s="635">
        <f>IF($O$11,Weather_Site!H223,IF(0.191*(Weather_Site!K223+104)*(Weather_Site!J223+1)^1.5/(3.52*(Weather_Site!J223+1)^1.5+Weather_Site!I223-1)&gt;10, 10,0.191*(Weather_Site!K223+104)*(Weather_Site!J223+1)^1.5/(3.52*(Weather_Site!J223+1)^1.5+Weather_Site!I223-1)))</f>
        <v>10</v>
      </c>
      <c r="Q225" s="636">
        <f t="shared" si="63"/>
        <v>0.99848144468279332</v>
      </c>
      <c r="R225" s="636">
        <f t="shared" si="64"/>
        <v>0.17626024599418749</v>
      </c>
      <c r="S225" s="635">
        <f t="shared" si="65"/>
        <v>1</v>
      </c>
      <c r="T225" s="707">
        <f t="shared" si="66"/>
        <v>27.308921287100443</v>
      </c>
      <c r="U225" s="707">
        <f t="shared" si="67"/>
        <v>89.633160425256563</v>
      </c>
      <c r="V225" s="707">
        <f t="shared" si="68"/>
        <v>126.42736153492328</v>
      </c>
      <c r="W225" s="636">
        <f t="shared" si="69"/>
        <v>1</v>
      </c>
      <c r="X225" s="636">
        <f t="shared" si="70"/>
        <v>0</v>
      </c>
      <c r="Y225" s="707">
        <f t="shared" si="71"/>
        <v>89.633160425256563</v>
      </c>
      <c r="Z225" s="635">
        <f t="shared" si="72"/>
        <v>0.83090421273087833</v>
      </c>
      <c r="AA225" s="707">
        <f t="shared" si="73"/>
        <v>30.041949465496902</v>
      </c>
      <c r="AB225" s="707">
        <f t="shared" si="74"/>
        <v>1065.1407230534655</v>
      </c>
    </row>
    <row r="226" spans="1:28" x14ac:dyDescent="0.25">
      <c r="A226" s="23" t="str">
        <f>Weather_Site!A224</f>
        <v>Mon</v>
      </c>
      <c r="B226" s="24">
        <f>Weather_Site!B224</f>
        <v>43780</v>
      </c>
      <c r="C226" s="25">
        <f>Weather_Site!C224</f>
        <v>0.27083333333333331</v>
      </c>
      <c r="D226" s="27">
        <f>Weather_Site!D224</f>
        <v>10.1</v>
      </c>
      <c r="E226" s="27">
        <f>Weather_Site!E224</f>
        <v>95</v>
      </c>
      <c r="F226" s="28">
        <f>Weather_Site!F224</f>
        <v>250</v>
      </c>
      <c r="G226" s="27">
        <f>Weather_Site!G224</f>
        <v>9</v>
      </c>
      <c r="H226" s="180">
        <f>C$4</f>
        <v>0</v>
      </c>
      <c r="I226" s="27">
        <f t="shared" si="57"/>
        <v>3</v>
      </c>
      <c r="J226" s="739">
        <f>IF(Weather_Site!M224&lt;180,Weather_Site!M224+180,Weather_Site!M224-180)</f>
        <v>70</v>
      </c>
      <c r="K226" s="635">
        <f t="shared" si="58"/>
        <v>14.351129999999999</v>
      </c>
      <c r="L226" s="635">
        <f t="shared" si="59"/>
        <v>19.200500000000002</v>
      </c>
      <c r="M226" s="635">
        <f t="shared" si="60"/>
        <v>21.402170000000002</v>
      </c>
      <c r="N226" s="635">
        <f t="shared" si="61"/>
        <v>19.200500000000002</v>
      </c>
      <c r="O226" s="636">
        <f t="shared" si="62"/>
        <v>0.17759062824105332</v>
      </c>
      <c r="P226" s="635">
        <f>IF($O$11,Weather_Site!H224,IF(0.191*(Weather_Site!K224+104)*(Weather_Site!J224+1)^1.5/(3.52*(Weather_Site!J224+1)^1.5+Weather_Site!I224-1)&gt;10, 10,0.191*(Weather_Site!K224+104)*(Weather_Site!J224+1)^1.5/(3.52*(Weather_Site!J224+1)^1.5+Weather_Site!I224-1)))</f>
        <v>10</v>
      </c>
      <c r="Q226" s="636">
        <f t="shared" si="63"/>
        <v>0.99848144468279332</v>
      </c>
      <c r="R226" s="636">
        <f t="shared" si="64"/>
        <v>0.1773209470482518</v>
      </c>
      <c r="S226" s="635">
        <f t="shared" si="65"/>
        <v>1</v>
      </c>
      <c r="T226" s="707">
        <f t="shared" si="66"/>
        <v>27.473261246069647</v>
      </c>
      <c r="U226" s="707">
        <f t="shared" si="67"/>
        <v>90.172555949221291</v>
      </c>
      <c r="V226" s="707">
        <f t="shared" si="68"/>
        <v>127.18817765024338</v>
      </c>
      <c r="W226" s="636">
        <f t="shared" si="69"/>
        <v>1</v>
      </c>
      <c r="X226" s="636">
        <f t="shared" si="70"/>
        <v>0</v>
      </c>
      <c r="Y226" s="707">
        <f t="shared" si="71"/>
        <v>90.172555949221291</v>
      </c>
      <c r="Z226" s="635">
        <f t="shared" si="72"/>
        <v>0.83451637033057358</v>
      </c>
      <c r="AA226" s="707">
        <f t="shared" si="73"/>
        <v>30.22273627470884</v>
      </c>
      <c r="AB226" s="707">
        <f t="shared" si="74"/>
        <v>1071.5505398632463</v>
      </c>
    </row>
    <row r="227" spans="1:28" x14ac:dyDescent="0.25">
      <c r="A227" s="23" t="str">
        <f>Weather_Site!A225</f>
        <v>Mon</v>
      </c>
      <c r="B227" s="24">
        <f>Weather_Site!B225</f>
        <v>43780</v>
      </c>
      <c r="C227" s="25">
        <f>Weather_Site!C225</f>
        <v>0.29166666666666669</v>
      </c>
      <c r="D227" s="27">
        <f>Weather_Site!D225</f>
        <v>11.3</v>
      </c>
      <c r="E227" s="27">
        <f>Weather_Site!E225</f>
        <v>90</v>
      </c>
      <c r="F227" s="28">
        <f>Weather_Site!F225</f>
        <v>250</v>
      </c>
      <c r="G227" s="27">
        <f>Weather_Site!G225</f>
        <v>9</v>
      </c>
      <c r="H227" s="180">
        <f>C$4</f>
        <v>0</v>
      </c>
      <c r="I227" s="27">
        <f t="shared" si="57"/>
        <v>3</v>
      </c>
      <c r="J227" s="739">
        <f>IF(Weather_Site!M225&lt;180,Weather_Site!M225+180,Weather_Site!M225-180)</f>
        <v>70</v>
      </c>
      <c r="K227" s="635">
        <f t="shared" si="58"/>
        <v>13.708690000000001</v>
      </c>
      <c r="L227" s="635">
        <f t="shared" si="59"/>
        <v>18.301500000000001</v>
      </c>
      <c r="M227" s="635">
        <f t="shared" si="60"/>
        <v>20.354209999999998</v>
      </c>
      <c r="N227" s="635">
        <f t="shared" si="61"/>
        <v>18.301500000000001</v>
      </c>
      <c r="O227" s="636">
        <f t="shared" si="62"/>
        <v>0.18129036115318309</v>
      </c>
      <c r="P227" s="635">
        <f>IF($O$11,Weather_Site!H225,IF(0.191*(Weather_Site!K225+104)*(Weather_Site!J225+1)^1.5/(3.52*(Weather_Site!J225+1)^1.5+Weather_Site!I225-1)&gt;10, 10,0.191*(Weather_Site!K225+104)*(Weather_Site!J225+1)^1.5/(3.52*(Weather_Site!J225+1)^1.5+Weather_Site!I225-1)))</f>
        <v>10</v>
      </c>
      <c r="Q227" s="636">
        <f t="shared" si="63"/>
        <v>0.99848144468279332</v>
      </c>
      <c r="R227" s="636">
        <f t="shared" si="64"/>
        <v>0.18101506171129561</v>
      </c>
      <c r="S227" s="635">
        <f t="shared" si="65"/>
        <v>1</v>
      </c>
      <c r="T227" s="707">
        <f t="shared" si="66"/>
        <v>28.045609741270965</v>
      </c>
      <c r="U227" s="707">
        <f t="shared" si="67"/>
        <v>92.051114386231617</v>
      </c>
      <c r="V227" s="707">
        <f t="shared" si="68"/>
        <v>129.83787989831299</v>
      </c>
      <c r="W227" s="636">
        <f t="shared" si="69"/>
        <v>1</v>
      </c>
      <c r="X227" s="636">
        <f t="shared" si="70"/>
        <v>0</v>
      </c>
      <c r="Y227" s="707">
        <f t="shared" si="71"/>
        <v>92.051114386231617</v>
      </c>
      <c r="Z227" s="635">
        <f t="shared" si="72"/>
        <v>0.8470500789350035</v>
      </c>
      <c r="AA227" s="707">
        <f t="shared" si="73"/>
        <v>30.852364387394964</v>
      </c>
      <c r="AB227" s="707">
        <f t="shared" si="74"/>
        <v>1093.8740759563857</v>
      </c>
    </row>
    <row r="228" spans="1:28" x14ac:dyDescent="0.25">
      <c r="A228" s="23" t="str">
        <f>Weather_Site!A226</f>
        <v>Mon</v>
      </c>
      <c r="B228" s="24">
        <f>Weather_Site!B226</f>
        <v>43780</v>
      </c>
      <c r="C228" s="25">
        <f>Weather_Site!C226</f>
        <v>0.3125</v>
      </c>
      <c r="D228" s="27">
        <f>Weather_Site!D226</f>
        <v>12.6</v>
      </c>
      <c r="E228" s="27">
        <f>Weather_Site!E226</f>
        <v>84</v>
      </c>
      <c r="F228" s="28">
        <f>Weather_Site!F226</f>
        <v>260</v>
      </c>
      <c r="G228" s="27">
        <f>Weather_Site!G226</f>
        <v>9</v>
      </c>
      <c r="H228" s="180">
        <f>C$4</f>
        <v>0</v>
      </c>
      <c r="I228" s="27">
        <f t="shared" si="57"/>
        <v>3</v>
      </c>
      <c r="J228" s="739">
        <f>IF(Weather_Site!M226&lt;180,Weather_Site!M226+180,Weather_Site!M226-180)</f>
        <v>80</v>
      </c>
      <c r="K228" s="635">
        <f t="shared" si="58"/>
        <v>12.940379999999999</v>
      </c>
      <c r="L228" s="635">
        <f t="shared" si="59"/>
        <v>17.229000000000003</v>
      </c>
      <c r="M228" s="635">
        <f t="shared" si="60"/>
        <v>19.103420000000003</v>
      </c>
      <c r="N228" s="635">
        <f t="shared" si="61"/>
        <v>17.229000000000003</v>
      </c>
      <c r="O228" s="636">
        <f t="shared" si="62"/>
        <v>0.18800289390200309</v>
      </c>
      <c r="P228" s="635">
        <f>IF($O$11,Weather_Site!H226,IF(0.191*(Weather_Site!K226+104)*(Weather_Site!J226+1)^1.5/(3.52*(Weather_Site!J226+1)^1.5+Weather_Site!I226-1)&gt;10, 10,0.191*(Weather_Site!K226+104)*(Weather_Site!J226+1)^1.5/(3.52*(Weather_Site!J226+1)^1.5+Weather_Site!I226-1)))</f>
        <v>10</v>
      </c>
      <c r="Q228" s="636">
        <f t="shared" si="63"/>
        <v>0.99848144468279332</v>
      </c>
      <c r="R228" s="636">
        <f t="shared" si="64"/>
        <v>0.18771740110781795</v>
      </c>
      <c r="S228" s="635">
        <f t="shared" si="65"/>
        <v>1</v>
      </c>
      <c r="T228" s="707">
        <f t="shared" si="66"/>
        <v>29.084038219494563</v>
      </c>
      <c r="U228" s="707">
        <f t="shared" si="67"/>
        <v>95.459437454002767</v>
      </c>
      <c r="V228" s="707">
        <f t="shared" si="68"/>
        <v>134.64531155276464</v>
      </c>
      <c r="W228" s="636">
        <f t="shared" si="69"/>
        <v>1</v>
      </c>
      <c r="X228" s="636">
        <f t="shared" si="70"/>
        <v>0</v>
      </c>
      <c r="Y228" s="707">
        <f t="shared" si="71"/>
        <v>95.459437454002767</v>
      </c>
      <c r="Z228" s="635">
        <f t="shared" si="72"/>
        <v>0.8696112054954851</v>
      </c>
      <c r="AA228" s="707">
        <f t="shared" si="73"/>
        <v>31.994716937257934</v>
      </c>
      <c r="AB228" s="707">
        <f t="shared" si="74"/>
        <v>1134.3763150783996</v>
      </c>
    </row>
    <row r="229" spans="1:28" x14ac:dyDescent="0.25">
      <c r="A229" s="23" t="str">
        <f>Weather_Site!A227</f>
        <v>Mon</v>
      </c>
      <c r="B229" s="24">
        <f>Weather_Site!B227</f>
        <v>43780</v>
      </c>
      <c r="C229" s="25">
        <f>Weather_Site!C227</f>
        <v>0.33333333333333331</v>
      </c>
      <c r="D229" s="27">
        <f>Weather_Site!D227</f>
        <v>14.2</v>
      </c>
      <c r="E229" s="27">
        <f>Weather_Site!E227</f>
        <v>76</v>
      </c>
      <c r="F229" s="28">
        <f>Weather_Site!F227</f>
        <v>280</v>
      </c>
      <c r="G229" s="27">
        <f>Weather_Site!G227</f>
        <v>8</v>
      </c>
      <c r="H229" s="180">
        <f>C$4</f>
        <v>0</v>
      </c>
      <c r="I229" s="27">
        <f t="shared" si="57"/>
        <v>2.6666666666666665</v>
      </c>
      <c r="J229" s="739">
        <f>IF(Weather_Site!M227&lt;180,Weather_Site!M227+180,Weather_Site!M227-180)</f>
        <v>100</v>
      </c>
      <c r="K229" s="635">
        <f t="shared" si="58"/>
        <v>11.91846</v>
      </c>
      <c r="L229" s="635">
        <f t="shared" si="59"/>
        <v>15.805000000000003</v>
      </c>
      <c r="M229" s="635">
        <f t="shared" si="60"/>
        <v>17.442139999999998</v>
      </c>
      <c r="N229" s="635">
        <f t="shared" si="61"/>
        <v>15.805000000000003</v>
      </c>
      <c r="O229" s="636">
        <f t="shared" si="62"/>
        <v>0.2079322416370899</v>
      </c>
      <c r="P229" s="635">
        <f>IF($O$11,Weather_Site!H227,IF(0.191*(Weather_Site!K227+104)*(Weather_Site!J227+1)^1.5/(3.52*(Weather_Site!J227+1)^1.5+Weather_Site!I227-1)&gt;10, 10,0.191*(Weather_Site!K227+104)*(Weather_Site!J227+1)^1.5/(3.52*(Weather_Site!J227+1)^1.5+Weather_Site!I227-1)))</f>
        <v>10</v>
      </c>
      <c r="Q229" s="636">
        <f t="shared" si="63"/>
        <v>0.99848144468279332</v>
      </c>
      <c r="R229" s="636">
        <f t="shared" si="64"/>
        <v>0.20761648502593319</v>
      </c>
      <c r="S229" s="635">
        <f t="shared" si="65"/>
        <v>1</v>
      </c>
      <c r="T229" s="707">
        <f t="shared" si="66"/>
        <v>28.136494991202849</v>
      </c>
      <c r="U229" s="707">
        <f t="shared" si="67"/>
        <v>95.794383250900822</v>
      </c>
      <c r="V229" s="707">
        <f t="shared" si="68"/>
        <v>129.42302901427374</v>
      </c>
      <c r="W229" s="636">
        <f t="shared" si="69"/>
        <v>1</v>
      </c>
      <c r="X229" s="636">
        <f t="shared" si="70"/>
        <v>0</v>
      </c>
      <c r="Y229" s="707">
        <f t="shared" si="71"/>
        <v>95.794383250900822</v>
      </c>
      <c r="Z229" s="635">
        <f t="shared" si="72"/>
        <v>0.8718162039912537</v>
      </c>
      <c r="AA229" s="707">
        <f t="shared" si="73"/>
        <v>34.667915189237412</v>
      </c>
      <c r="AB229" s="707">
        <f t="shared" si="74"/>
        <v>1138.3565876315381</v>
      </c>
    </row>
    <row r="230" spans="1:28" x14ac:dyDescent="0.25">
      <c r="A230" s="23" t="str">
        <f>Weather_Site!A228</f>
        <v>Mon</v>
      </c>
      <c r="B230" s="24">
        <f>Weather_Site!B228</f>
        <v>43780</v>
      </c>
      <c r="C230" s="25">
        <f>Weather_Site!C228</f>
        <v>0.35416666666666669</v>
      </c>
      <c r="D230" s="27">
        <f>Weather_Site!D228</f>
        <v>16</v>
      </c>
      <c r="E230" s="27">
        <f>Weather_Site!E228</f>
        <v>69</v>
      </c>
      <c r="F230" s="28">
        <f>Weather_Site!F228</f>
        <v>280</v>
      </c>
      <c r="G230" s="27">
        <f>Weather_Site!G228</f>
        <v>5</v>
      </c>
      <c r="H230" s="180">
        <f>C$4</f>
        <v>0</v>
      </c>
      <c r="I230" s="27">
        <f t="shared" si="57"/>
        <v>1.6666666666666667</v>
      </c>
      <c r="J230" s="739">
        <f>IF(Weather_Site!M228&lt;180,Weather_Site!M228+180,Weather_Site!M228-180)</f>
        <v>100</v>
      </c>
      <c r="K230" s="635">
        <f t="shared" si="58"/>
        <v>11.016799999999998</v>
      </c>
      <c r="L230" s="635">
        <f t="shared" si="59"/>
        <v>14.541</v>
      </c>
      <c r="M230" s="635">
        <f t="shared" si="60"/>
        <v>15.969200000000001</v>
      </c>
      <c r="N230" s="635">
        <f t="shared" si="61"/>
        <v>14.541</v>
      </c>
      <c r="O230" s="636">
        <f t="shared" si="62"/>
        <v>0.24165747640705715</v>
      </c>
      <c r="P230" s="635">
        <f>IF($O$11,Weather_Site!H228,IF(0.191*(Weather_Site!K228+104)*(Weather_Site!J228+1)^1.5/(3.52*(Weather_Site!J228+1)^1.5+Weather_Site!I228-1)&gt;10, 10,0.191*(Weather_Site!K228+104)*(Weather_Site!J228+1)^1.5/(3.52*(Weather_Site!J228+1)^1.5+Weather_Site!I228-1)))</f>
        <v>10</v>
      </c>
      <c r="Q230" s="636">
        <f t="shared" si="63"/>
        <v>0.99848144468279332</v>
      </c>
      <c r="R230" s="636">
        <f t="shared" si="64"/>
        <v>0.24129050616131648</v>
      </c>
      <c r="S230" s="635">
        <f t="shared" si="65"/>
        <v>1</v>
      </c>
      <c r="T230" s="707">
        <f t="shared" si="66"/>
        <v>7.2387151848394941E-3</v>
      </c>
      <c r="U230" s="707">
        <f t="shared" si="67"/>
        <v>75.522892952743277</v>
      </c>
      <c r="V230" s="707">
        <f t="shared" si="68"/>
        <v>85.926259604006532</v>
      </c>
      <c r="W230" s="636">
        <f t="shared" si="69"/>
        <v>1</v>
      </c>
      <c r="X230" s="636">
        <f t="shared" si="70"/>
        <v>0</v>
      </c>
      <c r="Y230" s="707">
        <f t="shared" si="71"/>
        <v>75.522892952743277</v>
      </c>
      <c r="Z230" s="635">
        <f t="shared" si="72"/>
        <v>0.73411977735392586</v>
      </c>
      <c r="AA230" s="707">
        <f t="shared" si="73"/>
        <v>35.929064202066257</v>
      </c>
      <c r="AB230" s="707">
        <f t="shared" si="74"/>
        <v>897.46371125509927</v>
      </c>
    </row>
    <row r="231" spans="1:28" x14ac:dyDescent="0.25">
      <c r="A231" s="23" t="str">
        <f>Weather_Site!A229</f>
        <v>Mon</v>
      </c>
      <c r="B231" s="24">
        <f>Weather_Site!B229</f>
        <v>43780</v>
      </c>
      <c r="C231" s="25">
        <f>Weather_Site!C229</f>
        <v>0.375</v>
      </c>
      <c r="D231" s="27">
        <f>Weather_Site!D229</f>
        <v>17.7</v>
      </c>
      <c r="E231" s="27">
        <f>Weather_Site!E229</f>
        <v>62</v>
      </c>
      <c r="F231" s="28">
        <f>Weather_Site!F229</f>
        <v>280</v>
      </c>
      <c r="G231" s="27">
        <f>Weather_Site!G229</f>
        <v>8</v>
      </c>
      <c r="H231" s="180">
        <f>C$4</f>
        <v>0</v>
      </c>
      <c r="I231" s="27">
        <f t="shared" si="57"/>
        <v>2.6666666666666665</v>
      </c>
      <c r="J231" s="739">
        <f>IF(Weather_Site!M229&lt;180,Weather_Site!M229+180,Weather_Site!M229-180)</f>
        <v>100</v>
      </c>
      <c r="K231" s="635">
        <f t="shared" si="58"/>
        <v>10.117010000000001</v>
      </c>
      <c r="L231" s="635">
        <f t="shared" si="59"/>
        <v>13.281500000000001</v>
      </c>
      <c r="M231" s="635">
        <f t="shared" si="60"/>
        <v>14.50109</v>
      </c>
      <c r="N231" s="635">
        <f t="shared" si="61"/>
        <v>13.281500000000001</v>
      </c>
      <c r="O231" s="636">
        <f t="shared" si="62"/>
        <v>0.29348601294416854</v>
      </c>
      <c r="P231" s="635">
        <f>IF($O$11,Weather_Site!H229,IF(0.191*(Weather_Site!K229+104)*(Weather_Site!J229+1)^1.5/(3.52*(Weather_Site!J229+1)^1.5+Weather_Site!I229-1)&gt;10, 10,0.191*(Weather_Site!K229+104)*(Weather_Site!J229+1)^1.5/(3.52*(Weather_Site!J229+1)^1.5+Weather_Site!I229-1)))</f>
        <v>10</v>
      </c>
      <c r="Q231" s="636">
        <f t="shared" si="63"/>
        <v>0.99848144468279332</v>
      </c>
      <c r="R231" s="636">
        <f t="shared" si="64"/>
        <v>0.29304033819868636</v>
      </c>
      <c r="S231" s="635">
        <f t="shared" si="65"/>
        <v>1</v>
      </c>
      <c r="T231" s="707">
        <f t="shared" si="66"/>
        <v>39.713262686813316</v>
      </c>
      <c r="U231" s="707">
        <f t="shared" si="67"/>
        <v>135.20900549815278</v>
      </c>
      <c r="V231" s="707">
        <f t="shared" si="68"/>
        <v>182.67416572582783</v>
      </c>
      <c r="W231" s="636">
        <f t="shared" si="69"/>
        <v>1</v>
      </c>
      <c r="X231" s="636">
        <f t="shared" si="70"/>
        <v>0</v>
      </c>
      <c r="Y231" s="707">
        <f t="shared" si="71"/>
        <v>135.20900549815278</v>
      </c>
      <c r="Z231" s="635">
        <f t="shared" si="72"/>
        <v>1.1184926791801648</v>
      </c>
      <c r="AA231" s="707">
        <f t="shared" si="73"/>
        <v>48.93203731114388</v>
      </c>
      <c r="AB231" s="707">
        <f t="shared" si="74"/>
        <v>1606.7336820030487</v>
      </c>
    </row>
    <row r="232" spans="1:28" x14ac:dyDescent="0.25">
      <c r="A232" s="23" t="str">
        <f>Weather_Site!A230</f>
        <v>Mon</v>
      </c>
      <c r="B232" s="24">
        <f>Weather_Site!B230</f>
        <v>43780</v>
      </c>
      <c r="C232" s="25">
        <f>Weather_Site!C230</f>
        <v>0.39583333333333331</v>
      </c>
      <c r="D232" s="27">
        <f>Weather_Site!D230</f>
        <v>19.399999999999999</v>
      </c>
      <c r="E232" s="27">
        <f>Weather_Site!E230</f>
        <v>57</v>
      </c>
      <c r="F232" s="28">
        <f>Weather_Site!F230</f>
        <v>290</v>
      </c>
      <c r="G232" s="27">
        <f>Weather_Site!G230</f>
        <v>9</v>
      </c>
      <c r="H232" s="180">
        <f>C$4</f>
        <v>0</v>
      </c>
      <c r="I232" s="27">
        <f t="shared" si="57"/>
        <v>3</v>
      </c>
      <c r="J232" s="739">
        <f>IF(Weather_Site!M230&lt;180,Weather_Site!M230+180,Weather_Site!M230-180)</f>
        <v>110</v>
      </c>
      <c r="K232" s="635">
        <f t="shared" si="58"/>
        <v>9.4652199999999986</v>
      </c>
      <c r="L232" s="635">
        <f t="shared" si="59"/>
        <v>12.360000000000001</v>
      </c>
      <c r="M232" s="635">
        <f t="shared" si="60"/>
        <v>13.428980000000001</v>
      </c>
      <c r="N232" s="635">
        <f t="shared" si="61"/>
        <v>12.360000000000001</v>
      </c>
      <c r="O232" s="636">
        <f t="shared" si="62"/>
        <v>0.34353904214817288</v>
      </c>
      <c r="P232" s="635">
        <f>IF($O$11,Weather_Site!H230,IF(0.191*(Weather_Site!K230+104)*(Weather_Site!J230+1)^1.5/(3.52*(Weather_Site!J230+1)^1.5+Weather_Site!I230-1)&gt;10, 10,0.191*(Weather_Site!K230+104)*(Weather_Site!J230+1)^1.5/(3.52*(Weather_Site!J230+1)^1.5+Weather_Site!I230-1)))</f>
        <v>10</v>
      </c>
      <c r="Q232" s="636">
        <f t="shared" si="63"/>
        <v>0.99848144468279332</v>
      </c>
      <c r="R232" s="636">
        <f t="shared" si="64"/>
        <v>0.34301735910905068</v>
      </c>
      <c r="S232" s="635">
        <f t="shared" si="65"/>
        <v>1</v>
      </c>
      <c r="T232" s="707">
        <f t="shared" si="66"/>
        <v>53.145472520939521</v>
      </c>
      <c r="U232" s="707">
        <f t="shared" si="67"/>
        <v>174.43371762163136</v>
      </c>
      <c r="V232" s="707">
        <f t="shared" si="68"/>
        <v>246.03834760485162</v>
      </c>
      <c r="W232" s="636">
        <f t="shared" si="69"/>
        <v>1</v>
      </c>
      <c r="X232" s="636">
        <f t="shared" si="70"/>
        <v>0</v>
      </c>
      <c r="Y232" s="707">
        <f t="shared" si="71"/>
        <v>174.43371762163136</v>
      </c>
      <c r="Z232" s="635">
        <f t="shared" si="72"/>
        <v>1.3446674419287481</v>
      </c>
      <c r="AA232" s="707">
        <f t="shared" si="73"/>
        <v>58.464176706539533</v>
      </c>
      <c r="AB232" s="707">
        <f t="shared" si="74"/>
        <v>2072.8540110703862</v>
      </c>
    </row>
    <row r="233" spans="1:28" x14ac:dyDescent="0.25">
      <c r="A233" s="23" t="str">
        <f>Weather_Site!A231</f>
        <v>Mon</v>
      </c>
      <c r="B233" s="24">
        <f>Weather_Site!B231</f>
        <v>43780</v>
      </c>
      <c r="C233" s="25">
        <f>Weather_Site!C231</f>
        <v>0.41666666666666669</v>
      </c>
      <c r="D233" s="27">
        <f>Weather_Site!D231</f>
        <v>20.8</v>
      </c>
      <c r="E233" s="27">
        <f>Weather_Site!E231</f>
        <v>57</v>
      </c>
      <c r="F233" s="28">
        <f>Weather_Site!F231</f>
        <v>270</v>
      </c>
      <c r="G233" s="27">
        <f>Weather_Site!G231</f>
        <v>2</v>
      </c>
      <c r="H233" s="180">
        <f>C$4</f>
        <v>0</v>
      </c>
      <c r="I233" s="27">
        <f t="shared" si="57"/>
        <v>0.66666666666666663</v>
      </c>
      <c r="J233" s="739">
        <f>IF(Weather_Site!M231&lt;180,Weather_Site!M231+180,Weather_Site!M231-180)</f>
        <v>90</v>
      </c>
      <c r="K233" s="635">
        <f t="shared" si="58"/>
        <v>9.4390399999999985</v>
      </c>
      <c r="L233" s="635">
        <f t="shared" si="59"/>
        <v>12.297000000000001</v>
      </c>
      <c r="M233" s="635">
        <f t="shared" si="60"/>
        <v>13.361360000000001</v>
      </c>
      <c r="N233" s="635">
        <f t="shared" si="61"/>
        <v>12.297000000000001</v>
      </c>
      <c r="O233" s="636">
        <f t="shared" si="62"/>
        <v>0.34733077902488929</v>
      </c>
      <c r="P233" s="635">
        <f>IF($O$11,Weather_Site!H231,IF(0.191*(Weather_Site!K231+104)*(Weather_Site!J231+1)^1.5/(3.52*(Weather_Site!J231+1)^1.5+Weather_Site!I231-1)&gt;10, 10,0.191*(Weather_Site!K231+104)*(Weather_Site!J231+1)^1.5/(3.52*(Weather_Site!J231+1)^1.5+Weather_Site!I231-1)))</f>
        <v>10</v>
      </c>
      <c r="Q233" s="636">
        <f t="shared" si="63"/>
        <v>0.99848144468279332</v>
      </c>
      <c r="R233" s="636">
        <f t="shared" si="64"/>
        <v>0.34680333802357149</v>
      </c>
      <c r="S233" s="635">
        <f t="shared" si="65"/>
        <v>1</v>
      </c>
      <c r="T233" s="707">
        <f t="shared" si="66"/>
        <v>1.0404100140707145E-2</v>
      </c>
      <c r="U233" s="707">
        <f t="shared" si="67"/>
        <v>50.938548588200035</v>
      </c>
      <c r="V233" s="707">
        <f t="shared" si="68"/>
        <v>41.458250203381454</v>
      </c>
      <c r="W233" s="636">
        <f t="shared" si="69"/>
        <v>1</v>
      </c>
      <c r="X233" s="636">
        <f t="shared" si="70"/>
        <v>0</v>
      </c>
      <c r="Y233" s="707">
        <f t="shared" si="71"/>
        <v>50.938548588200035</v>
      </c>
      <c r="Z233" s="635">
        <f t="shared" si="72"/>
        <v>0.55221824469935821</v>
      </c>
      <c r="AA233" s="707">
        <f t="shared" si="73"/>
        <v>35.354350769156049</v>
      </c>
      <c r="AB233" s="707">
        <f t="shared" si="74"/>
        <v>605.31975238977714</v>
      </c>
    </row>
    <row r="234" spans="1:28" x14ac:dyDescent="0.25">
      <c r="A234" s="23" t="str">
        <f>Weather_Site!A232</f>
        <v>Mon</v>
      </c>
      <c r="B234" s="24">
        <f>Weather_Site!B232</f>
        <v>43780</v>
      </c>
      <c r="C234" s="25">
        <f>Weather_Site!C232</f>
        <v>0.4375</v>
      </c>
      <c r="D234" s="27">
        <f>Weather_Site!D232</f>
        <v>21.3</v>
      </c>
      <c r="E234" s="27">
        <f>Weather_Site!E232</f>
        <v>53</v>
      </c>
      <c r="F234" s="28">
        <f>Weather_Site!F232</f>
        <v>30</v>
      </c>
      <c r="G234" s="27">
        <f>Weather_Site!G232</f>
        <v>8</v>
      </c>
      <c r="H234" s="180">
        <f>C$4</f>
        <v>0</v>
      </c>
      <c r="I234" s="27">
        <f t="shared" si="57"/>
        <v>2.6666666666666665</v>
      </c>
      <c r="J234" s="739">
        <f>IF(Weather_Site!M232&lt;180,Weather_Site!M232+180,Weather_Site!M232-180)</f>
        <v>210</v>
      </c>
      <c r="K234" s="635">
        <f t="shared" si="58"/>
        <v>8.9336900000000004</v>
      </c>
      <c r="L234" s="635">
        <f t="shared" si="59"/>
        <v>11.5985</v>
      </c>
      <c r="M234" s="635">
        <f t="shared" si="60"/>
        <v>12.545209999999999</v>
      </c>
      <c r="N234" s="635">
        <f t="shared" si="61"/>
        <v>11.5985</v>
      </c>
      <c r="O234" s="636">
        <f t="shared" si="62"/>
        <v>0.39242069113786038</v>
      </c>
      <c r="P234" s="635">
        <f>IF($O$11,Weather_Site!H232,IF(0.191*(Weather_Site!K232+104)*(Weather_Site!J232+1)^1.5/(3.52*(Weather_Site!J232+1)^1.5+Weather_Site!I232-1)&gt;10, 10,0.191*(Weather_Site!K232+104)*(Weather_Site!J232+1)^1.5/(3.52*(Weather_Site!J232+1)^1.5+Weather_Site!I232-1)))</f>
        <v>10</v>
      </c>
      <c r="Q234" s="636">
        <f t="shared" si="63"/>
        <v>0.99848144468279332</v>
      </c>
      <c r="R234" s="636">
        <f t="shared" si="64"/>
        <v>0.39182477861075105</v>
      </c>
      <c r="S234" s="635">
        <f t="shared" si="65"/>
        <v>1</v>
      </c>
      <c r="T234" s="707">
        <f t="shared" si="66"/>
        <v>53.100677046109759</v>
      </c>
      <c r="U234" s="707">
        <f t="shared" si="67"/>
        <v>180.78821151773781</v>
      </c>
      <c r="V234" s="707">
        <f t="shared" si="68"/>
        <v>244.25396511416872</v>
      </c>
      <c r="W234" s="636">
        <f t="shared" si="69"/>
        <v>1</v>
      </c>
      <c r="X234" s="636">
        <f t="shared" si="70"/>
        <v>0</v>
      </c>
      <c r="Y234" s="707">
        <f t="shared" si="71"/>
        <v>180.78821151773781</v>
      </c>
      <c r="Z234" s="635">
        <f t="shared" si="72"/>
        <v>1.3799078083262</v>
      </c>
      <c r="AA234" s="707">
        <f t="shared" si="73"/>
        <v>65.427117659864578</v>
      </c>
      <c r="AB234" s="707">
        <f t="shared" si="74"/>
        <v>2148.3665802024507</v>
      </c>
    </row>
    <row r="235" spans="1:28" x14ac:dyDescent="0.25">
      <c r="A235" s="23" t="str">
        <f>Weather_Site!A233</f>
        <v>Mon</v>
      </c>
      <c r="B235" s="24">
        <f>Weather_Site!B233</f>
        <v>43780</v>
      </c>
      <c r="C235" s="25">
        <f>Weather_Site!C233</f>
        <v>0.45833333333333331</v>
      </c>
      <c r="D235" s="27">
        <f>Weather_Site!D233</f>
        <v>22.6</v>
      </c>
      <c r="E235" s="27">
        <f>Weather_Site!E233</f>
        <v>49</v>
      </c>
      <c r="F235" s="28">
        <f>Weather_Site!F233</f>
        <v>40</v>
      </c>
      <c r="G235" s="27">
        <f>Weather_Site!G233</f>
        <v>15</v>
      </c>
      <c r="H235" s="180">
        <f>C$4</f>
        <v>0</v>
      </c>
      <c r="I235" s="27">
        <f t="shared" si="57"/>
        <v>5</v>
      </c>
      <c r="J235" s="739">
        <f>IF(Weather_Site!M233&lt;180,Weather_Site!M233+180,Weather_Site!M233-180)</f>
        <v>220</v>
      </c>
      <c r="K235" s="635">
        <f t="shared" si="58"/>
        <v>8.4133799999999983</v>
      </c>
      <c r="L235" s="635">
        <f t="shared" si="59"/>
        <v>10.864000000000001</v>
      </c>
      <c r="M235" s="635">
        <f t="shared" si="60"/>
        <v>11.69042</v>
      </c>
      <c r="N235" s="635">
        <f t="shared" si="61"/>
        <v>10.864000000000001</v>
      </c>
      <c r="O235" s="636">
        <f t="shared" si="62"/>
        <v>0.44552398321285358</v>
      </c>
      <c r="P235" s="635">
        <f>IF($O$11,Weather_Site!H233,IF(0.191*(Weather_Site!K233+104)*(Weather_Site!J233+1)^1.5/(3.52*(Weather_Site!J233+1)^1.5+Weather_Site!I233-1)&gt;10, 10,0.191*(Weather_Site!K233+104)*(Weather_Site!J233+1)^1.5/(3.52*(Weather_Site!J233+1)^1.5+Weather_Site!I233-1)))</f>
        <v>10</v>
      </c>
      <c r="Q235" s="636">
        <f t="shared" si="63"/>
        <v>0.99848144468279332</v>
      </c>
      <c r="R235" s="636">
        <f t="shared" si="64"/>
        <v>0.4448474303992026</v>
      </c>
      <c r="S235" s="635">
        <f t="shared" si="65"/>
        <v>1</v>
      </c>
      <c r="T235" s="707">
        <f t="shared" si="66"/>
        <v>118.96247999394193</v>
      </c>
      <c r="U235" s="707">
        <f t="shared" si="67"/>
        <v>344.90835769376338</v>
      </c>
      <c r="V235" s="707">
        <f t="shared" si="68"/>
        <v>586.38353510091054</v>
      </c>
      <c r="W235" s="636">
        <f t="shared" si="69"/>
        <v>1</v>
      </c>
      <c r="X235" s="636">
        <f t="shared" si="70"/>
        <v>1.2113778925705625E-7</v>
      </c>
      <c r="Y235" s="707">
        <f t="shared" si="71"/>
        <v>344.90838694553253</v>
      </c>
      <c r="Z235" s="635">
        <f t="shared" si="72"/>
        <v>2.2012830960908643</v>
      </c>
      <c r="AA235" s="707">
        <f t="shared" si="73"/>
        <v>80.09948605330527</v>
      </c>
      <c r="AB235" s="707">
        <f t="shared" si="74"/>
        <v>4098.6613315360783</v>
      </c>
    </row>
    <row r="236" spans="1:28" x14ac:dyDescent="0.25">
      <c r="A236" s="23" t="str">
        <f>Weather_Site!A234</f>
        <v>Mon</v>
      </c>
      <c r="B236" s="24">
        <f>Weather_Site!B234</f>
        <v>43780</v>
      </c>
      <c r="C236" s="25">
        <f>Weather_Site!C234</f>
        <v>0.47916666666666669</v>
      </c>
      <c r="D236" s="27">
        <f>Weather_Site!D234</f>
        <v>23.5</v>
      </c>
      <c r="E236" s="27">
        <f>Weather_Site!E234</f>
        <v>48</v>
      </c>
      <c r="F236" s="28">
        <f>Weather_Site!F234</f>
        <v>40</v>
      </c>
      <c r="G236" s="27">
        <f>Weather_Site!G234</f>
        <v>11</v>
      </c>
      <c r="H236" s="180">
        <f>C$4</f>
        <v>0</v>
      </c>
      <c r="I236" s="27">
        <f t="shared" si="57"/>
        <v>3.6666666666666665</v>
      </c>
      <c r="J236" s="739">
        <f>IF(Weather_Site!M234&lt;180,Weather_Site!M234+180,Weather_Site!M234-180)</f>
        <v>220</v>
      </c>
      <c r="K236" s="635">
        <f t="shared" si="58"/>
        <v>8.272549999999999</v>
      </c>
      <c r="L236" s="635">
        <f t="shared" si="59"/>
        <v>10.654500000000001</v>
      </c>
      <c r="M236" s="635">
        <f t="shared" si="60"/>
        <v>11.448950000000002</v>
      </c>
      <c r="N236" s="635">
        <f t="shared" si="61"/>
        <v>10.654500000000001</v>
      </c>
      <c r="O236" s="636">
        <f t="shared" si="62"/>
        <v>0.46164910002467019</v>
      </c>
      <c r="P236" s="635">
        <f>IF($O$11,Weather_Site!H234,IF(0.191*(Weather_Site!K234+104)*(Weather_Site!J234+1)^1.5/(3.52*(Weather_Site!J234+1)^1.5+Weather_Site!I234-1)&gt;10, 10,0.191*(Weather_Site!K234+104)*(Weather_Site!J234+1)^1.5/(3.52*(Weather_Site!J234+1)^1.5+Weather_Site!I234-1)))</f>
        <v>10</v>
      </c>
      <c r="Q236" s="636">
        <f t="shared" si="63"/>
        <v>0.99848144468279332</v>
      </c>
      <c r="R236" s="636">
        <f t="shared" si="64"/>
        <v>0.46094806032914404</v>
      </c>
      <c r="S236" s="635">
        <f t="shared" si="65"/>
        <v>1</v>
      </c>
      <c r="T236" s="707">
        <f t="shared" si="66"/>
        <v>89.002008485862106</v>
      </c>
      <c r="U236" s="707">
        <f t="shared" si="67"/>
        <v>276.6466134607146</v>
      </c>
      <c r="V236" s="707">
        <f t="shared" si="68"/>
        <v>419.9126477774617</v>
      </c>
      <c r="W236" s="636">
        <f t="shared" si="69"/>
        <v>1</v>
      </c>
      <c r="X236" s="636">
        <f t="shared" si="70"/>
        <v>0</v>
      </c>
      <c r="Y236" s="707">
        <f t="shared" si="71"/>
        <v>276.6466134607146</v>
      </c>
      <c r="Z236" s="635">
        <f t="shared" si="72"/>
        <v>1.8768437467962087</v>
      </c>
      <c r="AA236" s="707">
        <f t="shared" si="73"/>
        <v>80.786886304378754</v>
      </c>
      <c r="AB236" s="707">
        <f t="shared" si="74"/>
        <v>3287.4839232914915</v>
      </c>
    </row>
    <row r="237" spans="1:28" x14ac:dyDescent="0.25">
      <c r="A237" s="23" t="str">
        <f>Weather_Site!A235</f>
        <v>Mon</v>
      </c>
      <c r="B237" s="24">
        <f>Weather_Site!B235</f>
        <v>43780</v>
      </c>
      <c r="C237" s="25">
        <f>Weather_Site!C235</f>
        <v>0.5</v>
      </c>
      <c r="D237" s="27">
        <f>Weather_Site!D235</f>
        <v>23.9</v>
      </c>
      <c r="E237" s="27">
        <f>Weather_Site!E235</f>
        <v>46</v>
      </c>
      <c r="F237" s="28">
        <f>Weather_Site!F235</f>
        <v>20</v>
      </c>
      <c r="G237" s="27">
        <f>Weather_Site!G235</f>
        <v>13</v>
      </c>
      <c r="H237" s="180">
        <f>C$4</f>
        <v>0</v>
      </c>
      <c r="I237" s="27">
        <f t="shared" si="57"/>
        <v>4.333333333333333</v>
      </c>
      <c r="J237" s="739">
        <f>IF(Weather_Site!M235&lt;180,Weather_Site!M235+180,Weather_Site!M235-180)</f>
        <v>200</v>
      </c>
      <c r="K237" s="635">
        <f t="shared" si="58"/>
        <v>8.0170699999999986</v>
      </c>
      <c r="L237" s="635">
        <f t="shared" si="59"/>
        <v>10.298500000000001</v>
      </c>
      <c r="M237" s="635">
        <f t="shared" si="60"/>
        <v>11.03363</v>
      </c>
      <c r="N237" s="635">
        <f t="shared" si="61"/>
        <v>10.298500000000001</v>
      </c>
      <c r="O237" s="636">
        <f t="shared" si="62"/>
        <v>0.48995536746703788</v>
      </c>
      <c r="P237" s="635">
        <f>IF($O$11,Weather_Site!H235,IF(0.191*(Weather_Site!K235+104)*(Weather_Site!J235+1)^1.5/(3.52*(Weather_Site!J235+1)^1.5+Weather_Site!I235-1)&gt;10, 10,0.191*(Weather_Site!K235+104)*(Weather_Site!J235+1)^1.5/(3.52*(Weather_Site!J235+1)^1.5+Weather_Site!I235-1)))</f>
        <v>10</v>
      </c>
      <c r="Q237" s="636">
        <f t="shared" si="63"/>
        <v>0.99848144468279332</v>
      </c>
      <c r="R237" s="636">
        <f t="shared" si="64"/>
        <v>0.48921134313857684</v>
      </c>
      <c r="S237" s="635">
        <f t="shared" si="65"/>
        <v>1</v>
      </c>
      <c r="T237" s="707">
        <f t="shared" si="66"/>
        <v>112.77780452088909</v>
      </c>
      <c r="U237" s="707">
        <f t="shared" si="67"/>
        <v>337.03441156446644</v>
      </c>
      <c r="V237" s="707">
        <f t="shared" si="68"/>
        <v>543.79053108660003</v>
      </c>
      <c r="W237" s="636">
        <f t="shared" si="69"/>
        <v>1</v>
      </c>
      <c r="X237" s="636">
        <f t="shared" si="70"/>
        <v>2.2117134646375647E-7</v>
      </c>
      <c r="Y237" s="707">
        <f t="shared" si="71"/>
        <v>337.0344572929958</v>
      </c>
      <c r="Z237" s="635">
        <f t="shared" si="72"/>
        <v>2.1648340267169477</v>
      </c>
      <c r="AA237" s="707">
        <f t="shared" si="73"/>
        <v>87.197158566955338</v>
      </c>
      <c r="AB237" s="707">
        <f t="shared" si="74"/>
        <v>4005.0928008317665</v>
      </c>
    </row>
    <row r="238" spans="1:28" x14ac:dyDescent="0.25">
      <c r="A238" s="23" t="str">
        <f>Weather_Site!A236</f>
        <v>Mon</v>
      </c>
      <c r="B238" s="24">
        <f>Weather_Site!B236</f>
        <v>43780</v>
      </c>
      <c r="C238" s="25">
        <f>Weather_Site!C236</f>
        <v>0.52083333333333337</v>
      </c>
      <c r="D238" s="27">
        <f>Weather_Site!D236</f>
        <v>25</v>
      </c>
      <c r="E238" s="27">
        <f>Weather_Site!E236</f>
        <v>44</v>
      </c>
      <c r="F238" s="28">
        <f>Weather_Site!F236</f>
        <v>30</v>
      </c>
      <c r="G238" s="27">
        <f>Weather_Site!G236</f>
        <v>13</v>
      </c>
      <c r="H238" s="180">
        <f>C$4</f>
        <v>0</v>
      </c>
      <c r="I238" s="27">
        <f t="shared" si="57"/>
        <v>4.333333333333333</v>
      </c>
      <c r="J238" s="739">
        <f>IF(Weather_Site!M236&lt;180,Weather_Site!M236+180,Weather_Site!M236-180)</f>
        <v>210</v>
      </c>
      <c r="K238" s="635">
        <f t="shared" si="58"/>
        <v>7.7484999999999991</v>
      </c>
      <c r="L238" s="635">
        <f t="shared" si="59"/>
        <v>9.9110000000000014</v>
      </c>
      <c r="M238" s="635">
        <f t="shared" si="60"/>
        <v>10.5845</v>
      </c>
      <c r="N238" s="635">
        <f t="shared" si="61"/>
        <v>9.9110000000000014</v>
      </c>
      <c r="O238" s="636">
        <f t="shared" si="62"/>
        <v>0.52195001865617852</v>
      </c>
      <c r="P238" s="635">
        <f>IF($O$11,Weather_Site!H236,IF(0.191*(Weather_Site!K236+104)*(Weather_Site!J236+1)^1.5/(3.52*(Weather_Site!J236+1)^1.5+Weather_Site!I236-1)&gt;10, 10,0.191*(Weather_Site!K236+104)*(Weather_Site!J236+1)^1.5/(3.52*(Weather_Site!J236+1)^1.5+Weather_Site!I236-1)))</f>
        <v>10</v>
      </c>
      <c r="Q238" s="636">
        <f t="shared" si="63"/>
        <v>0.99848144468279332</v>
      </c>
      <c r="R238" s="636">
        <f t="shared" si="64"/>
        <v>0.52115740868003202</v>
      </c>
      <c r="S238" s="635">
        <f t="shared" si="65"/>
        <v>1</v>
      </c>
      <c r="T238" s="707">
        <f t="shared" si="66"/>
        <v>120.14232536730208</v>
      </c>
      <c r="U238" s="707">
        <f t="shared" si="67"/>
        <v>359.04314777341887</v>
      </c>
      <c r="V238" s="707">
        <f t="shared" si="68"/>
        <v>579.30068061719737</v>
      </c>
      <c r="W238" s="636">
        <f t="shared" si="69"/>
        <v>1</v>
      </c>
      <c r="X238" s="636">
        <f t="shared" si="70"/>
        <v>5.2187955384035862E-7</v>
      </c>
      <c r="Y238" s="707">
        <f t="shared" si="71"/>
        <v>359.04326272132181</v>
      </c>
      <c r="Z238" s="635">
        <f t="shared" si="72"/>
        <v>2.266142454161058</v>
      </c>
      <c r="AA238" s="707">
        <f t="shared" si="73"/>
        <v>92.891250833416592</v>
      </c>
      <c r="AB238" s="707">
        <f t="shared" si="74"/>
        <v>4266.6307720050409</v>
      </c>
    </row>
    <row r="239" spans="1:28" x14ac:dyDescent="0.25">
      <c r="A239" s="23" t="str">
        <f>Weather_Site!A237</f>
        <v>Mon</v>
      </c>
      <c r="B239" s="24">
        <f>Weather_Site!B237</f>
        <v>43780</v>
      </c>
      <c r="C239" s="25">
        <f>Weather_Site!C237</f>
        <v>0.54166666666666663</v>
      </c>
      <c r="D239" s="27">
        <f>Weather_Site!D237</f>
        <v>24.6</v>
      </c>
      <c r="E239" s="27">
        <f>Weather_Site!E237</f>
        <v>47</v>
      </c>
      <c r="F239" s="28">
        <f>Weather_Site!F237</f>
        <v>70</v>
      </c>
      <c r="G239" s="27">
        <f>Weather_Site!G237</f>
        <v>22</v>
      </c>
      <c r="H239" s="180">
        <f>C$4</f>
        <v>0</v>
      </c>
      <c r="I239" s="27">
        <f t="shared" si="57"/>
        <v>7.333333333333333</v>
      </c>
      <c r="J239" s="739">
        <f>IF(Weather_Site!M237&lt;180,Weather_Site!M237+180,Weather_Site!M237-180)</f>
        <v>250</v>
      </c>
      <c r="K239" s="635">
        <f t="shared" si="58"/>
        <v>8.1279800000000009</v>
      </c>
      <c r="L239" s="635">
        <f t="shared" si="59"/>
        <v>10.436000000000002</v>
      </c>
      <c r="M239" s="635">
        <f t="shared" si="60"/>
        <v>11.19782</v>
      </c>
      <c r="N239" s="635">
        <f t="shared" si="61"/>
        <v>8.1279800000000009</v>
      </c>
      <c r="O239" s="636">
        <f t="shared" si="62"/>
        <v>0.68016939353293704</v>
      </c>
      <c r="P239" s="635">
        <f>IF($O$11,Weather_Site!H237,IF(0.191*(Weather_Site!K237+104)*(Weather_Site!J237+1)^1.5/(3.52*(Weather_Site!J237+1)^1.5+Weather_Site!I237-1)&gt;10, 10,0.191*(Weather_Site!K237+104)*(Weather_Site!J237+1)^1.5/(3.52*(Weather_Site!J237+1)^1.5+Weather_Site!I237-1)))</f>
        <v>10</v>
      </c>
      <c r="Q239" s="636">
        <f t="shared" si="63"/>
        <v>0.99848144468279332</v>
      </c>
      <c r="R239" s="636">
        <f t="shared" si="64"/>
        <v>0.67913651868378633</v>
      </c>
      <c r="S239" s="635">
        <f t="shared" si="65"/>
        <v>1</v>
      </c>
      <c r="T239" s="707">
        <f t="shared" si="66"/>
        <v>267.17113227577431</v>
      </c>
      <c r="U239" s="707">
        <f t="shared" si="67"/>
        <v>722.41691735068423</v>
      </c>
      <c r="V239" s="707">
        <f t="shared" si="68"/>
        <v>1412.7817016954002</v>
      </c>
      <c r="W239" s="636">
        <f t="shared" si="69"/>
        <v>1</v>
      </c>
      <c r="X239" s="636">
        <f t="shared" si="70"/>
        <v>5.1827162281189456E-4</v>
      </c>
      <c r="Y239" s="707">
        <f t="shared" si="71"/>
        <v>722.77471382779868</v>
      </c>
      <c r="Z239" s="635">
        <f t="shared" si="72"/>
        <v>3.7581595766333331</v>
      </c>
      <c r="AA239" s="707">
        <f t="shared" si="73"/>
        <v>123.57658217545456</v>
      </c>
      <c r="AB239" s="707">
        <f t="shared" si="74"/>
        <v>8588.9728493203402</v>
      </c>
    </row>
    <row r="240" spans="1:28" x14ac:dyDescent="0.25">
      <c r="A240" s="23" t="str">
        <f>Weather_Site!A238</f>
        <v>Mon</v>
      </c>
      <c r="B240" s="24">
        <f>Weather_Site!B238</f>
        <v>43780</v>
      </c>
      <c r="C240" s="25">
        <f>Weather_Site!C238</f>
        <v>0.5625</v>
      </c>
      <c r="D240" s="27">
        <f>Weather_Site!D238</f>
        <v>24.3</v>
      </c>
      <c r="E240" s="27">
        <f>Weather_Site!E238</f>
        <v>47</v>
      </c>
      <c r="F240" s="28">
        <f>Weather_Site!F238</f>
        <v>80</v>
      </c>
      <c r="G240" s="27">
        <f>Weather_Site!G238</f>
        <v>22</v>
      </c>
      <c r="H240" s="180">
        <f>C$4</f>
        <v>0</v>
      </c>
      <c r="I240" s="27">
        <f t="shared" si="57"/>
        <v>7.333333333333333</v>
      </c>
      <c r="J240" s="739">
        <f>IF(Weather_Site!M238&lt;180,Weather_Site!M238+180,Weather_Site!M238-180)</f>
        <v>260</v>
      </c>
      <c r="K240" s="635">
        <f t="shared" si="58"/>
        <v>8.1335900000000017</v>
      </c>
      <c r="L240" s="635">
        <f t="shared" si="59"/>
        <v>10.4495</v>
      </c>
      <c r="M240" s="635">
        <f t="shared" si="60"/>
        <v>11.21231</v>
      </c>
      <c r="N240" s="635">
        <f t="shared" si="61"/>
        <v>8.1335900000000017</v>
      </c>
      <c r="O240" s="636">
        <f t="shared" si="62"/>
        <v>0.67965594115982175</v>
      </c>
      <c r="P240" s="635">
        <f>IF($O$11,Weather_Site!H238,IF(0.191*(Weather_Site!K238+104)*(Weather_Site!J238+1)^1.5/(3.52*(Weather_Site!J238+1)^1.5+Weather_Site!I238-1)&gt;10, 10,0.191*(Weather_Site!K238+104)*(Weather_Site!J238+1)^1.5/(3.52*(Weather_Site!J238+1)^1.5+Weather_Site!I238-1)))</f>
        <v>10</v>
      </c>
      <c r="Q240" s="636">
        <f t="shared" si="63"/>
        <v>0.99848144468279332</v>
      </c>
      <c r="R240" s="636">
        <f t="shared" si="64"/>
        <v>0.67862384601650239</v>
      </c>
      <c r="S240" s="635">
        <f t="shared" si="65"/>
        <v>1</v>
      </c>
      <c r="T240" s="707">
        <f t="shared" si="66"/>
        <v>266.96944773483614</v>
      </c>
      <c r="U240" s="707">
        <f t="shared" si="67"/>
        <v>721.87157278781638</v>
      </c>
      <c r="V240" s="707">
        <f t="shared" si="68"/>
        <v>1411.7152083713452</v>
      </c>
      <c r="W240" s="636">
        <f t="shared" si="69"/>
        <v>1</v>
      </c>
      <c r="X240" s="636">
        <f t="shared" si="70"/>
        <v>5.1118384832552009E-4</v>
      </c>
      <c r="Y240" s="707">
        <f t="shared" si="71"/>
        <v>722.22420971219685</v>
      </c>
      <c r="Z240" s="635">
        <f t="shared" si="72"/>
        <v>3.7560898310731603</v>
      </c>
      <c r="AA240" s="707">
        <f t="shared" si="73"/>
        <v>123.48245960063548</v>
      </c>
      <c r="AB240" s="707">
        <f t="shared" si="74"/>
        <v>8582.4310254132743</v>
      </c>
    </row>
    <row r="241" spans="1:28" x14ac:dyDescent="0.25">
      <c r="A241" s="23" t="str">
        <f>Weather_Site!A239</f>
        <v>Mon</v>
      </c>
      <c r="B241" s="24">
        <f>Weather_Site!B239</f>
        <v>43780</v>
      </c>
      <c r="C241" s="25">
        <f>Weather_Site!C239</f>
        <v>0.58333333333333337</v>
      </c>
      <c r="D241" s="27">
        <f>Weather_Site!D239</f>
        <v>23.7</v>
      </c>
      <c r="E241" s="27">
        <f>Weather_Site!E239</f>
        <v>49</v>
      </c>
      <c r="F241" s="28">
        <f>Weather_Site!F239</f>
        <v>70</v>
      </c>
      <c r="G241" s="27">
        <f>Weather_Site!G239</f>
        <v>18</v>
      </c>
      <c r="H241" s="180">
        <f>C$4</f>
        <v>0</v>
      </c>
      <c r="I241" s="27">
        <f t="shared" si="57"/>
        <v>6</v>
      </c>
      <c r="J241" s="739">
        <f>IF(Weather_Site!M239&lt;180,Weather_Site!M239+180,Weather_Site!M239-180)</f>
        <v>250</v>
      </c>
      <c r="K241" s="635">
        <f t="shared" si="58"/>
        <v>8.392809999999999</v>
      </c>
      <c r="L241" s="635">
        <f t="shared" si="59"/>
        <v>10.814500000000001</v>
      </c>
      <c r="M241" s="635">
        <f t="shared" si="60"/>
        <v>11.63729</v>
      </c>
      <c r="N241" s="635">
        <f t="shared" si="61"/>
        <v>8.392809999999999</v>
      </c>
      <c r="O241" s="636">
        <f t="shared" si="62"/>
        <v>0.65597040941563556</v>
      </c>
      <c r="P241" s="635">
        <f>IF($O$11,Weather_Site!H239,IF(0.191*(Weather_Site!K239+104)*(Weather_Site!J239+1)^1.5/(3.52*(Weather_Site!J239+1)^1.5+Weather_Site!I239-1)&gt;10, 10,0.191*(Weather_Site!K239+104)*(Weather_Site!J239+1)^1.5/(3.52*(Weather_Site!J239+1)^1.5+Weather_Site!I239-1)))</f>
        <v>10</v>
      </c>
      <c r="Q241" s="636">
        <f t="shared" si="63"/>
        <v>0.99848144468279332</v>
      </c>
      <c r="R241" s="636">
        <f t="shared" si="64"/>
        <v>0.6549742820624872</v>
      </c>
      <c r="S241" s="635">
        <f t="shared" si="65"/>
        <v>1</v>
      </c>
      <c r="T241" s="707">
        <f t="shared" si="66"/>
        <v>210.86029777364564</v>
      </c>
      <c r="U241" s="707">
        <f t="shared" si="67"/>
        <v>590.33161515961876</v>
      </c>
      <c r="V241" s="707">
        <f t="shared" si="68"/>
        <v>1072.8079011486848</v>
      </c>
      <c r="W241" s="636">
        <f t="shared" si="69"/>
        <v>1</v>
      </c>
      <c r="X241" s="636">
        <f t="shared" si="70"/>
        <v>8.3197161355340232E-5</v>
      </c>
      <c r="Y241" s="707">
        <f t="shared" si="71"/>
        <v>590.37175581703434</v>
      </c>
      <c r="Z241" s="635">
        <f t="shared" si="72"/>
        <v>3.2466828904895979</v>
      </c>
      <c r="AA241" s="707">
        <f t="shared" si="73"/>
        <v>118.85403362398017</v>
      </c>
      <c r="AB241" s="707">
        <f t="shared" si="74"/>
        <v>7015.5843649590915</v>
      </c>
    </row>
    <row r="242" spans="1:28" x14ac:dyDescent="0.25">
      <c r="A242" s="23" t="str">
        <f>Weather_Site!A240</f>
        <v>Mon</v>
      </c>
      <c r="B242" s="24">
        <f>Weather_Site!B240</f>
        <v>43780</v>
      </c>
      <c r="C242" s="25">
        <f>Weather_Site!C240</f>
        <v>0.60416666666666663</v>
      </c>
      <c r="D242" s="27">
        <f>Weather_Site!D240</f>
        <v>23.8</v>
      </c>
      <c r="E242" s="27">
        <f>Weather_Site!E240</f>
        <v>49</v>
      </c>
      <c r="F242" s="28">
        <f>Weather_Site!F240</f>
        <v>70</v>
      </c>
      <c r="G242" s="27">
        <f>Weather_Site!G240</f>
        <v>21</v>
      </c>
      <c r="H242" s="180">
        <f>C$4</f>
        <v>0</v>
      </c>
      <c r="I242" s="27">
        <f t="shared" si="57"/>
        <v>7</v>
      </c>
      <c r="J242" s="739">
        <f>IF(Weather_Site!M240&lt;180,Weather_Site!M240+180,Weather_Site!M240-180)</f>
        <v>250</v>
      </c>
      <c r="K242" s="635">
        <f t="shared" si="58"/>
        <v>8.3909399999999987</v>
      </c>
      <c r="L242" s="635">
        <f t="shared" si="59"/>
        <v>10.81</v>
      </c>
      <c r="M242" s="635">
        <f t="shared" si="60"/>
        <v>11.63246</v>
      </c>
      <c r="N242" s="635">
        <f t="shared" si="61"/>
        <v>8.3909399999999987</v>
      </c>
      <c r="O242" s="636">
        <f t="shared" si="62"/>
        <v>0.65614090961376059</v>
      </c>
      <c r="P242" s="635">
        <f>IF($O$11,Weather_Site!H240,IF(0.191*(Weather_Site!K240+104)*(Weather_Site!J240+1)^1.5/(3.52*(Weather_Site!J240+1)^1.5+Weather_Site!I240-1)&gt;10, 10,0.191*(Weather_Site!K240+104)*(Weather_Site!J240+1)^1.5/(3.52*(Weather_Site!J240+1)^1.5+Weather_Site!I240-1)))</f>
        <v>10</v>
      </c>
      <c r="Q242" s="636">
        <f t="shared" si="63"/>
        <v>0.99848144468279332</v>
      </c>
      <c r="R242" s="636">
        <f t="shared" si="64"/>
        <v>0.65514452334662976</v>
      </c>
      <c r="S242" s="635">
        <f t="shared" si="65"/>
        <v>1</v>
      </c>
      <c r="T242" s="707">
        <f t="shared" si="66"/>
        <v>246.10307239505951</v>
      </c>
      <c r="U242" s="707">
        <f t="shared" si="67"/>
        <v>670.63498355274521</v>
      </c>
      <c r="V242" s="707">
        <f t="shared" si="68"/>
        <v>1289.3986238192285</v>
      </c>
      <c r="W242" s="636">
        <f t="shared" si="69"/>
        <v>1</v>
      </c>
      <c r="X242" s="636">
        <f t="shared" si="70"/>
        <v>2.0254636530087631E-4</v>
      </c>
      <c r="Y242" s="707">
        <f t="shared" si="71"/>
        <v>670.76031187906153</v>
      </c>
      <c r="Z242" s="635">
        <f t="shared" si="72"/>
        <v>3.5606089861653758</v>
      </c>
      <c r="AA242" s="707">
        <f t="shared" si="73"/>
        <v>119.17424345800964</v>
      </c>
      <c r="AB242" s="707">
        <f t="shared" si="74"/>
        <v>7970.8683728295146</v>
      </c>
    </row>
    <row r="243" spans="1:28" x14ac:dyDescent="0.25">
      <c r="A243" s="23" t="str">
        <f>Weather_Site!A241</f>
        <v>Mon</v>
      </c>
      <c r="B243" s="24">
        <f>Weather_Site!B241</f>
        <v>43780</v>
      </c>
      <c r="C243" s="25">
        <f>Weather_Site!C241</f>
        <v>0.625</v>
      </c>
      <c r="D243" s="27">
        <f>Weather_Site!D241</f>
        <v>23.3</v>
      </c>
      <c r="E243" s="27">
        <f>Weather_Site!E241</f>
        <v>52</v>
      </c>
      <c r="F243" s="28">
        <f>Weather_Site!F241</f>
        <v>70</v>
      </c>
      <c r="G243" s="27">
        <f>Weather_Site!G241</f>
        <v>21</v>
      </c>
      <c r="H243" s="180">
        <f>C$4</f>
        <v>0</v>
      </c>
      <c r="I243" s="27">
        <f t="shared" si="57"/>
        <v>7</v>
      </c>
      <c r="J243" s="739">
        <f>IF(Weather_Site!M241&lt;180,Weather_Site!M241+180,Weather_Site!M241-180)</f>
        <v>250</v>
      </c>
      <c r="K243" s="635">
        <f t="shared" si="58"/>
        <v>8.7722899999999999</v>
      </c>
      <c r="L243" s="635">
        <f t="shared" si="59"/>
        <v>11.339499999999999</v>
      </c>
      <c r="M243" s="635">
        <f t="shared" si="60"/>
        <v>12.250610000000002</v>
      </c>
      <c r="N243" s="635">
        <f t="shared" si="61"/>
        <v>8.7722899999999999</v>
      </c>
      <c r="O243" s="636">
        <f t="shared" si="62"/>
        <v>0.62154410385289183</v>
      </c>
      <c r="P243" s="635">
        <f>IF($O$11,Weather_Site!H241,IF(0.191*(Weather_Site!K241+104)*(Weather_Site!J241+1)^1.5/(3.52*(Weather_Site!J241+1)^1.5+Weather_Site!I241-1)&gt;10, 10,0.191*(Weather_Site!K241+104)*(Weather_Site!J241+1)^1.5/(3.52*(Weather_Site!J241+1)^1.5+Weather_Site!I241-1)))</f>
        <v>10</v>
      </c>
      <c r="Q243" s="636">
        <f t="shared" si="63"/>
        <v>0.99848144468279332</v>
      </c>
      <c r="R243" s="636">
        <f t="shared" si="64"/>
        <v>0.62060025474910752</v>
      </c>
      <c r="S243" s="635">
        <f t="shared" si="65"/>
        <v>1</v>
      </c>
      <c r="T243" s="707">
        <f t="shared" si="66"/>
        <v>233.12662165398788</v>
      </c>
      <c r="U243" s="707">
        <f t="shared" si="67"/>
        <v>635.27393850515693</v>
      </c>
      <c r="V243" s="707">
        <f t="shared" si="68"/>
        <v>1221.4115907246685</v>
      </c>
      <c r="W243" s="636">
        <f t="shared" si="69"/>
        <v>1</v>
      </c>
      <c r="X243" s="636">
        <f t="shared" si="70"/>
        <v>8.0059441801832057E-5</v>
      </c>
      <c r="Y243" s="707">
        <f t="shared" si="71"/>
        <v>635.32086435841268</v>
      </c>
      <c r="Z243" s="635">
        <f t="shared" si="72"/>
        <v>3.4235770634414515</v>
      </c>
      <c r="AA243" s="707">
        <f t="shared" si="73"/>
        <v>112.87770314093039</v>
      </c>
      <c r="AB243" s="707">
        <f t="shared" si="74"/>
        <v>7549.7296047924701</v>
      </c>
    </row>
    <row r="244" spans="1:28" x14ac:dyDescent="0.25">
      <c r="A244" s="23" t="str">
        <f>Weather_Site!A242</f>
        <v>Mon</v>
      </c>
      <c r="B244" s="24">
        <f>Weather_Site!B242</f>
        <v>43780</v>
      </c>
      <c r="C244" s="25">
        <f>Weather_Site!C242</f>
        <v>0.64583333333333337</v>
      </c>
      <c r="D244" s="27">
        <f>Weather_Site!D242</f>
        <v>23.3</v>
      </c>
      <c r="E244" s="27">
        <f>Weather_Site!E242</f>
        <v>53</v>
      </c>
      <c r="F244" s="28">
        <f>Weather_Site!F242</f>
        <v>70</v>
      </c>
      <c r="G244" s="27">
        <f>Weather_Site!G242</f>
        <v>18</v>
      </c>
      <c r="H244" s="180">
        <f>C$4</f>
        <v>0</v>
      </c>
      <c r="I244" s="27">
        <f t="shared" si="57"/>
        <v>6</v>
      </c>
      <c r="J244" s="739">
        <f>IF(Weather_Site!M242&lt;180,Weather_Site!M242+180,Weather_Site!M242-180)</f>
        <v>250</v>
      </c>
      <c r="K244" s="635">
        <f t="shared" si="58"/>
        <v>8.8962900000000005</v>
      </c>
      <c r="L244" s="635">
        <f t="shared" si="59"/>
        <v>11.5085</v>
      </c>
      <c r="M244" s="635">
        <f t="shared" si="60"/>
        <v>12.44861</v>
      </c>
      <c r="N244" s="635">
        <f t="shared" si="61"/>
        <v>8.8962900000000005</v>
      </c>
      <c r="O244" s="636">
        <f t="shared" si="62"/>
        <v>0.61039043857147646</v>
      </c>
      <c r="P244" s="635">
        <f>IF($O$11,Weather_Site!H242,IF(0.191*(Weather_Site!K242+104)*(Weather_Site!J242+1)^1.5/(3.52*(Weather_Site!J242+1)^1.5+Weather_Site!I242-1)&gt;10, 10,0.191*(Weather_Site!K242+104)*(Weather_Site!J242+1)^1.5/(3.52*(Weather_Site!J242+1)^1.5+Weather_Site!I242-1)))</f>
        <v>10</v>
      </c>
      <c r="Q244" s="636">
        <f t="shared" si="63"/>
        <v>0.99848144468279332</v>
      </c>
      <c r="R244" s="636">
        <f t="shared" si="64"/>
        <v>0.60946352692541161</v>
      </c>
      <c r="S244" s="635">
        <f t="shared" si="65"/>
        <v>1</v>
      </c>
      <c r="T244" s="707">
        <f t="shared" si="66"/>
        <v>196.20871275279794</v>
      </c>
      <c r="U244" s="707">
        <f t="shared" si="67"/>
        <v>549.31254262046127</v>
      </c>
      <c r="V244" s="707">
        <f t="shared" si="68"/>
        <v>998.26406174089595</v>
      </c>
      <c r="W244" s="636">
        <f t="shared" si="69"/>
        <v>1</v>
      </c>
      <c r="X244" s="636">
        <f t="shared" si="70"/>
        <v>2.4489469594174844E-5</v>
      </c>
      <c r="Y244" s="707">
        <f t="shared" si="71"/>
        <v>549.32353720503806</v>
      </c>
      <c r="Z244" s="635">
        <f t="shared" si="72"/>
        <v>3.0818527048597901</v>
      </c>
      <c r="AA244" s="707">
        <f t="shared" si="73"/>
        <v>110.5901790153483</v>
      </c>
      <c r="AB244" s="707">
        <f t="shared" si="74"/>
        <v>6527.7947004532025</v>
      </c>
    </row>
    <row r="245" spans="1:28" x14ac:dyDescent="0.25">
      <c r="A245" s="23" t="str">
        <f>Weather_Site!A243</f>
        <v>Mon</v>
      </c>
      <c r="B245" s="24">
        <f>Weather_Site!B243</f>
        <v>43780</v>
      </c>
      <c r="C245" s="25">
        <f>Weather_Site!C243</f>
        <v>0.66666666666666663</v>
      </c>
      <c r="D245" s="27">
        <f>Weather_Site!D243</f>
        <v>22.7</v>
      </c>
      <c r="E245" s="27">
        <f>Weather_Site!E243</f>
        <v>56</v>
      </c>
      <c r="F245" s="28">
        <f>Weather_Site!F243</f>
        <v>70</v>
      </c>
      <c r="G245" s="27">
        <f>Weather_Site!G243</f>
        <v>18</v>
      </c>
      <c r="H245" s="180">
        <f>C$4</f>
        <v>0</v>
      </c>
      <c r="I245" s="27">
        <f t="shared" si="57"/>
        <v>6</v>
      </c>
      <c r="J245" s="739">
        <f>IF(Weather_Site!M243&lt;180,Weather_Site!M243+180,Weather_Site!M243-180)</f>
        <v>250</v>
      </c>
      <c r="K245" s="635">
        <f t="shared" si="58"/>
        <v>9.2795100000000001</v>
      </c>
      <c r="L245" s="635">
        <f t="shared" si="59"/>
        <v>12.0425</v>
      </c>
      <c r="M245" s="635">
        <f t="shared" si="60"/>
        <v>13.07159</v>
      </c>
      <c r="N245" s="635">
        <f t="shared" si="61"/>
        <v>9.2795100000000001</v>
      </c>
      <c r="O245" s="636">
        <f t="shared" si="62"/>
        <v>0.57632597649050643</v>
      </c>
      <c r="P245" s="635">
        <f>IF($O$11,Weather_Site!H243,IF(0.191*(Weather_Site!K243+104)*(Weather_Site!J243+1)^1.5/(3.52*(Weather_Site!J243+1)^1.5+Weather_Site!I243-1)&gt;10, 10,0.191*(Weather_Site!K243+104)*(Weather_Site!J243+1)^1.5/(3.52*(Weather_Site!J243+1)^1.5+Weather_Site!I243-1)))</f>
        <v>10</v>
      </c>
      <c r="Q245" s="636">
        <f t="shared" si="63"/>
        <v>0.99848144468279332</v>
      </c>
      <c r="R245" s="636">
        <f t="shared" si="64"/>
        <v>0.57545079361446239</v>
      </c>
      <c r="S245" s="635">
        <f t="shared" si="65"/>
        <v>1</v>
      </c>
      <c r="T245" s="707">
        <f t="shared" si="66"/>
        <v>185.25876361669106</v>
      </c>
      <c r="U245" s="707">
        <f t="shared" si="67"/>
        <v>518.6566949920342</v>
      </c>
      <c r="V245" s="707">
        <f t="shared" si="68"/>
        <v>942.5532803637301</v>
      </c>
      <c r="W245" s="636">
        <f t="shared" si="69"/>
        <v>1</v>
      </c>
      <c r="X245" s="636">
        <f t="shared" si="70"/>
        <v>9.8180261293946666E-6</v>
      </c>
      <c r="Y245" s="707">
        <f t="shared" si="71"/>
        <v>518.66085681978552</v>
      </c>
      <c r="Z245" s="635">
        <f t="shared" si="72"/>
        <v>2.9564928622364608</v>
      </c>
      <c r="AA245" s="707">
        <f t="shared" si="73"/>
        <v>104.41714785387855</v>
      </c>
      <c r="AB245" s="707">
        <f t="shared" si="74"/>
        <v>6163.4198485417846</v>
      </c>
    </row>
    <row r="246" spans="1:28" x14ac:dyDescent="0.25">
      <c r="A246" s="23" t="str">
        <f>Weather_Site!A244</f>
        <v>Mon</v>
      </c>
      <c r="B246" s="24">
        <f>Weather_Site!B244</f>
        <v>43780</v>
      </c>
      <c r="C246" s="25">
        <f>Weather_Site!C244</f>
        <v>0.6875</v>
      </c>
      <c r="D246" s="27">
        <f>Weather_Site!D244</f>
        <v>22.3</v>
      </c>
      <c r="E246" s="27">
        <f>Weather_Site!E244</f>
        <v>57</v>
      </c>
      <c r="F246" s="28">
        <f>Weather_Site!F244</f>
        <v>50</v>
      </c>
      <c r="G246" s="27">
        <f>Weather_Site!G244</f>
        <v>18</v>
      </c>
      <c r="H246" s="180">
        <f>C$4</f>
        <v>0</v>
      </c>
      <c r="I246" s="27">
        <f t="shared" si="57"/>
        <v>6</v>
      </c>
      <c r="J246" s="739">
        <f>IF(Weather_Site!M244&lt;180,Weather_Site!M244+180,Weather_Site!M244-180)</f>
        <v>230</v>
      </c>
      <c r="K246" s="635">
        <f t="shared" si="58"/>
        <v>9.41099</v>
      </c>
      <c r="L246" s="635">
        <f t="shared" si="59"/>
        <v>12.2295</v>
      </c>
      <c r="M246" s="635">
        <f t="shared" si="60"/>
        <v>13.288910000000001</v>
      </c>
      <c r="N246" s="635">
        <f t="shared" si="61"/>
        <v>9.41099</v>
      </c>
      <c r="O246" s="636">
        <f t="shared" si="62"/>
        <v>0.56480557972743572</v>
      </c>
      <c r="P246" s="635">
        <f>IF($O$11,Weather_Site!H244,IF(0.191*(Weather_Site!K244+104)*(Weather_Site!J244+1)^1.5/(3.52*(Weather_Site!J244+1)^1.5+Weather_Site!I244-1)&gt;10, 10,0.191*(Weather_Site!K244+104)*(Weather_Site!J244+1)^1.5/(3.52*(Weather_Site!J244+1)^1.5+Weather_Site!I244-1)))</f>
        <v>10</v>
      </c>
      <c r="Q246" s="636">
        <f t="shared" si="63"/>
        <v>0.99848144468279332</v>
      </c>
      <c r="R246" s="636">
        <f t="shared" si="64"/>
        <v>0.56394789121115263</v>
      </c>
      <c r="S246" s="635">
        <f t="shared" si="65"/>
        <v>1</v>
      </c>
      <c r="T246" s="707">
        <f t="shared" si="66"/>
        <v>181.5555564947484</v>
      </c>
      <c r="U246" s="707">
        <f t="shared" si="67"/>
        <v>508.28907119253751</v>
      </c>
      <c r="V246" s="707">
        <f t="shared" si="68"/>
        <v>923.71222824554081</v>
      </c>
      <c r="W246" s="636">
        <f t="shared" si="69"/>
        <v>1</v>
      </c>
      <c r="X246" s="636">
        <f t="shared" si="70"/>
        <v>7.2073447502258956E-6</v>
      </c>
      <c r="Y246" s="707">
        <f t="shared" si="71"/>
        <v>508.29206529044762</v>
      </c>
      <c r="Z246" s="635">
        <f t="shared" si="72"/>
        <v>2.9136408771925955</v>
      </c>
      <c r="AA246" s="707">
        <f t="shared" si="73"/>
        <v>102.32969586295047</v>
      </c>
      <c r="AB246" s="707">
        <f t="shared" si="74"/>
        <v>6040.2040425348187</v>
      </c>
    </row>
    <row r="247" spans="1:28" x14ac:dyDescent="0.25">
      <c r="A247" s="23" t="str">
        <f>Weather_Site!A245</f>
        <v>Mon</v>
      </c>
      <c r="B247" s="24">
        <f>Weather_Site!B245</f>
        <v>43780</v>
      </c>
      <c r="C247" s="25">
        <f>Weather_Site!C245</f>
        <v>0.70833333333333337</v>
      </c>
      <c r="D247" s="27">
        <f>Weather_Site!D245</f>
        <v>22.2</v>
      </c>
      <c r="E247" s="27">
        <f>Weather_Site!E245</f>
        <v>60</v>
      </c>
      <c r="F247" s="28">
        <f>Weather_Site!F245</f>
        <v>60</v>
      </c>
      <c r="G247" s="27">
        <f>Weather_Site!G245</f>
        <v>18</v>
      </c>
      <c r="H247" s="180">
        <f>C$4</f>
        <v>0</v>
      </c>
      <c r="I247" s="27">
        <f t="shared" si="57"/>
        <v>6</v>
      </c>
      <c r="J247" s="739">
        <f>IF(Weather_Site!M245&lt;180,Weather_Site!M245+180,Weather_Site!M245-180)</f>
        <v>240</v>
      </c>
      <c r="K247" s="635">
        <f t="shared" si="58"/>
        <v>9.7848600000000001</v>
      </c>
      <c r="L247" s="635">
        <f t="shared" si="59"/>
        <v>12.741</v>
      </c>
      <c r="M247" s="635">
        <f t="shared" si="60"/>
        <v>13.887740000000001</v>
      </c>
      <c r="N247" s="635">
        <f t="shared" si="61"/>
        <v>9.7848600000000001</v>
      </c>
      <c r="O247" s="636">
        <f t="shared" si="62"/>
        <v>0.5326062078970204</v>
      </c>
      <c r="P247" s="635">
        <f>IF($O$11,Weather_Site!H245,IF(0.191*(Weather_Site!K245+104)*(Weather_Site!J245+1)^1.5/(3.52*(Weather_Site!J245+1)^1.5+Weather_Site!I245-1)&gt;10, 10,0.191*(Weather_Site!K245+104)*(Weather_Site!J245+1)^1.5/(3.52*(Weather_Site!J245+1)^1.5+Weather_Site!I245-1)))</f>
        <v>10</v>
      </c>
      <c r="Q247" s="636">
        <f t="shared" si="63"/>
        <v>0.99848144468279332</v>
      </c>
      <c r="R247" s="636">
        <f t="shared" si="64"/>
        <v>0.53179741590804108</v>
      </c>
      <c r="S247" s="635">
        <f t="shared" si="65"/>
        <v>1</v>
      </c>
      <c r="T247" s="707">
        <f t="shared" si="66"/>
        <v>171.20513666661296</v>
      </c>
      <c r="U247" s="707">
        <f t="shared" si="67"/>
        <v>479.31168607434665</v>
      </c>
      <c r="V247" s="707">
        <f t="shared" si="68"/>
        <v>871.05171183220614</v>
      </c>
      <c r="W247" s="636">
        <f t="shared" si="69"/>
        <v>1</v>
      </c>
      <c r="X247" s="636">
        <f t="shared" si="70"/>
        <v>3.0377350758174182E-6</v>
      </c>
      <c r="Y247" s="707">
        <f t="shared" si="71"/>
        <v>479.31287607676347</v>
      </c>
      <c r="Z247" s="635">
        <f t="shared" si="72"/>
        <v>2.7925675686501705</v>
      </c>
      <c r="AA247" s="707">
        <f t="shared" si="73"/>
        <v>96.495586261226336</v>
      </c>
      <c r="AB247" s="707">
        <f t="shared" si="74"/>
        <v>5695.8346773788735</v>
      </c>
    </row>
    <row r="248" spans="1:28" x14ac:dyDescent="0.25">
      <c r="A248" s="23" t="str">
        <f>Weather_Site!A246</f>
        <v>Mon</v>
      </c>
      <c r="B248" s="24">
        <f>Weather_Site!B246</f>
        <v>43780</v>
      </c>
      <c r="C248" s="25">
        <f>Weather_Site!C246</f>
        <v>0.72916666666666663</v>
      </c>
      <c r="D248" s="27">
        <f>Weather_Site!D246</f>
        <v>21.8</v>
      </c>
      <c r="E248" s="27">
        <f>Weather_Site!E246</f>
        <v>63</v>
      </c>
      <c r="F248" s="28">
        <f>Weather_Site!F246</f>
        <v>50</v>
      </c>
      <c r="G248" s="27">
        <f>Weather_Site!G246</f>
        <v>18</v>
      </c>
      <c r="H248" s="180">
        <f>C$4</f>
        <v>0</v>
      </c>
      <c r="I248" s="27">
        <f t="shared" si="57"/>
        <v>6</v>
      </c>
      <c r="J248" s="739">
        <f>IF(Weather_Site!M246&lt;180,Weather_Site!M246+180,Weather_Site!M246-180)</f>
        <v>230</v>
      </c>
      <c r="K248" s="635">
        <f t="shared" si="58"/>
        <v>10.164339999999999</v>
      </c>
      <c r="L248" s="635">
        <f t="shared" si="59"/>
        <v>13.266</v>
      </c>
      <c r="M248" s="635">
        <f t="shared" si="60"/>
        <v>14.501060000000001</v>
      </c>
      <c r="N248" s="635">
        <f t="shared" si="61"/>
        <v>10.164339999999999</v>
      </c>
      <c r="O248" s="636">
        <f t="shared" si="62"/>
        <v>0.50090005917510982</v>
      </c>
      <c r="P248" s="635">
        <f>IF($O$11,Weather_Site!H246,IF(0.191*(Weather_Site!K246+104)*(Weather_Site!J246+1)^1.5/(3.52*(Weather_Site!J246+1)^1.5+Weather_Site!I246-1)&gt;10, 10,0.191*(Weather_Site!K246+104)*(Weather_Site!J246+1)^1.5/(3.52*(Weather_Site!J246+1)^1.5+Weather_Site!I246-1)))</f>
        <v>10</v>
      </c>
      <c r="Q248" s="636">
        <f t="shared" si="63"/>
        <v>0.99848144468279332</v>
      </c>
      <c r="R248" s="636">
        <f t="shared" si="64"/>
        <v>0.5001394147268603</v>
      </c>
      <c r="S248" s="635">
        <f t="shared" si="65"/>
        <v>1</v>
      </c>
      <c r="T248" s="707">
        <f t="shared" si="66"/>
        <v>161.0132623613172</v>
      </c>
      <c r="U248" s="707">
        <f t="shared" si="67"/>
        <v>450.77817035955923</v>
      </c>
      <c r="V248" s="707">
        <f t="shared" si="68"/>
        <v>819.19783797505681</v>
      </c>
      <c r="W248" s="636">
        <f t="shared" si="69"/>
        <v>1</v>
      </c>
      <c r="X248" s="636">
        <f t="shared" si="70"/>
        <v>1.2973916272506564E-6</v>
      </c>
      <c r="Y248" s="707">
        <f t="shared" si="71"/>
        <v>450.77864834415129</v>
      </c>
      <c r="Z248" s="635">
        <f t="shared" si="72"/>
        <v>2.6713548188530463</v>
      </c>
      <c r="AA248" s="707">
        <f t="shared" si="73"/>
        <v>90.751056600127086</v>
      </c>
      <c r="AB248" s="707">
        <f t="shared" si="74"/>
        <v>5356.7529378229974</v>
      </c>
    </row>
    <row r="249" spans="1:28" x14ac:dyDescent="0.25">
      <c r="A249" s="23" t="str">
        <f>Weather_Site!A247</f>
        <v>Mon</v>
      </c>
      <c r="B249" s="24">
        <f>Weather_Site!B247</f>
        <v>43780</v>
      </c>
      <c r="C249" s="25">
        <f>Weather_Site!C247</f>
        <v>0.75</v>
      </c>
      <c r="D249" s="27">
        <f>Weather_Site!D247</f>
        <v>21.5</v>
      </c>
      <c r="E249" s="27">
        <f>Weather_Site!E247</f>
        <v>65</v>
      </c>
      <c r="F249" s="28">
        <f>Weather_Site!F247</f>
        <v>50</v>
      </c>
      <c r="G249" s="27">
        <f>Weather_Site!G247</f>
        <v>17</v>
      </c>
      <c r="H249" s="180">
        <f>C$4</f>
        <v>0</v>
      </c>
      <c r="I249" s="27">
        <f t="shared" si="57"/>
        <v>5.666666666666667</v>
      </c>
      <c r="J249" s="739">
        <f>IF(Weather_Site!M247&lt;180,Weather_Site!M247+180,Weather_Site!M247-180)</f>
        <v>230</v>
      </c>
      <c r="K249" s="635">
        <f t="shared" si="58"/>
        <v>10.417950000000001</v>
      </c>
      <c r="L249" s="635">
        <f t="shared" si="59"/>
        <v>13.617500000000001</v>
      </c>
      <c r="M249" s="635">
        <f t="shared" si="60"/>
        <v>14.911550000000002</v>
      </c>
      <c r="N249" s="635">
        <f t="shared" si="61"/>
        <v>13.617500000000001</v>
      </c>
      <c r="O249" s="636">
        <f t="shared" si="62"/>
        <v>0.27779108740635272</v>
      </c>
      <c r="P249" s="635">
        <f>IF($O$11,Weather_Site!H247,IF(0.191*(Weather_Site!K247+104)*(Weather_Site!J247+1)^1.5/(3.52*(Weather_Site!J247+1)^1.5+Weather_Site!I247-1)&gt;10, 10,0.191*(Weather_Site!K247+104)*(Weather_Site!J247+1)^1.5/(3.52*(Weather_Site!J247+1)^1.5+Weather_Site!I247-1)))</f>
        <v>10</v>
      </c>
      <c r="Q249" s="636">
        <f t="shared" si="63"/>
        <v>0.99848144468279332</v>
      </c>
      <c r="R249" s="636">
        <f t="shared" si="64"/>
        <v>0.27736924627349918</v>
      </c>
      <c r="S249" s="635">
        <f t="shared" si="65"/>
        <v>1</v>
      </c>
      <c r="T249" s="707">
        <f t="shared" si="66"/>
        <v>84.282441383254792</v>
      </c>
      <c r="U249" s="707">
        <f t="shared" si="67"/>
        <v>238.46987082699997</v>
      </c>
      <c r="V249" s="707">
        <f t="shared" si="68"/>
        <v>424.40860761785467</v>
      </c>
      <c r="W249" s="636">
        <f t="shared" si="69"/>
        <v>1</v>
      </c>
      <c r="X249" s="636">
        <f t="shared" si="70"/>
        <v>0</v>
      </c>
      <c r="Y249" s="707">
        <f t="shared" si="71"/>
        <v>238.46987082699997</v>
      </c>
      <c r="Z249" s="635">
        <f t="shared" si="72"/>
        <v>1.6857785213051859</v>
      </c>
      <c r="AA249" s="707">
        <f t="shared" si="73"/>
        <v>50.238027898162962</v>
      </c>
      <c r="AB249" s="707">
        <f t="shared" si="74"/>
        <v>2833.8169649941824</v>
      </c>
    </row>
    <row r="250" spans="1:28" x14ac:dyDescent="0.25">
      <c r="A250" s="23" t="str">
        <f>Weather_Site!A248</f>
        <v>Mon</v>
      </c>
      <c r="B250" s="24">
        <f>Weather_Site!B248</f>
        <v>43780</v>
      </c>
      <c r="C250" s="25">
        <f>Weather_Site!C248</f>
        <v>0.77083333333333337</v>
      </c>
      <c r="D250" s="27">
        <f>Weather_Site!D248</f>
        <v>21.1</v>
      </c>
      <c r="E250" s="27">
        <f>Weather_Site!E248</f>
        <v>67</v>
      </c>
      <c r="F250" s="28">
        <f>Weather_Site!F248</f>
        <v>50</v>
      </c>
      <c r="G250" s="27">
        <f>Weather_Site!G248</f>
        <v>15</v>
      </c>
      <c r="H250" s="180">
        <f>C$4</f>
        <v>0</v>
      </c>
      <c r="I250" s="27">
        <f t="shared" si="57"/>
        <v>5</v>
      </c>
      <c r="J250" s="739">
        <f>IF(Weather_Site!M248&lt;180,Weather_Site!M248+180,Weather_Site!M248-180)</f>
        <v>230</v>
      </c>
      <c r="K250" s="635">
        <f t="shared" si="58"/>
        <v>10.67343</v>
      </c>
      <c r="L250" s="635">
        <f t="shared" si="59"/>
        <v>13.9735</v>
      </c>
      <c r="M250" s="635">
        <f t="shared" si="60"/>
        <v>15.32687</v>
      </c>
      <c r="N250" s="635">
        <f t="shared" si="61"/>
        <v>13.9735</v>
      </c>
      <c r="O250" s="636">
        <f t="shared" si="62"/>
        <v>0.26265491985290534</v>
      </c>
      <c r="P250" s="635">
        <f>IF($O$11,Weather_Site!H248,IF(0.191*(Weather_Site!K248+104)*(Weather_Site!J248+1)^1.5/(3.52*(Weather_Site!J248+1)^1.5+Weather_Site!I248-1)&gt;10, 10,0.191*(Weather_Site!K248+104)*(Weather_Site!J248+1)^1.5/(3.52*(Weather_Site!J248+1)^1.5+Weather_Site!I248-1)))</f>
        <v>10</v>
      </c>
      <c r="Q250" s="636">
        <f t="shared" si="63"/>
        <v>0.99848144468279332</v>
      </c>
      <c r="R250" s="636">
        <f t="shared" si="64"/>
        <v>0.26225606382777222</v>
      </c>
      <c r="S250" s="635">
        <f t="shared" si="65"/>
        <v>1</v>
      </c>
      <c r="T250" s="707">
        <f t="shared" si="66"/>
        <v>70.133330248539153</v>
      </c>
      <c r="U250" s="707">
        <f t="shared" si="67"/>
        <v>203.33782346206814</v>
      </c>
      <c r="V250" s="707">
        <f t="shared" si="68"/>
        <v>345.69748480052084</v>
      </c>
      <c r="W250" s="636">
        <f t="shared" si="69"/>
        <v>1</v>
      </c>
      <c r="X250" s="636">
        <f t="shared" si="70"/>
        <v>0</v>
      </c>
      <c r="Y250" s="707">
        <f t="shared" si="71"/>
        <v>203.33782346206814</v>
      </c>
      <c r="Z250" s="635">
        <f t="shared" si="72"/>
        <v>1.5023039911825085</v>
      </c>
      <c r="AA250" s="707">
        <f t="shared" si="73"/>
        <v>47.221974793791951</v>
      </c>
      <c r="AB250" s="707">
        <f t="shared" si="74"/>
        <v>2416.3311354742432</v>
      </c>
    </row>
    <row r="251" spans="1:28" x14ac:dyDescent="0.25">
      <c r="A251" s="23" t="str">
        <f>Weather_Site!A249</f>
        <v>Mon</v>
      </c>
      <c r="B251" s="24">
        <f>Weather_Site!B249</f>
        <v>43780</v>
      </c>
      <c r="C251" s="25">
        <f>Weather_Site!C249</f>
        <v>0.79166666666666663</v>
      </c>
      <c r="D251" s="27">
        <f>Weather_Site!D249</f>
        <v>20.6</v>
      </c>
      <c r="E251" s="27">
        <f>Weather_Site!E249</f>
        <v>71</v>
      </c>
      <c r="F251" s="28">
        <f>Weather_Site!F249</f>
        <v>50</v>
      </c>
      <c r="G251" s="27">
        <f>Weather_Site!G249</f>
        <v>11</v>
      </c>
      <c r="H251" s="180">
        <f>C$4</f>
        <v>0</v>
      </c>
      <c r="I251" s="27">
        <f t="shared" si="57"/>
        <v>3.6666666666666665</v>
      </c>
      <c r="J251" s="739">
        <f>IF(Weather_Site!M249&lt;180,Weather_Site!M249+180,Weather_Site!M249-180)</f>
        <v>230</v>
      </c>
      <c r="K251" s="635">
        <f t="shared" si="58"/>
        <v>11.17878</v>
      </c>
      <c r="L251" s="635">
        <f t="shared" si="59"/>
        <v>14.672000000000001</v>
      </c>
      <c r="M251" s="635">
        <f t="shared" si="60"/>
        <v>16.143019999999996</v>
      </c>
      <c r="N251" s="635">
        <f t="shared" si="61"/>
        <v>14.672000000000001</v>
      </c>
      <c r="O251" s="636">
        <f t="shared" si="62"/>
        <v>0.23734594352224292</v>
      </c>
      <c r="P251" s="635">
        <f>IF($O$11,Weather_Site!H249,IF(0.191*(Weather_Site!K249+104)*(Weather_Site!J249+1)^1.5/(3.52*(Weather_Site!J249+1)^1.5+Weather_Site!I249-1)&gt;10, 10,0.191*(Weather_Site!K249+104)*(Weather_Site!J249+1)^1.5/(3.52*(Weather_Site!J249+1)^1.5+Weather_Site!I249-1)))</f>
        <v>10</v>
      </c>
      <c r="Q251" s="636">
        <f t="shared" si="63"/>
        <v>0.99848144468279332</v>
      </c>
      <c r="R251" s="636">
        <f t="shared" si="64"/>
        <v>0.23698552057768979</v>
      </c>
      <c r="S251" s="635">
        <f t="shared" si="65"/>
        <v>1</v>
      </c>
      <c r="T251" s="707">
        <f t="shared" si="66"/>
        <v>45.758273282288975</v>
      </c>
      <c r="U251" s="707">
        <f t="shared" si="67"/>
        <v>142.23129968315257</v>
      </c>
      <c r="V251" s="707">
        <f t="shared" si="68"/>
        <v>215.88813576878829</v>
      </c>
      <c r="W251" s="636">
        <f t="shared" si="69"/>
        <v>1</v>
      </c>
      <c r="X251" s="636">
        <f t="shared" si="70"/>
        <v>0</v>
      </c>
      <c r="Y251" s="707">
        <f t="shared" si="71"/>
        <v>142.23129968315257</v>
      </c>
      <c r="Z251" s="635">
        <f t="shared" si="72"/>
        <v>1.1601966251738722</v>
      </c>
      <c r="AA251" s="707">
        <f t="shared" si="73"/>
        <v>41.534662914131694</v>
      </c>
      <c r="AB251" s="707">
        <f t="shared" si="74"/>
        <v>1690.1819445681299</v>
      </c>
    </row>
    <row r="252" spans="1:28" x14ac:dyDescent="0.25">
      <c r="A252" s="23" t="str">
        <f>Weather_Site!A250</f>
        <v>Mon</v>
      </c>
      <c r="B252" s="24">
        <f>Weather_Site!B250</f>
        <v>43780</v>
      </c>
      <c r="C252" s="25">
        <f>Weather_Site!C250</f>
        <v>0.8125</v>
      </c>
      <c r="D252" s="27">
        <f>Weather_Site!D250</f>
        <v>19.5</v>
      </c>
      <c r="E252" s="27">
        <f>Weather_Site!E250</f>
        <v>74</v>
      </c>
      <c r="F252" s="28">
        <f>Weather_Site!F250</f>
        <v>60</v>
      </c>
      <c r="G252" s="27">
        <f>Weather_Site!G250</f>
        <v>4</v>
      </c>
      <c r="H252" s="180">
        <f>C$4</f>
        <v>0</v>
      </c>
      <c r="I252" s="27">
        <f t="shared" si="57"/>
        <v>1.3333333333333333</v>
      </c>
      <c r="J252" s="739">
        <f>IF(Weather_Site!M250&lt;180,Weather_Site!M250+180,Weather_Site!M250-180)</f>
        <v>240</v>
      </c>
      <c r="K252" s="635">
        <f t="shared" si="58"/>
        <v>11.571350000000001</v>
      </c>
      <c r="L252" s="635">
        <f t="shared" si="59"/>
        <v>15.228500000000002</v>
      </c>
      <c r="M252" s="635">
        <f t="shared" si="60"/>
        <v>16.790150000000001</v>
      </c>
      <c r="N252" s="635">
        <f t="shared" si="61"/>
        <v>15.228500000000002</v>
      </c>
      <c r="O252" s="636">
        <f t="shared" si="62"/>
        <v>0.2211862876021764</v>
      </c>
      <c r="P252" s="635">
        <f>IF($O$11,Weather_Site!H250,IF(0.191*(Weather_Site!K250+104)*(Weather_Site!J250+1)^1.5/(3.52*(Weather_Site!J250+1)^1.5+Weather_Site!I250-1)&gt;10, 10,0.191*(Weather_Site!K250+104)*(Weather_Site!J250+1)^1.5/(3.52*(Weather_Site!J250+1)^1.5+Weather_Site!I250-1)))</f>
        <v>10</v>
      </c>
      <c r="Q252" s="636">
        <f t="shared" si="63"/>
        <v>0.99848144468279332</v>
      </c>
      <c r="R252" s="636">
        <f t="shared" si="64"/>
        <v>0.2208504039890449</v>
      </c>
      <c r="S252" s="635">
        <f t="shared" si="65"/>
        <v>1</v>
      </c>
      <c r="T252" s="707">
        <f t="shared" si="66"/>
        <v>6.6255121196713467E-3</v>
      </c>
      <c r="U252" s="707">
        <f t="shared" si="67"/>
        <v>57.493527100496465</v>
      </c>
      <c r="V252" s="707">
        <f t="shared" si="68"/>
        <v>60.288837598009486</v>
      </c>
      <c r="W252" s="636">
        <f t="shared" si="69"/>
        <v>1</v>
      </c>
      <c r="X252" s="636">
        <f t="shared" si="70"/>
        <v>0</v>
      </c>
      <c r="Y252" s="707">
        <f t="shared" si="71"/>
        <v>57.493527100496465</v>
      </c>
      <c r="Z252" s="635">
        <f t="shared" si="72"/>
        <v>0.60272691623477648</v>
      </c>
      <c r="AA252" s="707">
        <f t="shared" si="73"/>
        <v>30.555658535552965</v>
      </c>
      <c r="AB252" s="707">
        <f t="shared" si="74"/>
        <v>683.21474704423304</v>
      </c>
    </row>
    <row r="253" spans="1:28" x14ac:dyDescent="0.25">
      <c r="A253" s="23" t="str">
        <f>Weather_Site!A251</f>
        <v>Mon</v>
      </c>
      <c r="B253" s="24">
        <f>Weather_Site!B251</f>
        <v>43780</v>
      </c>
      <c r="C253" s="25">
        <f>Weather_Site!C251</f>
        <v>0.83333333333333337</v>
      </c>
      <c r="D253" s="27">
        <f>Weather_Site!D251</f>
        <v>17.8</v>
      </c>
      <c r="E253" s="27">
        <f>Weather_Site!E251</f>
        <v>77</v>
      </c>
      <c r="F253" s="28">
        <f>Weather_Site!F251</f>
        <v>100</v>
      </c>
      <c r="G253" s="27">
        <f>Weather_Site!G251</f>
        <v>2</v>
      </c>
      <c r="H253" s="180">
        <f>C$4</f>
        <v>0</v>
      </c>
      <c r="I253" s="27">
        <f t="shared" si="57"/>
        <v>0.66666666666666663</v>
      </c>
      <c r="J253" s="739">
        <f>IF(Weather_Site!M251&lt;180,Weather_Site!M251+180,Weather_Site!M251-180)</f>
        <v>280</v>
      </c>
      <c r="K253" s="635">
        <f t="shared" si="58"/>
        <v>11.97514</v>
      </c>
      <c r="L253" s="635">
        <f t="shared" si="59"/>
        <v>15.812000000000003</v>
      </c>
      <c r="M253" s="635">
        <f t="shared" si="60"/>
        <v>17.466260000000002</v>
      </c>
      <c r="N253" s="635">
        <f t="shared" si="61"/>
        <v>17.466260000000002</v>
      </c>
      <c r="O253" s="636">
        <f t="shared" si="62"/>
        <v>0.18607907694570525</v>
      </c>
      <c r="P253" s="635">
        <f>IF($O$11,Weather_Site!H251,IF(0.191*(Weather_Site!K251+104)*(Weather_Site!J251+1)^1.5/(3.52*(Weather_Site!J251+1)^1.5+Weather_Site!I251-1)&gt;10, 10,0.191*(Weather_Site!K251+104)*(Weather_Site!J251+1)^1.5/(3.52*(Weather_Site!J251+1)^1.5+Weather_Site!I251-1)))</f>
        <v>10</v>
      </c>
      <c r="Q253" s="636">
        <f t="shared" si="63"/>
        <v>0.99848144468279332</v>
      </c>
      <c r="R253" s="636">
        <f t="shared" si="64"/>
        <v>0.18579650557398844</v>
      </c>
      <c r="S253" s="635">
        <f t="shared" si="65"/>
        <v>1</v>
      </c>
      <c r="T253" s="707">
        <f t="shared" si="66"/>
        <v>5.5738951672196528E-3</v>
      </c>
      <c r="U253" s="707">
        <f t="shared" si="67"/>
        <v>27.289830543831521</v>
      </c>
      <c r="V253" s="707">
        <f t="shared" si="68"/>
        <v>22.210853156427309</v>
      </c>
      <c r="W253" s="636">
        <f t="shared" si="69"/>
        <v>1</v>
      </c>
      <c r="X253" s="636">
        <f t="shared" si="70"/>
        <v>0</v>
      </c>
      <c r="Y253" s="707">
        <f t="shared" si="71"/>
        <v>27.289830543831521</v>
      </c>
      <c r="Z253" s="635">
        <f t="shared" si="72"/>
        <v>0.35167758651448677</v>
      </c>
      <c r="AA253" s="707">
        <f t="shared" si="73"/>
        <v>18.940748572898055</v>
      </c>
      <c r="AB253" s="707">
        <f t="shared" si="74"/>
        <v>324.29415296253126</v>
      </c>
    </row>
    <row r="254" spans="1:28" x14ac:dyDescent="0.25">
      <c r="A254" s="23" t="str">
        <f>Weather_Site!A252</f>
        <v>Mon</v>
      </c>
      <c r="B254" s="24">
        <f>Weather_Site!B252</f>
        <v>43780</v>
      </c>
      <c r="C254" s="25">
        <f>Weather_Site!C252</f>
        <v>0.85416666666666663</v>
      </c>
      <c r="D254" s="27">
        <f>Weather_Site!D252</f>
        <v>17</v>
      </c>
      <c r="E254" s="27">
        <f>Weather_Site!E252</f>
        <v>83</v>
      </c>
      <c r="F254" s="28">
        <f>Weather_Site!F252</f>
        <v>140</v>
      </c>
      <c r="G254" s="27">
        <f>Weather_Site!G252</f>
        <v>5</v>
      </c>
      <c r="H254" s="180">
        <f>C$4</f>
        <v>0</v>
      </c>
      <c r="I254" s="27">
        <f t="shared" si="57"/>
        <v>1.6666666666666667</v>
      </c>
      <c r="J254" s="739">
        <f>IF(Weather_Site!M252&lt;180,Weather_Site!M252+180,Weather_Site!M252-180)</f>
        <v>320</v>
      </c>
      <c r="K254" s="635">
        <f t="shared" si="58"/>
        <v>12.7341</v>
      </c>
      <c r="L254" s="635">
        <f t="shared" si="59"/>
        <v>16.862000000000002</v>
      </c>
      <c r="M254" s="635">
        <f t="shared" si="60"/>
        <v>18.692900000000002</v>
      </c>
      <c r="N254" s="635">
        <f t="shared" si="61"/>
        <v>18.692900000000002</v>
      </c>
      <c r="O254" s="636">
        <f t="shared" si="62"/>
        <v>0.17966504020949614</v>
      </c>
      <c r="P254" s="635">
        <f>IF($O$11,Weather_Site!H252,IF(0.191*(Weather_Site!K252+104)*(Weather_Site!J252+1)^1.5/(3.52*(Weather_Site!J252+1)^1.5+Weather_Site!I252-1)&gt;10, 10,0.191*(Weather_Site!K252+104)*(Weather_Site!J252+1)^1.5/(3.52*(Weather_Site!J252+1)^1.5+Weather_Site!I252-1)))</f>
        <v>10</v>
      </c>
      <c r="Q254" s="636">
        <f t="shared" si="63"/>
        <v>0.99848144468279332</v>
      </c>
      <c r="R254" s="636">
        <f t="shared" si="64"/>
        <v>0.17939220890736987</v>
      </c>
      <c r="S254" s="635">
        <f t="shared" si="65"/>
        <v>1</v>
      </c>
      <c r="T254" s="707">
        <f t="shared" si="66"/>
        <v>5.3817662672210956E-3</v>
      </c>
      <c r="U254" s="707">
        <f t="shared" si="67"/>
        <v>56.148991543039394</v>
      </c>
      <c r="V254" s="707">
        <f t="shared" si="68"/>
        <v>63.883580662744194</v>
      </c>
      <c r="W254" s="636">
        <f t="shared" si="69"/>
        <v>1</v>
      </c>
      <c r="X254" s="636">
        <f t="shared" si="70"/>
        <v>0</v>
      </c>
      <c r="Y254" s="707">
        <f t="shared" si="71"/>
        <v>56.148991543039394</v>
      </c>
      <c r="Z254" s="635">
        <f t="shared" si="72"/>
        <v>0.59250268294276021</v>
      </c>
      <c r="AA254" s="707">
        <f t="shared" si="73"/>
        <v>26.712174853967358</v>
      </c>
      <c r="AB254" s="707">
        <f t="shared" si="74"/>
        <v>667.23718283645144</v>
      </c>
    </row>
    <row r="255" spans="1:28" x14ac:dyDescent="0.25">
      <c r="A255" s="23" t="str">
        <f>Weather_Site!A253</f>
        <v>Mon</v>
      </c>
      <c r="B255" s="24">
        <f>Weather_Site!B253</f>
        <v>43780</v>
      </c>
      <c r="C255" s="25">
        <f>Weather_Site!C253</f>
        <v>0.875</v>
      </c>
      <c r="D255" s="27">
        <f>Weather_Site!D253</f>
        <v>16.3</v>
      </c>
      <c r="E255" s="27">
        <f>Weather_Site!E253</f>
        <v>90</v>
      </c>
      <c r="F255" s="28">
        <f>Weather_Site!F253</f>
        <v>250</v>
      </c>
      <c r="G255" s="27">
        <f>Weather_Site!G253</f>
        <v>5</v>
      </c>
      <c r="H255" s="180">
        <f>C$4</f>
        <v>0</v>
      </c>
      <c r="I255" s="27">
        <f t="shared" si="57"/>
        <v>1.6666666666666667</v>
      </c>
      <c r="J255" s="739">
        <f>IF(Weather_Site!M253&lt;180,Weather_Site!M253+180,Weather_Site!M253-180)</f>
        <v>70</v>
      </c>
      <c r="K255" s="635">
        <f t="shared" si="58"/>
        <v>13.61519</v>
      </c>
      <c r="L255" s="635">
        <f t="shared" si="59"/>
        <v>18.076500000000003</v>
      </c>
      <c r="M255" s="635">
        <f t="shared" si="60"/>
        <v>20.11271</v>
      </c>
      <c r="N255" s="635">
        <f t="shared" si="61"/>
        <v>20.11271</v>
      </c>
      <c r="O255" s="636">
        <f t="shared" si="62"/>
        <v>0.17209834333054363</v>
      </c>
      <c r="P255" s="635">
        <f>IF($O$11,Weather_Site!H253,IF(0.191*(Weather_Site!K253+104)*(Weather_Site!J253+1)^1.5/(3.52*(Weather_Site!J253+1)^1.5+Weather_Site!I253-1)&gt;10, 10,0.191*(Weather_Site!K253+104)*(Weather_Site!J253+1)^1.5/(3.52*(Weather_Site!J253+1)^1.5+Weather_Site!I253-1)))</f>
        <v>10</v>
      </c>
      <c r="Q255" s="636">
        <f t="shared" si="63"/>
        <v>0.99848144468279332</v>
      </c>
      <c r="R255" s="636">
        <f t="shared" si="64"/>
        <v>0.17183700247619657</v>
      </c>
      <c r="S255" s="635">
        <f t="shared" si="65"/>
        <v>1</v>
      </c>
      <c r="T255" s="707">
        <f t="shared" si="66"/>
        <v>5.155110074285897E-3</v>
      </c>
      <c r="U255" s="707">
        <f t="shared" si="67"/>
        <v>53.78424435254734</v>
      </c>
      <c r="V255" s="707">
        <f t="shared" si="68"/>
        <v>61.193086786732202</v>
      </c>
      <c r="W255" s="636">
        <f t="shared" si="69"/>
        <v>1</v>
      </c>
      <c r="X255" s="636">
        <f t="shared" si="70"/>
        <v>0</v>
      </c>
      <c r="Y255" s="707">
        <f t="shared" si="71"/>
        <v>53.78424435254734</v>
      </c>
      <c r="Z255" s="635">
        <f t="shared" si="72"/>
        <v>0.57435406655920762</v>
      </c>
      <c r="AA255" s="707">
        <f t="shared" si="73"/>
        <v>25.587176190555343</v>
      </c>
      <c r="AB255" s="707">
        <f t="shared" si="74"/>
        <v>639.13610372277083</v>
      </c>
    </row>
    <row r="256" spans="1:28" x14ac:dyDescent="0.25">
      <c r="A256" s="23" t="str">
        <f>Weather_Site!A254</f>
        <v>Mon</v>
      </c>
      <c r="B256" s="24">
        <f>Weather_Site!B254</f>
        <v>43780</v>
      </c>
      <c r="C256" s="25">
        <f>Weather_Site!C254</f>
        <v>0.89583333333333337</v>
      </c>
      <c r="D256" s="27">
        <f>Weather_Site!D254</f>
        <v>16.100000000000001</v>
      </c>
      <c r="E256" s="27">
        <f>Weather_Site!E254</f>
        <v>92</v>
      </c>
      <c r="F256" s="28">
        <f>Weather_Site!F254</f>
        <v>270</v>
      </c>
      <c r="G256" s="27">
        <f>Weather_Site!G254</f>
        <v>5</v>
      </c>
      <c r="H256" s="180">
        <f>C$4</f>
        <v>0</v>
      </c>
      <c r="I256" s="27">
        <f t="shared" si="57"/>
        <v>1.6666666666666667</v>
      </c>
      <c r="J256" s="739">
        <f>IF(Weather_Site!M254&lt;180,Weather_Site!M254+180,Weather_Site!M254-180)</f>
        <v>90</v>
      </c>
      <c r="K256" s="635">
        <f t="shared" si="58"/>
        <v>13.86693</v>
      </c>
      <c r="L256" s="635">
        <f t="shared" si="59"/>
        <v>18.423500000000004</v>
      </c>
      <c r="M256" s="635">
        <f t="shared" si="60"/>
        <v>20.518370000000001</v>
      </c>
      <c r="N256" s="635">
        <f t="shared" si="61"/>
        <v>20.518370000000001</v>
      </c>
      <c r="O256" s="636">
        <f t="shared" si="62"/>
        <v>0.1680791510032984</v>
      </c>
      <c r="P256" s="635">
        <f>IF($O$11,Weather_Site!H254,IF(0.191*(Weather_Site!K254+104)*(Weather_Site!J254+1)^1.5/(3.52*(Weather_Site!J254+1)^1.5+Weather_Site!I254-1)&gt;10, 10,0.191*(Weather_Site!K254+104)*(Weather_Site!J254+1)^1.5/(3.52*(Weather_Site!J254+1)^1.5+Weather_Site!I254-1)))</f>
        <v>10</v>
      </c>
      <c r="Q256" s="636">
        <f t="shared" si="63"/>
        <v>0.99848144468279332</v>
      </c>
      <c r="R256" s="636">
        <f t="shared" si="64"/>
        <v>0.16782391351483075</v>
      </c>
      <c r="S256" s="635">
        <f t="shared" si="65"/>
        <v>1</v>
      </c>
      <c r="T256" s="707">
        <f t="shared" si="66"/>
        <v>5.0347174054449226E-3</v>
      </c>
      <c r="U256" s="707">
        <f t="shared" si="67"/>
        <v>52.528164729437599</v>
      </c>
      <c r="V256" s="707">
        <f t="shared" si="68"/>
        <v>59.763980729497796</v>
      </c>
      <c r="W256" s="636">
        <f t="shared" si="69"/>
        <v>1</v>
      </c>
      <c r="X256" s="636">
        <f t="shared" si="70"/>
        <v>0</v>
      </c>
      <c r="Y256" s="707">
        <f t="shared" si="71"/>
        <v>52.528164729437599</v>
      </c>
      <c r="Z256" s="635">
        <f t="shared" si="72"/>
        <v>0.56462442866295637</v>
      </c>
      <c r="AA256" s="707">
        <f t="shared" si="73"/>
        <v>24.989612145308083</v>
      </c>
      <c r="AB256" s="707">
        <f t="shared" si="74"/>
        <v>624.20969086815001</v>
      </c>
    </row>
    <row r="257" spans="1:28" x14ac:dyDescent="0.25">
      <c r="A257" s="23" t="str">
        <f>Weather_Site!A255</f>
        <v>Mon</v>
      </c>
      <c r="B257" s="24">
        <f>Weather_Site!B255</f>
        <v>43780</v>
      </c>
      <c r="C257" s="25">
        <f>Weather_Site!C255</f>
        <v>0.91666666666666663</v>
      </c>
      <c r="D257" s="27">
        <f>Weather_Site!D255</f>
        <v>15.6</v>
      </c>
      <c r="E257" s="27">
        <f>Weather_Site!E255</f>
        <v>94</v>
      </c>
      <c r="F257" s="28">
        <f>Weather_Site!F255</f>
        <v>270</v>
      </c>
      <c r="G257" s="27">
        <f>Weather_Site!G255</f>
        <v>5</v>
      </c>
      <c r="H257" s="180">
        <f>C$4</f>
        <v>0</v>
      </c>
      <c r="I257" s="27">
        <f t="shared" si="57"/>
        <v>1.6666666666666667</v>
      </c>
      <c r="J257" s="739">
        <f>IF(Weather_Site!M255&lt;180,Weather_Site!M255+180,Weather_Site!M255-180)</f>
        <v>90</v>
      </c>
      <c r="K257" s="635">
        <f t="shared" si="58"/>
        <v>14.124280000000001</v>
      </c>
      <c r="L257" s="635">
        <f t="shared" si="59"/>
        <v>18.783999999999999</v>
      </c>
      <c r="M257" s="635">
        <f t="shared" si="60"/>
        <v>20.93852</v>
      </c>
      <c r="N257" s="635">
        <f t="shared" si="61"/>
        <v>20.93852</v>
      </c>
      <c r="O257" s="636">
        <f t="shared" si="62"/>
        <v>0.16232180756228676</v>
      </c>
      <c r="P257" s="635">
        <f>IF($O$11,Weather_Site!H255,IF(0.191*(Weather_Site!K255+104)*(Weather_Site!J255+1)^1.5/(3.52*(Weather_Site!J255+1)^1.5+Weather_Site!I255-1)&gt;10, 10,0.191*(Weather_Site!K255+104)*(Weather_Site!J255+1)^1.5/(3.52*(Weather_Site!J255+1)^1.5+Weather_Site!I255-1)))</f>
        <v>10</v>
      </c>
      <c r="Q257" s="636">
        <f t="shared" si="63"/>
        <v>0.99848144468279332</v>
      </c>
      <c r="R257" s="636">
        <f t="shared" si="64"/>
        <v>0.16207531291831445</v>
      </c>
      <c r="S257" s="635">
        <f t="shared" si="65"/>
        <v>1</v>
      </c>
      <c r="T257" s="707">
        <f t="shared" si="66"/>
        <v>4.8622593875494334E-3</v>
      </c>
      <c r="U257" s="707">
        <f t="shared" si="67"/>
        <v>50.728877412312393</v>
      </c>
      <c r="V257" s="707">
        <f t="shared" si="68"/>
        <v>57.716839484389013</v>
      </c>
      <c r="W257" s="636">
        <f t="shared" si="69"/>
        <v>1</v>
      </c>
      <c r="X257" s="636">
        <f t="shared" si="70"/>
        <v>0</v>
      </c>
      <c r="Y257" s="707">
        <f t="shared" si="71"/>
        <v>50.728877412312393</v>
      </c>
      <c r="Z257" s="635">
        <f t="shared" si="72"/>
        <v>0.55057391400735289</v>
      </c>
      <c r="AA257" s="707">
        <f t="shared" si="73"/>
        <v>24.133623887874588</v>
      </c>
      <c r="AB257" s="707">
        <f t="shared" si="74"/>
        <v>602.82815991631219</v>
      </c>
    </row>
    <row r="258" spans="1:28" x14ac:dyDescent="0.25">
      <c r="A258" s="23" t="str">
        <f>Weather_Site!A256</f>
        <v>Mon</v>
      </c>
      <c r="B258" s="24">
        <f>Weather_Site!B256</f>
        <v>43780</v>
      </c>
      <c r="C258" s="25">
        <f>Weather_Site!C256</f>
        <v>0.9375</v>
      </c>
      <c r="D258" s="27">
        <f>Weather_Site!D256</f>
        <v>15.2</v>
      </c>
      <c r="E258" s="27">
        <f>Weather_Site!E256</f>
        <v>96</v>
      </c>
      <c r="F258" s="28">
        <f>Weather_Site!F256</f>
        <v>0</v>
      </c>
      <c r="G258" s="27">
        <f>Weather_Site!G256</f>
        <v>0</v>
      </c>
      <c r="H258" s="180">
        <f>C$4</f>
        <v>0</v>
      </c>
      <c r="I258" s="27">
        <f t="shared" si="57"/>
        <v>0</v>
      </c>
      <c r="J258" s="739">
        <f>IF(Weather_Site!M256&lt;180,Weather_Site!M256+180,Weather_Site!M256-180)</f>
        <v>180</v>
      </c>
      <c r="K258" s="635">
        <f t="shared" si="58"/>
        <v>14.379759999999999</v>
      </c>
      <c r="L258" s="635">
        <f t="shared" si="59"/>
        <v>19.14</v>
      </c>
      <c r="M258" s="635">
        <f t="shared" si="60"/>
        <v>21.353840000000002</v>
      </c>
      <c r="N258" s="635">
        <f t="shared" si="61"/>
        <v>21.353840000000002</v>
      </c>
      <c r="O258" s="636">
        <f t="shared" si="62"/>
        <v>0.15459584359635503</v>
      </c>
      <c r="P258" s="635">
        <f>IF($O$11,Weather_Site!H256,IF(0.191*(Weather_Site!K256+104)*(Weather_Site!J256+1)^1.5/(3.52*(Weather_Site!J256+1)^1.5+Weather_Site!I256-1)&gt;10, 10,0.191*(Weather_Site!K256+104)*(Weather_Site!J256+1)^1.5/(3.52*(Weather_Site!J256+1)^1.5+Weather_Site!I256-1)))</f>
        <v>10</v>
      </c>
      <c r="Q258" s="636">
        <f t="shared" si="63"/>
        <v>0.99848144468279332</v>
      </c>
      <c r="R258" s="636">
        <f t="shared" si="64"/>
        <v>0.15436108125604373</v>
      </c>
      <c r="S258" s="635">
        <f t="shared" si="65"/>
        <v>1</v>
      </c>
      <c r="T258" s="707">
        <f t="shared" si="66"/>
        <v>4.6308324376813119E-3</v>
      </c>
      <c r="U258" s="707">
        <f t="shared" si="67"/>
        <v>0</v>
      </c>
      <c r="V258" s="707">
        <f t="shared" si="68"/>
        <v>0</v>
      </c>
      <c r="W258" s="636">
        <f t="shared" si="69"/>
        <v>1</v>
      </c>
      <c r="X258" s="636">
        <f t="shared" si="70"/>
        <v>0</v>
      </c>
      <c r="Y258" s="707">
        <f t="shared" si="71"/>
        <v>0</v>
      </c>
      <c r="Z258" s="635">
        <f t="shared" si="72"/>
        <v>0</v>
      </c>
      <c r="AA258" s="707">
        <f t="shared" si="73"/>
        <v>0</v>
      </c>
      <c r="AB258" s="707">
        <f t="shared" si="74"/>
        <v>0</v>
      </c>
    </row>
    <row r="259" spans="1:28" x14ac:dyDescent="0.25">
      <c r="A259" s="23" t="str">
        <f>Weather_Site!A257</f>
        <v>Mon</v>
      </c>
      <c r="B259" s="24">
        <f>Weather_Site!B257</f>
        <v>43780</v>
      </c>
      <c r="C259" s="25">
        <f>Weather_Site!C257</f>
        <v>0.95833333333333337</v>
      </c>
      <c r="D259" s="27">
        <f>Weather_Site!D257</f>
        <v>13.9</v>
      </c>
      <c r="E259" s="27">
        <f>Weather_Site!E257</f>
        <v>94</v>
      </c>
      <c r="F259" s="28">
        <f>Weather_Site!F257</f>
        <v>0</v>
      </c>
      <c r="G259" s="27">
        <f>Weather_Site!G257</f>
        <v>0</v>
      </c>
      <c r="H259" s="180">
        <f>C$4</f>
        <v>0</v>
      </c>
      <c r="I259" s="27">
        <f t="shared" si="57"/>
        <v>0</v>
      </c>
      <c r="J259" s="739">
        <f>IF(Weather_Site!M257&lt;180,Weather_Site!M257+180,Weather_Site!M257-180)</f>
        <v>180</v>
      </c>
      <c r="K259" s="635">
        <f t="shared" si="58"/>
        <v>14.15607</v>
      </c>
      <c r="L259" s="635">
        <f t="shared" si="59"/>
        <v>18.860500000000002</v>
      </c>
      <c r="M259" s="635">
        <f t="shared" si="60"/>
        <v>21.020630000000001</v>
      </c>
      <c r="N259" s="635">
        <f t="shared" si="61"/>
        <v>21.020630000000001</v>
      </c>
      <c r="O259" s="636">
        <f t="shared" si="62"/>
        <v>0.16096928152136059</v>
      </c>
      <c r="P259" s="635">
        <f>IF($O$11,Weather_Site!H257,IF(0.191*(Weather_Site!K257+104)*(Weather_Site!J257+1)^1.5/(3.52*(Weather_Site!J257+1)^1.5+Weather_Site!I257-1)&gt;10, 10,0.191*(Weather_Site!K257+104)*(Weather_Site!J257+1)^1.5/(3.52*(Weather_Site!J257+1)^1.5+Weather_Site!I257-1)))</f>
        <v>10</v>
      </c>
      <c r="Q259" s="636">
        <f t="shared" si="63"/>
        <v>0.99848144468279332</v>
      </c>
      <c r="R259" s="636">
        <f t="shared" si="64"/>
        <v>0.16072484076299939</v>
      </c>
      <c r="S259" s="635">
        <f t="shared" si="65"/>
        <v>1</v>
      </c>
      <c r="T259" s="707">
        <f t="shared" si="66"/>
        <v>4.8217452228899813E-3</v>
      </c>
      <c r="U259" s="707">
        <f t="shared" si="67"/>
        <v>0</v>
      </c>
      <c r="V259" s="707">
        <f t="shared" si="68"/>
        <v>0</v>
      </c>
      <c r="W259" s="636">
        <f t="shared" si="69"/>
        <v>1</v>
      </c>
      <c r="X259" s="636">
        <f t="shared" si="70"/>
        <v>0</v>
      </c>
      <c r="Y259" s="707">
        <f t="shared" si="71"/>
        <v>0</v>
      </c>
      <c r="Z259" s="635">
        <f t="shared" si="72"/>
        <v>0</v>
      </c>
      <c r="AA259" s="707">
        <f t="shared" si="73"/>
        <v>0</v>
      </c>
      <c r="AB259" s="707">
        <f t="shared" si="74"/>
        <v>0</v>
      </c>
    </row>
    <row r="260" spans="1:28" x14ac:dyDescent="0.25">
      <c r="A260" s="23" t="str">
        <f>Weather_Site!A258</f>
        <v>Mon</v>
      </c>
      <c r="B260" s="24">
        <f>Weather_Site!B258</f>
        <v>43780</v>
      </c>
      <c r="C260" s="25">
        <f>Weather_Site!C258</f>
        <v>0.97916666666666663</v>
      </c>
      <c r="D260" s="27">
        <f>Weather_Site!D258</f>
        <v>13.6</v>
      </c>
      <c r="E260" s="27">
        <f>Weather_Site!E258</f>
        <v>99</v>
      </c>
      <c r="F260" s="28">
        <f>Weather_Site!F258</f>
        <v>0</v>
      </c>
      <c r="G260" s="27">
        <f>Weather_Site!G258</f>
        <v>0</v>
      </c>
      <c r="H260" s="180">
        <f>C$4</f>
        <v>0</v>
      </c>
      <c r="I260" s="27">
        <f t="shared" si="57"/>
        <v>0</v>
      </c>
      <c r="J260" s="739">
        <f>IF(Weather_Site!M258&lt;180,Weather_Site!M258+180,Weather_Site!M258-180)</f>
        <v>180</v>
      </c>
      <c r="K260" s="635">
        <f t="shared" si="58"/>
        <v>14.78168</v>
      </c>
      <c r="L260" s="635">
        <f t="shared" si="59"/>
        <v>19.719000000000005</v>
      </c>
      <c r="M260" s="635">
        <f t="shared" si="60"/>
        <v>22.025120000000001</v>
      </c>
      <c r="N260" s="635">
        <f t="shared" si="61"/>
        <v>22.025120000000001</v>
      </c>
      <c r="O260" s="636">
        <f t="shared" si="62"/>
        <v>0.13663492806236555</v>
      </c>
      <c r="P260" s="635">
        <f>IF($O$11,Weather_Site!H258,IF(0.191*(Weather_Site!K258+104)*(Weather_Site!J258+1)^1.5/(3.52*(Weather_Site!J258+1)^1.5+Weather_Site!I258-1)&gt;10, 10,0.191*(Weather_Site!K258+104)*(Weather_Site!J258+1)^1.5/(3.52*(Weather_Site!J258+1)^1.5+Weather_Site!I258-1)))</f>
        <v>10</v>
      </c>
      <c r="Q260" s="636">
        <f t="shared" si="63"/>
        <v>0.99848144468279332</v>
      </c>
      <c r="R260" s="636">
        <f t="shared" si="64"/>
        <v>0.13642744036584029</v>
      </c>
      <c r="S260" s="635">
        <f t="shared" si="65"/>
        <v>1</v>
      </c>
      <c r="T260" s="707">
        <f t="shared" si="66"/>
        <v>4.0928232109752084E-3</v>
      </c>
      <c r="U260" s="707">
        <f t="shared" si="67"/>
        <v>0</v>
      </c>
      <c r="V260" s="707">
        <f t="shared" si="68"/>
        <v>0</v>
      </c>
      <c r="W260" s="636">
        <f t="shared" si="69"/>
        <v>1</v>
      </c>
      <c r="X260" s="636">
        <f t="shared" si="70"/>
        <v>0</v>
      </c>
      <c r="Y260" s="707">
        <f t="shared" si="71"/>
        <v>0</v>
      </c>
      <c r="Z260" s="635">
        <f t="shared" si="72"/>
        <v>0</v>
      </c>
      <c r="AA260" s="707">
        <f t="shared" si="73"/>
        <v>0</v>
      </c>
      <c r="AB260" s="707">
        <f t="shared" si="74"/>
        <v>0</v>
      </c>
    </row>
    <row r="261" spans="1:28" x14ac:dyDescent="0.25">
      <c r="A261" s="23" t="str">
        <f>Weather_Site!A259</f>
        <v>Tue</v>
      </c>
      <c r="B261" s="24">
        <f>Weather_Site!B259</f>
        <v>43781</v>
      </c>
      <c r="C261" s="25">
        <f>Weather_Site!C259</f>
        <v>0</v>
      </c>
      <c r="D261" s="27">
        <f>Weather_Site!D259</f>
        <v>13.1</v>
      </c>
      <c r="E261" s="27">
        <f>Weather_Site!E259</f>
        <v>98</v>
      </c>
      <c r="F261" s="28">
        <f>Weather_Site!F259</f>
        <v>0</v>
      </c>
      <c r="G261" s="27">
        <f>Weather_Site!G259</f>
        <v>0</v>
      </c>
      <c r="H261" s="180">
        <f>C$4</f>
        <v>0</v>
      </c>
      <c r="I261" s="27">
        <f t="shared" si="57"/>
        <v>0</v>
      </c>
      <c r="J261" s="739">
        <f>IF(Weather_Site!M259&lt;180,Weather_Site!M259+180,Weather_Site!M259-180)</f>
        <v>180</v>
      </c>
      <c r="K261" s="635">
        <f t="shared" si="58"/>
        <v>14.667029999999999</v>
      </c>
      <c r="L261" s="635">
        <f t="shared" si="59"/>
        <v>19.572500000000002</v>
      </c>
      <c r="M261" s="635">
        <f t="shared" si="60"/>
        <v>21.851270000000003</v>
      </c>
      <c r="N261" s="635">
        <f t="shared" si="61"/>
        <v>21.851270000000003</v>
      </c>
      <c r="O261" s="636">
        <f t="shared" si="62"/>
        <v>0.14202497155970306</v>
      </c>
      <c r="P261" s="635">
        <f>IF($O$11,Weather_Site!H259,IF(0.191*(Weather_Site!K259+104)*(Weather_Site!J259+1)^1.5/(3.52*(Weather_Site!J259+1)^1.5+Weather_Site!I259-1)&gt;10, 10,0.191*(Weather_Site!K259+104)*(Weather_Site!J259+1)^1.5/(3.52*(Weather_Site!J259+1)^1.5+Weather_Site!I259-1)))</f>
        <v>10</v>
      </c>
      <c r="Q261" s="636">
        <f t="shared" si="63"/>
        <v>0.99848144468279332</v>
      </c>
      <c r="R261" s="636">
        <f t="shared" si="64"/>
        <v>0.14180929878396495</v>
      </c>
      <c r="S261" s="635">
        <f t="shared" si="65"/>
        <v>1</v>
      </c>
      <c r="T261" s="707">
        <f t="shared" si="66"/>
        <v>4.254278963518948E-3</v>
      </c>
      <c r="U261" s="707">
        <f t="shared" si="67"/>
        <v>0</v>
      </c>
      <c r="V261" s="707">
        <f t="shared" si="68"/>
        <v>0</v>
      </c>
      <c r="W261" s="636">
        <f t="shared" si="69"/>
        <v>1</v>
      </c>
      <c r="X261" s="636">
        <f t="shared" si="70"/>
        <v>0</v>
      </c>
      <c r="Y261" s="707">
        <f t="shared" si="71"/>
        <v>0</v>
      </c>
      <c r="Z261" s="635">
        <f t="shared" si="72"/>
        <v>0</v>
      </c>
      <c r="AA261" s="707">
        <f t="shared" si="73"/>
        <v>0</v>
      </c>
      <c r="AB261" s="707">
        <f t="shared" si="74"/>
        <v>0</v>
      </c>
    </row>
    <row r="262" spans="1:28" x14ac:dyDescent="0.25">
      <c r="A262" s="23" t="str">
        <f>Weather_Site!A260</f>
        <v>Tue</v>
      </c>
      <c r="B262" s="24">
        <f>Weather_Site!B260</f>
        <v>43781</v>
      </c>
      <c r="C262" s="25">
        <f>Weather_Site!C260</f>
        <v>2.0833333333333332E-2</v>
      </c>
      <c r="D262" s="27">
        <f>Weather_Site!D260</f>
        <v>12.4</v>
      </c>
      <c r="E262" s="27">
        <f>Weather_Site!E260</f>
        <v>99</v>
      </c>
      <c r="F262" s="28">
        <f>Weather_Site!F260</f>
        <v>0</v>
      </c>
      <c r="G262" s="27">
        <f>Weather_Site!G260</f>
        <v>0</v>
      </c>
      <c r="H262" s="180">
        <f>C$4</f>
        <v>0</v>
      </c>
      <c r="I262" s="27">
        <f t="shared" si="57"/>
        <v>0</v>
      </c>
      <c r="J262" s="739">
        <f>IF(Weather_Site!M260&lt;180,Weather_Site!M260+180,Weather_Site!M260-180)</f>
        <v>180</v>
      </c>
      <c r="K262" s="635">
        <f t="shared" si="58"/>
        <v>14.804119999999999</v>
      </c>
      <c r="L262" s="635">
        <f t="shared" si="59"/>
        <v>19.773000000000003</v>
      </c>
      <c r="M262" s="635">
        <f t="shared" si="60"/>
        <v>22.083080000000002</v>
      </c>
      <c r="N262" s="635">
        <f t="shared" si="61"/>
        <v>22.083080000000002</v>
      </c>
      <c r="O262" s="636">
        <f t="shared" si="62"/>
        <v>0.13471169939251659</v>
      </c>
      <c r="P262" s="635">
        <f>IF($O$11,Weather_Site!H260,IF(0.191*(Weather_Site!K260+104)*(Weather_Site!J260+1)^1.5/(3.52*(Weather_Site!J260+1)^1.5+Weather_Site!I260-1)&gt;10, 10,0.191*(Weather_Site!K260+104)*(Weather_Site!J260+1)^1.5/(3.52*(Weather_Site!J260+1)^1.5+Weather_Site!I260-1)))</f>
        <v>10</v>
      </c>
      <c r="Q262" s="636">
        <f t="shared" si="63"/>
        <v>0.99848144468279332</v>
      </c>
      <c r="R262" s="636">
        <f t="shared" si="64"/>
        <v>0.13450713222511415</v>
      </c>
      <c r="S262" s="635">
        <f t="shared" si="65"/>
        <v>1</v>
      </c>
      <c r="T262" s="707">
        <f t="shared" si="66"/>
        <v>4.035213966753424E-3</v>
      </c>
      <c r="U262" s="707">
        <f t="shared" si="67"/>
        <v>0</v>
      </c>
      <c r="V262" s="707">
        <f t="shared" si="68"/>
        <v>0</v>
      </c>
      <c r="W262" s="636">
        <f t="shared" si="69"/>
        <v>1</v>
      </c>
      <c r="X262" s="636">
        <f t="shared" si="70"/>
        <v>0</v>
      </c>
      <c r="Y262" s="707">
        <f t="shared" si="71"/>
        <v>0</v>
      </c>
      <c r="Z262" s="635">
        <f t="shared" si="72"/>
        <v>0</v>
      </c>
      <c r="AA262" s="707">
        <f t="shared" si="73"/>
        <v>0</v>
      </c>
      <c r="AB262" s="707">
        <f t="shared" si="74"/>
        <v>0</v>
      </c>
    </row>
    <row r="263" spans="1:28" x14ac:dyDescent="0.25">
      <c r="A263" s="23" t="str">
        <f>Weather_Site!A261</f>
        <v>Tue</v>
      </c>
      <c r="B263" s="24">
        <f>Weather_Site!B261</f>
        <v>43781</v>
      </c>
      <c r="C263" s="25">
        <f>Weather_Site!C261</f>
        <v>4.1666666666666664E-2</v>
      </c>
      <c r="D263" s="27">
        <f>Weather_Site!D261</f>
        <v>12.4</v>
      </c>
      <c r="E263" s="27">
        <f>Weather_Site!E261</f>
        <v>99</v>
      </c>
      <c r="F263" s="28">
        <f>Weather_Site!F261</f>
        <v>0</v>
      </c>
      <c r="G263" s="27">
        <f>Weather_Site!G261</f>
        <v>0</v>
      </c>
      <c r="H263" s="180">
        <f>C$4</f>
        <v>0</v>
      </c>
      <c r="I263" s="27">
        <f t="shared" si="57"/>
        <v>0</v>
      </c>
      <c r="J263" s="739">
        <f>IF(Weather_Site!M261&lt;180,Weather_Site!M261+180,Weather_Site!M261-180)</f>
        <v>180</v>
      </c>
      <c r="K263" s="635">
        <f t="shared" si="58"/>
        <v>14.804119999999999</v>
      </c>
      <c r="L263" s="635">
        <f t="shared" si="59"/>
        <v>19.773000000000003</v>
      </c>
      <c r="M263" s="635">
        <f t="shared" si="60"/>
        <v>22.083080000000002</v>
      </c>
      <c r="N263" s="635">
        <f t="shared" si="61"/>
        <v>22.083080000000002</v>
      </c>
      <c r="O263" s="636">
        <f t="shared" si="62"/>
        <v>0.13471169939251659</v>
      </c>
      <c r="P263" s="635">
        <f>IF($O$11,Weather_Site!H261,IF(0.191*(Weather_Site!K261+104)*(Weather_Site!J261+1)^1.5/(3.52*(Weather_Site!J261+1)^1.5+Weather_Site!I261-1)&gt;10, 10,0.191*(Weather_Site!K261+104)*(Weather_Site!J261+1)^1.5/(3.52*(Weather_Site!J261+1)^1.5+Weather_Site!I261-1)))</f>
        <v>10</v>
      </c>
      <c r="Q263" s="636">
        <f t="shared" si="63"/>
        <v>0.99848144468279332</v>
      </c>
      <c r="R263" s="636">
        <f t="shared" si="64"/>
        <v>0.13450713222511415</v>
      </c>
      <c r="S263" s="635">
        <f t="shared" si="65"/>
        <v>1</v>
      </c>
      <c r="T263" s="707">
        <f t="shared" si="66"/>
        <v>4.035213966753424E-3</v>
      </c>
      <c r="U263" s="707">
        <f t="shared" si="67"/>
        <v>0</v>
      </c>
      <c r="V263" s="707">
        <f t="shared" si="68"/>
        <v>0</v>
      </c>
      <c r="W263" s="636">
        <f t="shared" si="69"/>
        <v>1</v>
      </c>
      <c r="X263" s="636">
        <f t="shared" si="70"/>
        <v>0</v>
      </c>
      <c r="Y263" s="707">
        <f t="shared" si="71"/>
        <v>0</v>
      </c>
      <c r="Z263" s="635">
        <f t="shared" si="72"/>
        <v>0</v>
      </c>
      <c r="AA263" s="707">
        <f t="shared" si="73"/>
        <v>0</v>
      </c>
      <c r="AB263" s="707">
        <f t="shared" si="74"/>
        <v>0</v>
      </c>
    </row>
    <row r="264" spans="1:28" x14ac:dyDescent="0.25">
      <c r="A264" s="23" t="str">
        <f>Weather_Site!A262</f>
        <v>Tue</v>
      </c>
      <c r="B264" s="24">
        <f>Weather_Site!B262</f>
        <v>43781</v>
      </c>
      <c r="C264" s="25">
        <f>Weather_Site!C262</f>
        <v>6.25E-2</v>
      </c>
      <c r="D264" s="27">
        <f>Weather_Site!D262</f>
        <v>12.9</v>
      </c>
      <c r="E264" s="27">
        <f>Weather_Site!E262</f>
        <v>99</v>
      </c>
      <c r="F264" s="28">
        <f>Weather_Site!F262</f>
        <v>0</v>
      </c>
      <c r="G264" s="27">
        <f>Weather_Site!G262</f>
        <v>0</v>
      </c>
      <c r="H264" s="180">
        <f>C$4</f>
        <v>0</v>
      </c>
      <c r="I264" s="27">
        <f t="shared" si="57"/>
        <v>0</v>
      </c>
      <c r="J264" s="739">
        <f>IF(Weather_Site!M262&lt;180,Weather_Site!M262+180,Weather_Site!M262-180)</f>
        <v>180</v>
      </c>
      <c r="K264" s="635">
        <f t="shared" si="58"/>
        <v>14.79477</v>
      </c>
      <c r="L264" s="635">
        <f t="shared" si="59"/>
        <v>19.750500000000002</v>
      </c>
      <c r="M264" s="635">
        <f t="shared" si="60"/>
        <v>22.058930000000004</v>
      </c>
      <c r="N264" s="635">
        <f t="shared" si="61"/>
        <v>22.058930000000004</v>
      </c>
      <c r="O264" s="636">
        <f t="shared" si="62"/>
        <v>0.13552091957398105</v>
      </c>
      <c r="P264" s="635">
        <f>IF($O$11,Weather_Site!H262,IF(0.191*(Weather_Site!K262+104)*(Weather_Site!J262+1)^1.5/(3.52*(Weather_Site!J262+1)^1.5+Weather_Site!I262-1)&gt;10, 10,0.191*(Weather_Site!K262+104)*(Weather_Site!J262+1)^1.5/(3.52*(Weather_Site!J262+1)^1.5+Weather_Site!I262-1)))</f>
        <v>10</v>
      </c>
      <c r="Q264" s="636">
        <f t="shared" si="63"/>
        <v>0.99848144468279332</v>
      </c>
      <c r="R264" s="636">
        <f t="shared" si="64"/>
        <v>0.13531512356096922</v>
      </c>
      <c r="S264" s="635">
        <f t="shared" si="65"/>
        <v>1</v>
      </c>
      <c r="T264" s="707">
        <f t="shared" si="66"/>
        <v>4.0594537068290764E-3</v>
      </c>
      <c r="U264" s="707">
        <f t="shared" si="67"/>
        <v>0</v>
      </c>
      <c r="V264" s="707">
        <f t="shared" si="68"/>
        <v>0</v>
      </c>
      <c r="W264" s="636">
        <f t="shared" si="69"/>
        <v>1</v>
      </c>
      <c r="X264" s="636">
        <f t="shared" si="70"/>
        <v>0</v>
      </c>
      <c r="Y264" s="707">
        <f t="shared" si="71"/>
        <v>0</v>
      </c>
      <c r="Z264" s="635">
        <f t="shared" si="72"/>
        <v>0</v>
      </c>
      <c r="AA264" s="707">
        <f t="shared" si="73"/>
        <v>0</v>
      </c>
      <c r="AB264" s="707">
        <f t="shared" si="74"/>
        <v>0</v>
      </c>
    </row>
    <row r="265" spans="1:28" x14ac:dyDescent="0.25">
      <c r="A265" s="23" t="str">
        <f>Weather_Site!A263</f>
        <v>Tue</v>
      </c>
      <c r="B265" s="24">
        <f>Weather_Site!B263</f>
        <v>43781</v>
      </c>
      <c r="C265" s="25">
        <f>Weather_Site!C263</f>
        <v>8.3333333333333329E-2</v>
      </c>
      <c r="D265" s="27">
        <f>Weather_Site!D263</f>
        <v>11.7</v>
      </c>
      <c r="E265" s="27">
        <f>Weather_Site!E263</f>
        <v>99</v>
      </c>
      <c r="F265" s="28">
        <f>Weather_Site!F263</f>
        <v>0</v>
      </c>
      <c r="G265" s="27">
        <f>Weather_Site!G263</f>
        <v>0</v>
      </c>
      <c r="H265" s="180">
        <f>C$4</f>
        <v>0</v>
      </c>
      <c r="I265" s="27">
        <f t="shared" si="57"/>
        <v>0</v>
      </c>
      <c r="J265" s="739">
        <f>IF(Weather_Site!M263&lt;180,Weather_Site!M263+180,Weather_Site!M263-180)</f>
        <v>180</v>
      </c>
      <c r="K265" s="635">
        <f t="shared" si="58"/>
        <v>14.817209999999999</v>
      </c>
      <c r="L265" s="635">
        <f t="shared" si="59"/>
        <v>19.804500000000004</v>
      </c>
      <c r="M265" s="635">
        <f t="shared" si="60"/>
        <v>22.116890000000001</v>
      </c>
      <c r="N265" s="635">
        <f t="shared" si="61"/>
        <v>22.116890000000001</v>
      </c>
      <c r="O265" s="636">
        <f t="shared" si="62"/>
        <v>0.13355967416680059</v>
      </c>
      <c r="P265" s="635">
        <f>IF($O$11,Weather_Site!H263,IF(0.191*(Weather_Site!K263+104)*(Weather_Site!J263+1)^1.5/(3.52*(Weather_Site!J263+1)^1.5+Weather_Site!I263-1)&gt;10, 10,0.191*(Weather_Site!K263+104)*(Weather_Site!J263+1)^1.5/(3.52*(Weather_Site!J263+1)^1.5+Weather_Site!I263-1)))</f>
        <v>10</v>
      </c>
      <c r="Q265" s="636">
        <f t="shared" si="63"/>
        <v>0.99848144468279332</v>
      </c>
      <c r="R265" s="636">
        <f t="shared" si="64"/>
        <v>0.1333568564134302</v>
      </c>
      <c r="S265" s="635">
        <f t="shared" si="65"/>
        <v>1</v>
      </c>
      <c r="T265" s="707">
        <f t="shared" si="66"/>
        <v>4.0007056924029061E-3</v>
      </c>
      <c r="U265" s="707">
        <f t="shared" si="67"/>
        <v>0</v>
      </c>
      <c r="V265" s="707">
        <f t="shared" si="68"/>
        <v>0</v>
      </c>
      <c r="W265" s="636">
        <f t="shared" si="69"/>
        <v>1</v>
      </c>
      <c r="X265" s="636">
        <f t="shared" si="70"/>
        <v>0</v>
      </c>
      <c r="Y265" s="707">
        <f t="shared" si="71"/>
        <v>0</v>
      </c>
      <c r="Z265" s="635">
        <f t="shared" si="72"/>
        <v>0</v>
      </c>
      <c r="AA265" s="707">
        <f t="shared" si="73"/>
        <v>0</v>
      </c>
      <c r="AB265" s="707">
        <f t="shared" si="74"/>
        <v>0</v>
      </c>
    </row>
    <row r="266" spans="1:28" x14ac:dyDescent="0.25">
      <c r="A266" s="23" t="str">
        <f>Weather_Site!A264</f>
        <v>Tue</v>
      </c>
      <c r="B266" s="24">
        <f>Weather_Site!B264</f>
        <v>43781</v>
      </c>
      <c r="C266" s="25">
        <f>Weather_Site!C264</f>
        <v>0.10416666666666667</v>
      </c>
      <c r="D266" s="27">
        <f>Weather_Site!D264</f>
        <v>10.9</v>
      </c>
      <c r="E266" s="27">
        <f>Weather_Site!E264</f>
        <v>99</v>
      </c>
      <c r="F266" s="28">
        <f>Weather_Site!F264</f>
        <v>0</v>
      </c>
      <c r="G266" s="27">
        <f>Weather_Site!G264</f>
        <v>0</v>
      </c>
      <c r="H266" s="180">
        <f>C$4</f>
        <v>0</v>
      </c>
      <c r="I266" s="27">
        <f t="shared" si="57"/>
        <v>0</v>
      </c>
      <c r="J266" s="739">
        <f>IF(Weather_Site!M264&lt;180,Weather_Site!M264+180,Weather_Site!M264-180)</f>
        <v>180</v>
      </c>
      <c r="K266" s="635">
        <f t="shared" si="58"/>
        <v>14.83217</v>
      </c>
      <c r="L266" s="635">
        <f t="shared" si="59"/>
        <v>19.840500000000002</v>
      </c>
      <c r="M266" s="635">
        <f t="shared" si="60"/>
        <v>22.155530000000002</v>
      </c>
      <c r="N266" s="635">
        <f t="shared" si="61"/>
        <v>22.155530000000002</v>
      </c>
      <c r="O266" s="636">
        <f t="shared" si="62"/>
        <v>0.13221543610106501</v>
      </c>
      <c r="P266" s="635">
        <f>IF($O$11,Weather_Site!H264,IF(0.191*(Weather_Site!K264+104)*(Weather_Site!J264+1)^1.5/(3.52*(Weather_Site!J264+1)^1.5+Weather_Site!I264-1)&gt;10, 10,0.191*(Weather_Site!K264+104)*(Weather_Site!J264+1)^1.5/(3.52*(Weather_Site!J264+1)^1.5+Weather_Site!I264-1)))</f>
        <v>10</v>
      </c>
      <c r="Q266" s="636">
        <f t="shared" si="63"/>
        <v>0.99848144468279332</v>
      </c>
      <c r="R266" s="636">
        <f t="shared" si="64"/>
        <v>0.13201465964755693</v>
      </c>
      <c r="S266" s="635">
        <f t="shared" si="65"/>
        <v>1</v>
      </c>
      <c r="T266" s="707">
        <f t="shared" si="66"/>
        <v>3.9604397894267077E-3</v>
      </c>
      <c r="U266" s="707">
        <f t="shared" si="67"/>
        <v>0</v>
      </c>
      <c r="V266" s="707">
        <f t="shared" si="68"/>
        <v>0</v>
      </c>
      <c r="W266" s="636">
        <f t="shared" si="69"/>
        <v>1</v>
      </c>
      <c r="X266" s="636">
        <f t="shared" si="70"/>
        <v>0</v>
      </c>
      <c r="Y266" s="707">
        <f t="shared" si="71"/>
        <v>0</v>
      </c>
      <c r="Z266" s="635">
        <f t="shared" si="72"/>
        <v>0</v>
      </c>
      <c r="AA266" s="707">
        <f t="shared" si="73"/>
        <v>0</v>
      </c>
      <c r="AB266" s="707">
        <f t="shared" si="74"/>
        <v>0</v>
      </c>
    </row>
    <row r="267" spans="1:28" x14ac:dyDescent="0.25">
      <c r="A267" s="23" t="str">
        <f>Weather_Site!A265</f>
        <v>Tue</v>
      </c>
      <c r="B267" s="24">
        <f>Weather_Site!B265</f>
        <v>43781</v>
      </c>
      <c r="C267" s="25">
        <f>Weather_Site!C265</f>
        <v>0.125</v>
      </c>
      <c r="D267" s="27">
        <f>Weather_Site!D265</f>
        <v>11</v>
      </c>
      <c r="E267" s="27">
        <f>Weather_Site!E265</f>
        <v>99</v>
      </c>
      <c r="F267" s="28">
        <f>Weather_Site!F265</f>
        <v>0</v>
      </c>
      <c r="G267" s="27">
        <f>Weather_Site!G265</f>
        <v>0</v>
      </c>
      <c r="H267" s="180">
        <f>C$4</f>
        <v>0</v>
      </c>
      <c r="I267" s="27">
        <f t="shared" si="57"/>
        <v>0</v>
      </c>
      <c r="J267" s="739">
        <f>IF(Weather_Site!M265&lt;180,Weather_Site!M265+180,Weather_Site!M265-180)</f>
        <v>180</v>
      </c>
      <c r="K267" s="635">
        <f t="shared" si="58"/>
        <v>14.830299999999999</v>
      </c>
      <c r="L267" s="635">
        <f t="shared" si="59"/>
        <v>19.836000000000002</v>
      </c>
      <c r="M267" s="635">
        <f t="shared" si="60"/>
        <v>22.150700000000001</v>
      </c>
      <c r="N267" s="635">
        <f t="shared" si="61"/>
        <v>22.150700000000001</v>
      </c>
      <c r="O267" s="636">
        <f t="shared" si="62"/>
        <v>0.13238509148700572</v>
      </c>
      <c r="P267" s="635">
        <f>IF($O$11,Weather_Site!H265,IF(0.191*(Weather_Site!K265+104)*(Weather_Site!J265+1)^1.5/(3.52*(Weather_Site!J265+1)^1.5+Weather_Site!I265-1)&gt;10, 10,0.191*(Weather_Site!K265+104)*(Weather_Site!J265+1)^1.5/(3.52*(Weather_Site!J265+1)^1.5+Weather_Site!I265-1)))</f>
        <v>10</v>
      </c>
      <c r="Q267" s="636">
        <f t="shared" si="63"/>
        <v>0.99848144468279332</v>
      </c>
      <c r="R267" s="636">
        <f t="shared" si="64"/>
        <v>0.13218405740240924</v>
      </c>
      <c r="S267" s="635">
        <f t="shared" si="65"/>
        <v>1</v>
      </c>
      <c r="T267" s="707">
        <f t="shared" si="66"/>
        <v>3.9655217220722766E-3</v>
      </c>
      <c r="U267" s="707">
        <f t="shared" si="67"/>
        <v>0</v>
      </c>
      <c r="V267" s="707">
        <f t="shared" si="68"/>
        <v>0</v>
      </c>
      <c r="W267" s="636">
        <f t="shared" si="69"/>
        <v>1</v>
      </c>
      <c r="X267" s="636">
        <f t="shared" si="70"/>
        <v>0</v>
      </c>
      <c r="Y267" s="707">
        <f t="shared" si="71"/>
        <v>0</v>
      </c>
      <c r="Z267" s="635">
        <f t="shared" si="72"/>
        <v>0</v>
      </c>
      <c r="AA267" s="707">
        <f t="shared" si="73"/>
        <v>0</v>
      </c>
      <c r="AB267" s="707">
        <f t="shared" si="74"/>
        <v>0</v>
      </c>
    </row>
    <row r="268" spans="1:28" x14ac:dyDescent="0.25">
      <c r="A268" s="23" t="str">
        <f>Weather_Site!A266</f>
        <v>Tue</v>
      </c>
      <c r="B268" s="24">
        <f>Weather_Site!B266</f>
        <v>43781</v>
      </c>
      <c r="C268" s="25">
        <f>Weather_Site!C266</f>
        <v>0.14583333333333334</v>
      </c>
      <c r="D268" s="27">
        <f>Weather_Site!D266</f>
        <v>11</v>
      </c>
      <c r="E268" s="27">
        <f>Weather_Site!E266</f>
        <v>99</v>
      </c>
      <c r="F268" s="28">
        <f>Weather_Site!F266</f>
        <v>0</v>
      </c>
      <c r="G268" s="27">
        <f>Weather_Site!G266</f>
        <v>0</v>
      </c>
      <c r="H268" s="180">
        <f>C$4</f>
        <v>0</v>
      </c>
      <c r="I268" s="27">
        <f t="shared" si="57"/>
        <v>0</v>
      </c>
      <c r="J268" s="739">
        <f>IF(Weather_Site!M266&lt;180,Weather_Site!M266+180,Weather_Site!M266-180)</f>
        <v>180</v>
      </c>
      <c r="K268" s="635">
        <f t="shared" si="58"/>
        <v>14.830299999999999</v>
      </c>
      <c r="L268" s="635">
        <f t="shared" si="59"/>
        <v>19.836000000000002</v>
      </c>
      <c r="M268" s="635">
        <f t="shared" si="60"/>
        <v>22.150700000000001</v>
      </c>
      <c r="N268" s="635">
        <f t="shared" si="61"/>
        <v>22.150700000000001</v>
      </c>
      <c r="O268" s="636">
        <f t="shared" si="62"/>
        <v>0.13238509148700572</v>
      </c>
      <c r="P268" s="635">
        <f>IF($O$11,Weather_Site!H266,IF(0.191*(Weather_Site!K266+104)*(Weather_Site!J266+1)^1.5/(3.52*(Weather_Site!J266+1)^1.5+Weather_Site!I266-1)&gt;10, 10,0.191*(Weather_Site!K266+104)*(Weather_Site!J266+1)^1.5/(3.52*(Weather_Site!J266+1)^1.5+Weather_Site!I266-1)))</f>
        <v>10</v>
      </c>
      <c r="Q268" s="636">
        <f t="shared" si="63"/>
        <v>0.99848144468279332</v>
      </c>
      <c r="R268" s="636">
        <f t="shared" si="64"/>
        <v>0.13218405740240924</v>
      </c>
      <c r="S268" s="635">
        <f t="shared" si="65"/>
        <v>1</v>
      </c>
      <c r="T268" s="707">
        <f t="shared" si="66"/>
        <v>3.9655217220722766E-3</v>
      </c>
      <c r="U268" s="707">
        <f t="shared" si="67"/>
        <v>0</v>
      </c>
      <c r="V268" s="707">
        <f t="shared" si="68"/>
        <v>0</v>
      </c>
      <c r="W268" s="636">
        <f t="shared" si="69"/>
        <v>1</v>
      </c>
      <c r="X268" s="636">
        <f t="shared" si="70"/>
        <v>0</v>
      </c>
      <c r="Y268" s="707">
        <f t="shared" si="71"/>
        <v>0</v>
      </c>
      <c r="Z268" s="635">
        <f t="shared" si="72"/>
        <v>0</v>
      </c>
      <c r="AA268" s="707">
        <f t="shared" si="73"/>
        <v>0</v>
      </c>
      <c r="AB268" s="707">
        <f t="shared" si="74"/>
        <v>0</v>
      </c>
    </row>
    <row r="269" spans="1:28" x14ac:dyDescent="0.25">
      <c r="A269" s="23" t="str">
        <f>Weather_Site!A267</f>
        <v>Tue</v>
      </c>
      <c r="B269" s="24">
        <f>Weather_Site!B267</f>
        <v>43781</v>
      </c>
      <c r="C269" s="25">
        <f>Weather_Site!C267</f>
        <v>0.16666666666666666</v>
      </c>
      <c r="D269" s="27">
        <f>Weather_Site!D267</f>
        <v>10.3</v>
      </c>
      <c r="E269" s="27">
        <f>Weather_Site!E267</f>
        <v>99</v>
      </c>
      <c r="F269" s="28">
        <f>Weather_Site!F267</f>
        <v>0</v>
      </c>
      <c r="G269" s="27">
        <f>Weather_Site!G267</f>
        <v>0</v>
      </c>
      <c r="H269" s="180">
        <f>C$4</f>
        <v>0</v>
      </c>
      <c r="I269" s="27">
        <f t="shared" si="57"/>
        <v>0</v>
      </c>
      <c r="J269" s="739">
        <f>IF(Weather_Site!M267&lt;180,Weather_Site!M267+180,Weather_Site!M267-180)</f>
        <v>180</v>
      </c>
      <c r="K269" s="635">
        <f t="shared" si="58"/>
        <v>14.843389999999999</v>
      </c>
      <c r="L269" s="635">
        <f t="shared" si="59"/>
        <v>19.867500000000003</v>
      </c>
      <c r="M269" s="635">
        <f t="shared" si="60"/>
        <v>22.184510000000003</v>
      </c>
      <c r="N269" s="635">
        <f t="shared" si="61"/>
        <v>22.184510000000003</v>
      </c>
      <c r="O269" s="636">
        <f t="shared" si="62"/>
        <v>0.13118766925246739</v>
      </c>
      <c r="P269" s="635">
        <f>IF($O$11,Weather_Site!H267,IF(0.191*(Weather_Site!K267+104)*(Weather_Site!J267+1)^1.5/(3.52*(Weather_Site!J267+1)^1.5+Weather_Site!I267-1)&gt;10, 10,0.191*(Weather_Site!K267+104)*(Weather_Site!J267+1)^1.5/(3.52*(Weather_Site!J267+1)^1.5+Weather_Site!I267-1)))</f>
        <v>10</v>
      </c>
      <c r="Q269" s="636">
        <f t="shared" si="63"/>
        <v>0.99848144468279332</v>
      </c>
      <c r="R269" s="636">
        <f t="shared" si="64"/>
        <v>0.13098845351977209</v>
      </c>
      <c r="S269" s="635">
        <f t="shared" si="65"/>
        <v>1</v>
      </c>
      <c r="T269" s="707">
        <f t="shared" si="66"/>
        <v>3.9296536055931624E-3</v>
      </c>
      <c r="U269" s="707">
        <f t="shared" si="67"/>
        <v>0</v>
      </c>
      <c r="V269" s="707">
        <f t="shared" si="68"/>
        <v>0</v>
      </c>
      <c r="W269" s="636">
        <f t="shared" si="69"/>
        <v>1</v>
      </c>
      <c r="X269" s="636">
        <f t="shared" si="70"/>
        <v>0</v>
      </c>
      <c r="Y269" s="707">
        <f t="shared" si="71"/>
        <v>0</v>
      </c>
      <c r="Z269" s="635">
        <f t="shared" si="72"/>
        <v>0</v>
      </c>
      <c r="AA269" s="707">
        <f t="shared" si="73"/>
        <v>0</v>
      </c>
      <c r="AB269" s="707">
        <f t="shared" si="74"/>
        <v>0</v>
      </c>
    </row>
    <row r="270" spans="1:28" x14ac:dyDescent="0.25">
      <c r="A270" s="23" t="str">
        <f>Weather_Site!A268</f>
        <v>Tue</v>
      </c>
      <c r="B270" s="24">
        <f>Weather_Site!B268</f>
        <v>43781</v>
      </c>
      <c r="C270" s="25">
        <f>Weather_Site!C268</f>
        <v>0.1875</v>
      </c>
      <c r="D270" s="27">
        <f>Weather_Site!D268</f>
        <v>10.4</v>
      </c>
      <c r="E270" s="27">
        <f>Weather_Site!E268</f>
        <v>99</v>
      </c>
      <c r="F270" s="28">
        <f>Weather_Site!F268</f>
        <v>0</v>
      </c>
      <c r="G270" s="27">
        <f>Weather_Site!G268</f>
        <v>0</v>
      </c>
      <c r="H270" s="180">
        <f>C$4</f>
        <v>0</v>
      </c>
      <c r="I270" s="27">
        <f t="shared" si="57"/>
        <v>0</v>
      </c>
      <c r="J270" s="739">
        <f>IF(Weather_Site!M268&lt;180,Weather_Site!M268+180,Weather_Site!M268-180)</f>
        <v>180</v>
      </c>
      <c r="K270" s="635">
        <f t="shared" si="58"/>
        <v>14.841519999999999</v>
      </c>
      <c r="L270" s="635">
        <f t="shared" si="59"/>
        <v>19.863000000000003</v>
      </c>
      <c r="M270" s="635">
        <f t="shared" si="60"/>
        <v>22.179680000000001</v>
      </c>
      <c r="N270" s="635">
        <f t="shared" si="61"/>
        <v>22.179680000000001</v>
      </c>
      <c r="O270" s="636">
        <f t="shared" si="62"/>
        <v>0.1313601386330685</v>
      </c>
      <c r="P270" s="635">
        <f>IF($O$11,Weather_Site!H268,IF(0.191*(Weather_Site!K268+104)*(Weather_Site!J268+1)^1.5/(3.52*(Weather_Site!J268+1)^1.5+Weather_Site!I268-1)&gt;10, 10,0.191*(Weather_Site!K268+104)*(Weather_Site!J268+1)^1.5/(3.52*(Weather_Site!J268+1)^1.5+Weather_Site!I268-1)))</f>
        <v>10</v>
      </c>
      <c r="Q270" s="636">
        <f t="shared" si="63"/>
        <v>0.99848144468279332</v>
      </c>
      <c r="R270" s="636">
        <f t="shared" si="64"/>
        <v>0.13116066099607826</v>
      </c>
      <c r="S270" s="635">
        <f t="shared" si="65"/>
        <v>1</v>
      </c>
      <c r="T270" s="707">
        <f t="shared" si="66"/>
        <v>3.9348198298823477E-3</v>
      </c>
      <c r="U270" s="707">
        <f t="shared" si="67"/>
        <v>0</v>
      </c>
      <c r="V270" s="707">
        <f t="shared" si="68"/>
        <v>0</v>
      </c>
      <c r="W270" s="636">
        <f t="shared" si="69"/>
        <v>1</v>
      </c>
      <c r="X270" s="636">
        <f t="shared" si="70"/>
        <v>0</v>
      </c>
      <c r="Y270" s="707">
        <f t="shared" si="71"/>
        <v>0</v>
      </c>
      <c r="Z270" s="635">
        <f t="shared" si="72"/>
        <v>0</v>
      </c>
      <c r="AA270" s="707">
        <f t="shared" si="73"/>
        <v>0</v>
      </c>
      <c r="AB270" s="707">
        <f t="shared" si="74"/>
        <v>0</v>
      </c>
    </row>
    <row r="271" spans="1:28" x14ac:dyDescent="0.25">
      <c r="A271" s="23" t="str">
        <f>Weather_Site!A269</f>
        <v>Tue</v>
      </c>
      <c r="B271" s="24">
        <f>Weather_Site!B269</f>
        <v>43781</v>
      </c>
      <c r="C271" s="25">
        <f>Weather_Site!C269</f>
        <v>0.20833333333333334</v>
      </c>
      <c r="D271" s="27">
        <f>Weather_Site!D269</f>
        <v>9.8000000000000007</v>
      </c>
      <c r="E271" s="27">
        <f>Weather_Site!E269</f>
        <v>99</v>
      </c>
      <c r="F271" s="28">
        <f>Weather_Site!F269</f>
        <v>0</v>
      </c>
      <c r="G271" s="27">
        <f>Weather_Site!G269</f>
        <v>0</v>
      </c>
      <c r="H271" s="180">
        <f>C$4</f>
        <v>0</v>
      </c>
      <c r="I271" s="27">
        <f t="shared" ref="I271:I334" si="75">G271/$O$10</f>
        <v>0</v>
      </c>
      <c r="J271" s="739">
        <f>IF(Weather_Site!M269&lt;180,Weather_Site!M269+180,Weather_Site!M269-180)</f>
        <v>180</v>
      </c>
      <c r="K271" s="635">
        <f t="shared" ref="K271:K334" si="76">2.76+0.124*E271-0.0187*D271</f>
        <v>14.852739999999999</v>
      </c>
      <c r="L271" s="635">
        <f t="shared" ref="L271:L334" si="77">3.6+0.169*E271-0.045*D271</f>
        <v>19.890000000000004</v>
      </c>
      <c r="M271" s="635">
        <f t="shared" ref="M271:M334" si="78">3.08+0.198*E271-0.0483*D271</f>
        <v>22.208660000000002</v>
      </c>
      <c r="N271" s="635">
        <f t="shared" ref="N271:N334" si="79">IF(AND(OR(MONTH(B271)&gt;10,MONTH(B271)&lt;3),AND(HOUR(C271)&gt;=13,HOUR(C271)&lt;=17)),K271,IF(OR(HOUR(C271)&lt;6,HOUR(C271)&gt;=20),M271,L271))</f>
        <v>22.208660000000002</v>
      </c>
      <c r="O271" s="636">
        <f t="shared" ref="O271:O334" si="80">IF(N271&lt;=4.1,1,IF(N271&gt;=24,0,(0.9082+0.1206*N271-0.03106*N271^2+0.001853*N271^3-0.00003467*N271^4)))</f>
        <v>0.13031822743054988</v>
      </c>
      <c r="P271" s="635">
        <f>IF($O$11,Weather_Site!H269,IF(0.191*(Weather_Site!K269+104)*(Weather_Site!J269+1)^1.5/(3.52*(Weather_Site!J269+1)^1.5+Weather_Site!I269-1)&gt;10, 10,0.191*(Weather_Site!K269+104)*(Weather_Site!J269+1)^1.5/(3.52*(Weather_Site!J269+1)^1.5+Weather_Site!I269-1)))</f>
        <v>10</v>
      </c>
      <c r="Q271" s="636">
        <f t="shared" ref="Q271:Q334" si="81">1.008/(1+104.9*EXP(-0.9306*P271))</f>
        <v>0.99848144468279332</v>
      </c>
      <c r="R271" s="636">
        <f t="shared" ref="R271:R334" si="82">O271*Q271</f>
        <v>0.13012033199335626</v>
      </c>
      <c r="S271" s="635">
        <f t="shared" ref="S271:S334" si="83">MIN(IF(H271&gt;0,2^(H271/10),(2^(-H271/10))/(2*(2^(-H271/10))-1)),4)</f>
        <v>1</v>
      </c>
      <c r="T271" s="707">
        <f t="shared" ref="T271:T334" si="84">IF(I271&gt;2,(0.03+0.05024*(I271-1)^0.92628*(($E$6+$E$7)/10)^0.79928)*1000*R271*S271,0.03*R271*S271)</f>
        <v>3.9036099598006879E-3</v>
      </c>
      <c r="U271" s="707">
        <f t="shared" ref="U271:U334" si="85">(0.19591*(I271)^0.82569*(($E$6+$E$7)/10)^0.46722)*$C$10^0.495*1000*R271*S271</f>
        <v>0</v>
      </c>
      <c r="V271" s="707">
        <f t="shared" ref="V271:V334" si="86">(0.05235*(G271)^1.19128)*1000*R271*S271</f>
        <v>0</v>
      </c>
      <c r="W271" s="636">
        <f t="shared" ref="W271:W334" si="87">IF((E$6+E$7)&lt;1,0,1/(1+EXP(-(-23.9315+1.7033*I271+12.0822*R271+9.5236*($E$6+$E$7)))))</f>
        <v>1</v>
      </c>
      <c r="X271" s="636">
        <f t="shared" ref="X271:X334" si="88">IF(U271&lt;300,0,1/(1+EXP(-(-32.3074+0.2951*G271+26.8734*R271))))</f>
        <v>0</v>
      </c>
      <c r="Y271" s="707">
        <f t="shared" ref="Y271:Y334" si="89">IF(W271&lt;0.5,(T271*(1-W271)+U271*W271),(T271*(1-W271)+U271*W271*(1-X271)+V271*X271))</f>
        <v>0</v>
      </c>
      <c r="Z271" s="635">
        <f t="shared" ref="Z271:Z334" si="90">0.0193*Y271^0.723*EXP(0.64*$C$10)</f>
        <v>0</v>
      </c>
      <c r="AA271" s="707">
        <f t="shared" ref="AA271:AA334" si="91">(1/(0.2204*G271+1))*Y271</f>
        <v>0</v>
      </c>
      <c r="AB271" s="707">
        <f t="shared" ref="AB271:AB334" si="92">18600*Y271/3600*$F$11/10</f>
        <v>0</v>
      </c>
    </row>
    <row r="272" spans="1:28" x14ac:dyDescent="0.25">
      <c r="A272" s="23" t="str">
        <f>Weather_Site!A270</f>
        <v>Tue</v>
      </c>
      <c r="B272" s="24">
        <f>Weather_Site!B270</f>
        <v>43781</v>
      </c>
      <c r="C272" s="25">
        <f>Weather_Site!C270</f>
        <v>0.22916666666666666</v>
      </c>
      <c r="D272" s="27">
        <f>Weather_Site!D270</f>
        <v>9.4</v>
      </c>
      <c r="E272" s="27">
        <f>Weather_Site!E270</f>
        <v>99</v>
      </c>
      <c r="F272" s="28">
        <f>Weather_Site!F270</f>
        <v>0</v>
      </c>
      <c r="G272" s="27">
        <f>Weather_Site!G270</f>
        <v>0</v>
      </c>
      <c r="H272" s="180">
        <f>C$4</f>
        <v>0</v>
      </c>
      <c r="I272" s="27">
        <f t="shared" si="75"/>
        <v>0</v>
      </c>
      <c r="J272" s="739">
        <f>IF(Weather_Site!M270&lt;180,Weather_Site!M270+180,Weather_Site!M270-180)</f>
        <v>180</v>
      </c>
      <c r="K272" s="635">
        <f t="shared" si="76"/>
        <v>14.86022</v>
      </c>
      <c r="L272" s="635">
        <f t="shared" si="77"/>
        <v>19.908000000000005</v>
      </c>
      <c r="M272" s="635">
        <f t="shared" si="78"/>
        <v>22.227980000000002</v>
      </c>
      <c r="N272" s="635">
        <f t="shared" si="79"/>
        <v>22.227980000000002</v>
      </c>
      <c r="O272" s="636">
        <f t="shared" si="80"/>
        <v>0.12961411034969217</v>
      </c>
      <c r="P272" s="635">
        <f>IF($O$11,Weather_Site!H270,IF(0.191*(Weather_Site!K270+104)*(Weather_Site!J270+1)^1.5/(3.52*(Weather_Site!J270+1)^1.5+Weather_Site!I270-1)&gt;10, 10,0.191*(Weather_Site!K270+104)*(Weather_Site!J270+1)^1.5/(3.52*(Weather_Site!J270+1)^1.5+Weather_Site!I270-1)))</f>
        <v>10</v>
      </c>
      <c r="Q272" s="636">
        <f t="shared" si="81"/>
        <v>0.99848144468279332</v>
      </c>
      <c r="R272" s="636">
        <f t="shared" si="82"/>
        <v>0.12941728415323564</v>
      </c>
      <c r="S272" s="635">
        <f t="shared" si="83"/>
        <v>1</v>
      </c>
      <c r="T272" s="707">
        <f t="shared" si="84"/>
        <v>3.8825185245970691E-3</v>
      </c>
      <c r="U272" s="707">
        <f t="shared" si="85"/>
        <v>0</v>
      </c>
      <c r="V272" s="707">
        <f t="shared" si="86"/>
        <v>0</v>
      </c>
      <c r="W272" s="636">
        <f t="shared" si="87"/>
        <v>1</v>
      </c>
      <c r="X272" s="636">
        <f t="shared" si="88"/>
        <v>0</v>
      </c>
      <c r="Y272" s="707">
        <f t="shared" si="89"/>
        <v>0</v>
      </c>
      <c r="Z272" s="635">
        <f t="shared" si="90"/>
        <v>0</v>
      </c>
      <c r="AA272" s="707">
        <f t="shared" si="91"/>
        <v>0</v>
      </c>
      <c r="AB272" s="707">
        <f t="shared" si="92"/>
        <v>0</v>
      </c>
    </row>
    <row r="273" spans="1:28" x14ac:dyDescent="0.25">
      <c r="A273" s="23" t="str">
        <f>Weather_Site!A271</f>
        <v>Tue</v>
      </c>
      <c r="B273" s="24">
        <f>Weather_Site!B271</f>
        <v>43781</v>
      </c>
      <c r="C273" s="25">
        <f>Weather_Site!C271</f>
        <v>0.25</v>
      </c>
      <c r="D273" s="27">
        <f>Weather_Site!D271</f>
        <v>9.4</v>
      </c>
      <c r="E273" s="27">
        <f>Weather_Site!E271</f>
        <v>99</v>
      </c>
      <c r="F273" s="28">
        <f>Weather_Site!F271</f>
        <v>0</v>
      </c>
      <c r="G273" s="27">
        <f>Weather_Site!G271</f>
        <v>0</v>
      </c>
      <c r="H273" s="180">
        <f>C$4</f>
        <v>0</v>
      </c>
      <c r="I273" s="27">
        <f t="shared" si="75"/>
        <v>0</v>
      </c>
      <c r="J273" s="739">
        <f>IF(Weather_Site!M271&lt;180,Weather_Site!M271+180,Weather_Site!M271-180)</f>
        <v>180</v>
      </c>
      <c r="K273" s="635">
        <f t="shared" si="76"/>
        <v>14.86022</v>
      </c>
      <c r="L273" s="635">
        <f t="shared" si="77"/>
        <v>19.908000000000005</v>
      </c>
      <c r="M273" s="635">
        <f t="shared" si="78"/>
        <v>22.227980000000002</v>
      </c>
      <c r="N273" s="635">
        <f t="shared" si="79"/>
        <v>19.908000000000005</v>
      </c>
      <c r="O273" s="636">
        <f t="shared" si="80"/>
        <v>0.17367745754443931</v>
      </c>
      <c r="P273" s="635">
        <f>IF($O$11,Weather_Site!H271,IF(0.191*(Weather_Site!K271+104)*(Weather_Site!J271+1)^1.5/(3.52*(Weather_Site!J271+1)^1.5+Weather_Site!I271-1)&gt;10, 10,0.191*(Weather_Site!K271+104)*(Weather_Site!J271+1)^1.5/(3.52*(Weather_Site!J271+1)^1.5+Weather_Site!I271-1)))</f>
        <v>10</v>
      </c>
      <c r="Q273" s="636">
        <f t="shared" si="81"/>
        <v>0.99848144468279332</v>
      </c>
      <c r="R273" s="636">
        <f t="shared" si="82"/>
        <v>0.17341371871780625</v>
      </c>
      <c r="S273" s="635">
        <f t="shared" si="83"/>
        <v>1</v>
      </c>
      <c r="T273" s="707">
        <f t="shared" si="84"/>
        <v>5.2024115615341877E-3</v>
      </c>
      <c r="U273" s="707">
        <f t="shared" si="85"/>
        <v>0</v>
      </c>
      <c r="V273" s="707">
        <f t="shared" si="86"/>
        <v>0</v>
      </c>
      <c r="W273" s="636">
        <f t="shared" si="87"/>
        <v>1</v>
      </c>
      <c r="X273" s="636">
        <f t="shared" si="88"/>
        <v>0</v>
      </c>
      <c r="Y273" s="707">
        <f t="shared" si="89"/>
        <v>0</v>
      </c>
      <c r="Z273" s="635">
        <f t="shared" si="90"/>
        <v>0</v>
      </c>
      <c r="AA273" s="707">
        <f t="shared" si="91"/>
        <v>0</v>
      </c>
      <c r="AB273" s="707">
        <f t="shared" si="92"/>
        <v>0</v>
      </c>
    </row>
    <row r="274" spans="1:28" x14ac:dyDescent="0.25">
      <c r="A274" s="23" t="str">
        <f>Weather_Site!A272</f>
        <v>Tue</v>
      </c>
      <c r="B274" s="24">
        <f>Weather_Site!B272</f>
        <v>43781</v>
      </c>
      <c r="C274" s="25">
        <f>Weather_Site!C272</f>
        <v>0.27083333333333331</v>
      </c>
      <c r="D274" s="27">
        <f>Weather_Site!D272</f>
        <v>9.9</v>
      </c>
      <c r="E274" s="27">
        <f>Weather_Site!E272</f>
        <v>99</v>
      </c>
      <c r="F274" s="28">
        <f>Weather_Site!F272</f>
        <v>0</v>
      </c>
      <c r="G274" s="27">
        <f>Weather_Site!G272</f>
        <v>0</v>
      </c>
      <c r="H274" s="180">
        <f>C$4</f>
        <v>0</v>
      </c>
      <c r="I274" s="27">
        <f t="shared" si="75"/>
        <v>0</v>
      </c>
      <c r="J274" s="739">
        <f>IF(Weather_Site!M272&lt;180,Weather_Site!M272+180,Weather_Site!M272-180)</f>
        <v>180</v>
      </c>
      <c r="K274" s="635">
        <f t="shared" si="76"/>
        <v>14.85087</v>
      </c>
      <c r="L274" s="635">
        <f t="shared" si="77"/>
        <v>19.885500000000004</v>
      </c>
      <c r="M274" s="635">
        <f t="shared" si="78"/>
        <v>22.203830000000004</v>
      </c>
      <c r="N274" s="635">
        <f t="shared" si="79"/>
        <v>19.885500000000004</v>
      </c>
      <c r="O274" s="636">
        <f t="shared" si="80"/>
        <v>0.17383567152337598</v>
      </c>
      <c r="P274" s="635">
        <f>IF($O$11,Weather_Site!H272,IF(0.191*(Weather_Site!K272+104)*(Weather_Site!J272+1)^1.5/(3.52*(Weather_Site!J272+1)^1.5+Weather_Site!I272-1)&gt;10, 10,0.191*(Weather_Site!K272+104)*(Weather_Site!J272+1)^1.5/(3.52*(Weather_Site!J272+1)^1.5+Weather_Site!I272-1)))</f>
        <v>10</v>
      </c>
      <c r="Q274" s="636">
        <f t="shared" si="81"/>
        <v>0.99848144468279332</v>
      </c>
      <c r="R274" s="636">
        <f t="shared" si="82"/>
        <v>0.17357169244006396</v>
      </c>
      <c r="S274" s="635">
        <f t="shared" si="83"/>
        <v>1</v>
      </c>
      <c r="T274" s="707">
        <f t="shared" si="84"/>
        <v>5.2071507732019181E-3</v>
      </c>
      <c r="U274" s="707">
        <f t="shared" si="85"/>
        <v>0</v>
      </c>
      <c r="V274" s="707">
        <f t="shared" si="86"/>
        <v>0</v>
      </c>
      <c r="W274" s="636">
        <f t="shared" si="87"/>
        <v>1</v>
      </c>
      <c r="X274" s="636">
        <f t="shared" si="88"/>
        <v>0</v>
      </c>
      <c r="Y274" s="707">
        <f t="shared" si="89"/>
        <v>0</v>
      </c>
      <c r="Z274" s="635">
        <f t="shared" si="90"/>
        <v>0</v>
      </c>
      <c r="AA274" s="707">
        <f t="shared" si="91"/>
        <v>0</v>
      </c>
      <c r="AB274" s="707">
        <f t="shared" si="92"/>
        <v>0</v>
      </c>
    </row>
    <row r="275" spans="1:28" x14ac:dyDescent="0.25">
      <c r="A275" s="23" t="str">
        <f>Weather_Site!A273</f>
        <v>Tue</v>
      </c>
      <c r="B275" s="24">
        <f>Weather_Site!B273</f>
        <v>43781</v>
      </c>
      <c r="C275" s="25">
        <f>Weather_Site!C273</f>
        <v>0.29166666666666669</v>
      </c>
      <c r="D275" s="27">
        <f>Weather_Site!D273</f>
        <v>10.7</v>
      </c>
      <c r="E275" s="27">
        <f>Weather_Site!E273</f>
        <v>99</v>
      </c>
      <c r="F275" s="28">
        <f>Weather_Site!F273</f>
        <v>0</v>
      </c>
      <c r="G275" s="27">
        <f>Weather_Site!G273</f>
        <v>0</v>
      </c>
      <c r="H275" s="180">
        <f>C$4</f>
        <v>0</v>
      </c>
      <c r="I275" s="27">
        <f t="shared" si="75"/>
        <v>0</v>
      </c>
      <c r="J275" s="739">
        <f>IF(Weather_Site!M273&lt;180,Weather_Site!M273+180,Weather_Site!M273-180)</f>
        <v>180</v>
      </c>
      <c r="K275" s="635">
        <f t="shared" si="76"/>
        <v>14.83591</v>
      </c>
      <c r="L275" s="635">
        <f t="shared" si="77"/>
        <v>19.849500000000003</v>
      </c>
      <c r="M275" s="635">
        <f t="shared" si="78"/>
        <v>22.165190000000003</v>
      </c>
      <c r="N275" s="635">
        <f t="shared" si="79"/>
        <v>19.849500000000003</v>
      </c>
      <c r="O275" s="636">
        <f t="shared" si="80"/>
        <v>0.17408299644004988</v>
      </c>
      <c r="P275" s="635">
        <f>IF($O$11,Weather_Site!H273,IF(0.191*(Weather_Site!K273+104)*(Weather_Site!J273+1)^1.5/(3.52*(Weather_Site!J273+1)^1.5+Weather_Site!I273-1)&gt;10, 10,0.191*(Weather_Site!K273+104)*(Weather_Site!J273+1)^1.5/(3.52*(Weather_Site!J273+1)^1.5+Weather_Site!I273-1)))</f>
        <v>10</v>
      </c>
      <c r="Q275" s="636">
        <f t="shared" si="81"/>
        <v>0.99848144468279332</v>
      </c>
      <c r="R275" s="636">
        <f t="shared" si="82"/>
        <v>0.17381864178017056</v>
      </c>
      <c r="S275" s="635">
        <f t="shared" si="83"/>
        <v>1</v>
      </c>
      <c r="T275" s="707">
        <f t="shared" si="84"/>
        <v>5.2145592534051169E-3</v>
      </c>
      <c r="U275" s="707">
        <f t="shared" si="85"/>
        <v>0</v>
      </c>
      <c r="V275" s="707">
        <f t="shared" si="86"/>
        <v>0</v>
      </c>
      <c r="W275" s="636">
        <f t="shared" si="87"/>
        <v>1</v>
      </c>
      <c r="X275" s="636">
        <f t="shared" si="88"/>
        <v>0</v>
      </c>
      <c r="Y275" s="707">
        <f t="shared" si="89"/>
        <v>0</v>
      </c>
      <c r="Z275" s="635">
        <f t="shared" si="90"/>
        <v>0</v>
      </c>
      <c r="AA275" s="707">
        <f t="shared" si="91"/>
        <v>0</v>
      </c>
      <c r="AB275" s="707">
        <f t="shared" si="92"/>
        <v>0</v>
      </c>
    </row>
    <row r="276" spans="1:28" x14ac:dyDescent="0.25">
      <c r="A276" s="23" t="str">
        <f>Weather_Site!A274</f>
        <v>Tue</v>
      </c>
      <c r="B276" s="24">
        <f>Weather_Site!B274</f>
        <v>43781</v>
      </c>
      <c r="C276" s="25">
        <f>Weather_Site!C274</f>
        <v>0.3125</v>
      </c>
      <c r="D276" s="27">
        <f>Weather_Site!D274</f>
        <v>13</v>
      </c>
      <c r="E276" s="27">
        <f>Weather_Site!E274</f>
        <v>99</v>
      </c>
      <c r="F276" s="28">
        <f>Weather_Site!F274</f>
        <v>0</v>
      </c>
      <c r="G276" s="27">
        <f>Weather_Site!G274</f>
        <v>0</v>
      </c>
      <c r="H276" s="180">
        <f>C$4</f>
        <v>0</v>
      </c>
      <c r="I276" s="27">
        <f t="shared" si="75"/>
        <v>0</v>
      </c>
      <c r="J276" s="739">
        <f>IF(Weather_Site!M274&lt;180,Weather_Site!M274+180,Weather_Site!M274-180)</f>
        <v>180</v>
      </c>
      <c r="K276" s="635">
        <f t="shared" si="76"/>
        <v>14.792899999999999</v>
      </c>
      <c r="L276" s="635">
        <f t="shared" si="77"/>
        <v>19.746000000000002</v>
      </c>
      <c r="M276" s="635">
        <f t="shared" si="78"/>
        <v>22.054100000000002</v>
      </c>
      <c r="N276" s="635">
        <f t="shared" si="79"/>
        <v>19.746000000000002</v>
      </c>
      <c r="O276" s="636">
        <f t="shared" si="80"/>
        <v>0.17475627621568091</v>
      </c>
      <c r="P276" s="635">
        <f>IF($O$11,Weather_Site!H274,IF(0.191*(Weather_Site!K274+104)*(Weather_Site!J274+1)^1.5/(3.52*(Weather_Site!J274+1)^1.5+Weather_Site!I274-1)&gt;10, 10,0.191*(Weather_Site!K274+104)*(Weather_Site!J274+1)^1.5/(3.52*(Weather_Site!J274+1)^1.5+Weather_Site!I274-1)))</f>
        <v>10</v>
      </c>
      <c r="Q276" s="636">
        <f t="shared" si="81"/>
        <v>0.99848144468279332</v>
      </c>
      <c r="R276" s="636">
        <f t="shared" si="82"/>
        <v>0.17449089914321833</v>
      </c>
      <c r="S276" s="635">
        <f t="shared" si="83"/>
        <v>1</v>
      </c>
      <c r="T276" s="707">
        <f t="shared" si="84"/>
        <v>5.23472697429655E-3</v>
      </c>
      <c r="U276" s="707">
        <f t="shared" si="85"/>
        <v>0</v>
      </c>
      <c r="V276" s="707">
        <f t="shared" si="86"/>
        <v>0</v>
      </c>
      <c r="W276" s="636">
        <f t="shared" si="87"/>
        <v>1</v>
      </c>
      <c r="X276" s="636">
        <f t="shared" si="88"/>
        <v>0</v>
      </c>
      <c r="Y276" s="707">
        <f t="shared" si="89"/>
        <v>0</v>
      </c>
      <c r="Z276" s="635">
        <f t="shared" si="90"/>
        <v>0</v>
      </c>
      <c r="AA276" s="707">
        <f t="shared" si="91"/>
        <v>0</v>
      </c>
      <c r="AB276" s="707">
        <f t="shared" si="92"/>
        <v>0</v>
      </c>
    </row>
    <row r="277" spans="1:28" x14ac:dyDescent="0.25">
      <c r="A277" s="23" t="str">
        <f>Weather_Site!A275</f>
        <v>Tue</v>
      </c>
      <c r="B277" s="24">
        <f>Weather_Site!B275</f>
        <v>43781</v>
      </c>
      <c r="C277" s="25">
        <f>Weather_Site!C275</f>
        <v>0.33333333333333331</v>
      </c>
      <c r="D277" s="27">
        <f>Weather_Site!D275</f>
        <v>15.6</v>
      </c>
      <c r="E277" s="27">
        <f>Weather_Site!E275</f>
        <v>99</v>
      </c>
      <c r="F277" s="28">
        <f>Weather_Site!F275</f>
        <v>230</v>
      </c>
      <c r="G277" s="27">
        <f>Weather_Site!G275</f>
        <v>5</v>
      </c>
      <c r="H277" s="180">
        <f>C$4</f>
        <v>0</v>
      </c>
      <c r="I277" s="27">
        <f t="shared" si="75"/>
        <v>1.6666666666666667</v>
      </c>
      <c r="J277" s="739">
        <f>IF(Weather_Site!M275&lt;180,Weather_Site!M275+180,Weather_Site!M275-180)</f>
        <v>50</v>
      </c>
      <c r="K277" s="635">
        <f t="shared" si="76"/>
        <v>14.74428</v>
      </c>
      <c r="L277" s="635">
        <f t="shared" si="77"/>
        <v>19.629000000000005</v>
      </c>
      <c r="M277" s="635">
        <f t="shared" si="78"/>
        <v>21.928520000000002</v>
      </c>
      <c r="N277" s="635">
        <f t="shared" si="79"/>
        <v>19.629000000000005</v>
      </c>
      <c r="O277" s="636">
        <f t="shared" si="80"/>
        <v>0.1754557580323004</v>
      </c>
      <c r="P277" s="635">
        <f>IF($O$11,Weather_Site!H275,IF(0.191*(Weather_Site!K275+104)*(Weather_Site!J275+1)^1.5/(3.52*(Weather_Site!J275+1)^1.5+Weather_Site!I275-1)&gt;10, 10,0.191*(Weather_Site!K275+104)*(Weather_Site!J275+1)^1.5/(3.52*(Weather_Site!J275+1)^1.5+Weather_Site!I275-1)))</f>
        <v>10</v>
      </c>
      <c r="Q277" s="636">
        <f t="shared" si="81"/>
        <v>0.99848144468279332</v>
      </c>
      <c r="R277" s="636">
        <f t="shared" si="82"/>
        <v>0.17518931875800592</v>
      </c>
      <c r="S277" s="635">
        <f t="shared" si="83"/>
        <v>1</v>
      </c>
      <c r="T277" s="707">
        <f t="shared" si="84"/>
        <v>5.2556795627401775E-3</v>
      </c>
      <c r="U277" s="707">
        <f t="shared" si="85"/>
        <v>54.833504962600365</v>
      </c>
      <c r="V277" s="707">
        <f t="shared" si="86"/>
        <v>62.386884270471192</v>
      </c>
      <c r="W277" s="636">
        <f t="shared" si="87"/>
        <v>1</v>
      </c>
      <c r="X277" s="636">
        <f t="shared" si="88"/>
        <v>0</v>
      </c>
      <c r="Y277" s="707">
        <f t="shared" si="89"/>
        <v>54.833504962600365</v>
      </c>
      <c r="Z277" s="635">
        <f t="shared" si="90"/>
        <v>0.58243350036603858</v>
      </c>
      <c r="AA277" s="707">
        <f t="shared" si="91"/>
        <v>26.08634869771663</v>
      </c>
      <c r="AB277" s="707">
        <f t="shared" si="92"/>
        <v>651.60481730556774</v>
      </c>
    </row>
    <row r="278" spans="1:28" x14ac:dyDescent="0.25">
      <c r="A278" s="23" t="str">
        <f>Weather_Site!A276</f>
        <v>Tue</v>
      </c>
      <c r="B278" s="24">
        <f>Weather_Site!B276</f>
        <v>43781</v>
      </c>
      <c r="C278" s="25">
        <f>Weather_Site!C276</f>
        <v>0.35416666666666669</v>
      </c>
      <c r="D278" s="27">
        <f>Weather_Site!D276</f>
        <v>19.399999999999999</v>
      </c>
      <c r="E278" s="27">
        <f>Weather_Site!E276</f>
        <v>78</v>
      </c>
      <c r="F278" s="28">
        <f>Weather_Site!F276</f>
        <v>340</v>
      </c>
      <c r="G278" s="27">
        <f>Weather_Site!G276</f>
        <v>9</v>
      </c>
      <c r="H278" s="180">
        <f>C$4</f>
        <v>0</v>
      </c>
      <c r="I278" s="27">
        <f t="shared" si="75"/>
        <v>3</v>
      </c>
      <c r="J278" s="739">
        <f>IF(Weather_Site!M276&lt;180,Weather_Site!M276+180,Weather_Site!M276-180)</f>
        <v>160</v>
      </c>
      <c r="K278" s="635">
        <f t="shared" si="76"/>
        <v>12.06922</v>
      </c>
      <c r="L278" s="635">
        <f t="shared" si="77"/>
        <v>15.909000000000001</v>
      </c>
      <c r="M278" s="635">
        <f t="shared" si="78"/>
        <v>17.586980000000001</v>
      </c>
      <c r="N278" s="635">
        <f t="shared" si="79"/>
        <v>15.909000000000001</v>
      </c>
      <c r="O278" s="636">
        <f t="shared" si="80"/>
        <v>0.20589418613634436</v>
      </c>
      <c r="P278" s="635">
        <f>IF($O$11,Weather_Site!H276,IF(0.191*(Weather_Site!K276+104)*(Weather_Site!J276+1)^1.5/(3.52*(Weather_Site!J276+1)^1.5+Weather_Site!I276-1)&gt;10, 10,0.191*(Weather_Site!K276+104)*(Weather_Site!J276+1)^1.5/(3.52*(Weather_Site!J276+1)^1.5+Weather_Site!I276-1)))</f>
        <v>10</v>
      </c>
      <c r="Q278" s="636">
        <f t="shared" si="81"/>
        <v>0.99848144468279332</v>
      </c>
      <c r="R278" s="636">
        <f t="shared" si="82"/>
        <v>0.20558152442520508</v>
      </c>
      <c r="S278" s="635">
        <f t="shared" si="83"/>
        <v>1</v>
      </c>
      <c r="T278" s="707">
        <f t="shared" si="84"/>
        <v>31.851820227206435</v>
      </c>
      <c r="U278" s="707">
        <f t="shared" si="85"/>
        <v>104.54383321285545</v>
      </c>
      <c r="V278" s="707">
        <f t="shared" si="86"/>
        <v>147.45883036077896</v>
      </c>
      <c r="W278" s="636">
        <f t="shared" si="87"/>
        <v>1</v>
      </c>
      <c r="X278" s="636">
        <f t="shared" si="88"/>
        <v>0</v>
      </c>
      <c r="Y278" s="707">
        <f t="shared" si="89"/>
        <v>104.54383321285545</v>
      </c>
      <c r="Z278" s="635">
        <f t="shared" si="90"/>
        <v>0.92868587762439758</v>
      </c>
      <c r="AA278" s="707">
        <f t="shared" si="91"/>
        <v>35.039493636162838</v>
      </c>
      <c r="AB278" s="707">
        <f t="shared" si="92"/>
        <v>1242.3292180127655</v>
      </c>
    </row>
    <row r="279" spans="1:28" x14ac:dyDescent="0.25">
      <c r="A279" s="23" t="str">
        <f>Weather_Site!A277</f>
        <v>Tue</v>
      </c>
      <c r="B279" s="24">
        <f>Weather_Site!B277</f>
        <v>43781</v>
      </c>
      <c r="C279" s="25">
        <f>Weather_Site!C277</f>
        <v>0.375</v>
      </c>
      <c r="D279" s="27">
        <f>Weather_Site!D277</f>
        <v>20.7</v>
      </c>
      <c r="E279" s="27">
        <f>Weather_Site!E277</f>
        <v>73</v>
      </c>
      <c r="F279" s="28">
        <f>Weather_Site!F277</f>
        <v>120</v>
      </c>
      <c r="G279" s="27">
        <f>Weather_Site!G277</f>
        <v>4</v>
      </c>
      <c r="H279" s="180">
        <f>C$4</f>
        <v>0</v>
      </c>
      <c r="I279" s="27">
        <f t="shared" si="75"/>
        <v>1.3333333333333333</v>
      </c>
      <c r="J279" s="739">
        <f>IF(Weather_Site!M277&lt;180,Weather_Site!M277+180,Weather_Site!M277-180)</f>
        <v>300</v>
      </c>
      <c r="K279" s="635">
        <f t="shared" si="76"/>
        <v>11.424909999999999</v>
      </c>
      <c r="L279" s="635">
        <f t="shared" si="77"/>
        <v>15.005500000000001</v>
      </c>
      <c r="M279" s="635">
        <f t="shared" si="78"/>
        <v>16.534189999999999</v>
      </c>
      <c r="N279" s="635">
        <f t="shared" si="79"/>
        <v>15.005500000000001</v>
      </c>
      <c r="O279" s="636">
        <f t="shared" si="80"/>
        <v>0.22724983195729354</v>
      </c>
      <c r="P279" s="635">
        <f>IF($O$11,Weather_Site!H277,IF(0.191*(Weather_Site!K277+104)*(Weather_Site!J277+1)^1.5/(3.52*(Weather_Site!J277+1)^1.5+Weather_Site!I277-1)&gt;10, 10,0.191*(Weather_Site!K277+104)*(Weather_Site!J277+1)^1.5/(3.52*(Weather_Site!J277+1)^1.5+Weather_Site!I277-1)))</f>
        <v>10</v>
      </c>
      <c r="Q279" s="636">
        <f t="shared" si="81"/>
        <v>0.99848144468279332</v>
      </c>
      <c r="R279" s="636">
        <f t="shared" si="82"/>
        <v>0.22690474051664047</v>
      </c>
      <c r="S279" s="635">
        <f t="shared" si="83"/>
        <v>1</v>
      </c>
      <c r="T279" s="707">
        <f t="shared" si="84"/>
        <v>6.8071422154992144E-3</v>
      </c>
      <c r="U279" s="707">
        <f t="shared" si="85"/>
        <v>59.069639957605425</v>
      </c>
      <c r="V279" s="707">
        <f t="shared" si="86"/>
        <v>61.941580382641256</v>
      </c>
      <c r="W279" s="636">
        <f t="shared" si="87"/>
        <v>1</v>
      </c>
      <c r="X279" s="636">
        <f t="shared" si="88"/>
        <v>0</v>
      </c>
      <c r="Y279" s="707">
        <f t="shared" si="89"/>
        <v>59.069639957605425</v>
      </c>
      <c r="Z279" s="635">
        <f t="shared" si="90"/>
        <v>0.61462821046675375</v>
      </c>
      <c r="AA279" s="707">
        <f t="shared" si="91"/>
        <v>31.393303548897439</v>
      </c>
      <c r="AB279" s="707">
        <f t="shared" si="92"/>
        <v>701.94422149621118</v>
      </c>
    </row>
    <row r="280" spans="1:28" x14ac:dyDescent="0.25">
      <c r="A280" s="23" t="str">
        <f>Weather_Site!A278</f>
        <v>Tue</v>
      </c>
      <c r="B280" s="24">
        <f>Weather_Site!B278</f>
        <v>43781</v>
      </c>
      <c r="C280" s="25">
        <f>Weather_Site!C278</f>
        <v>0.39583333333333331</v>
      </c>
      <c r="D280" s="27">
        <f>Weather_Site!D278</f>
        <v>23</v>
      </c>
      <c r="E280" s="27">
        <f>Weather_Site!E278</f>
        <v>57</v>
      </c>
      <c r="F280" s="28">
        <f>Weather_Site!F278</f>
        <v>240</v>
      </c>
      <c r="G280" s="27">
        <f>Weather_Site!G278</f>
        <v>4</v>
      </c>
      <c r="H280" s="180">
        <f>C$4</f>
        <v>0</v>
      </c>
      <c r="I280" s="27">
        <f t="shared" si="75"/>
        <v>1.3333333333333333</v>
      </c>
      <c r="J280" s="739">
        <f>IF(Weather_Site!M278&lt;180,Weather_Site!M278+180,Weather_Site!M278-180)</f>
        <v>60</v>
      </c>
      <c r="K280" s="635">
        <f t="shared" si="76"/>
        <v>9.3978999999999999</v>
      </c>
      <c r="L280" s="635">
        <f t="shared" si="77"/>
        <v>12.198</v>
      </c>
      <c r="M280" s="635">
        <f t="shared" si="78"/>
        <v>13.255100000000002</v>
      </c>
      <c r="N280" s="635">
        <f t="shared" si="79"/>
        <v>12.198</v>
      </c>
      <c r="O280" s="636">
        <f t="shared" si="80"/>
        <v>0.35338284372040307</v>
      </c>
      <c r="P280" s="635">
        <f>IF($O$11,Weather_Site!H278,IF(0.191*(Weather_Site!K278+104)*(Weather_Site!J278+1)^1.5/(3.52*(Weather_Site!J278+1)^1.5+Weather_Site!I278-1)&gt;10, 10,0.191*(Weather_Site!K278+104)*(Weather_Site!J278+1)^1.5/(3.52*(Weather_Site!J278+1)^1.5+Weather_Site!I278-1)))</f>
        <v>10</v>
      </c>
      <c r="Q280" s="636">
        <f t="shared" si="81"/>
        <v>0.99848144468279332</v>
      </c>
      <c r="R280" s="636">
        <f t="shared" si="82"/>
        <v>0.35284621232406183</v>
      </c>
      <c r="S280" s="635">
        <f t="shared" si="83"/>
        <v>1</v>
      </c>
      <c r="T280" s="707">
        <f t="shared" si="84"/>
        <v>1.0585386369721854E-2</v>
      </c>
      <c r="U280" s="707">
        <f t="shared" si="85"/>
        <v>91.855721810530468</v>
      </c>
      <c r="V280" s="707">
        <f t="shared" si="86"/>
        <v>96.321707398521895</v>
      </c>
      <c r="W280" s="636">
        <f t="shared" si="87"/>
        <v>1</v>
      </c>
      <c r="X280" s="636">
        <f t="shared" si="88"/>
        <v>0</v>
      </c>
      <c r="Y280" s="707">
        <f t="shared" si="89"/>
        <v>91.855721810530468</v>
      </c>
      <c r="Z280" s="635">
        <f t="shared" si="90"/>
        <v>0.84574974718807316</v>
      </c>
      <c r="AA280" s="707">
        <f t="shared" si="91"/>
        <v>48.817879363589746</v>
      </c>
      <c r="AB280" s="707">
        <f t="shared" si="92"/>
        <v>1091.5521608484703</v>
      </c>
    </row>
    <row r="281" spans="1:28" x14ac:dyDescent="0.25">
      <c r="A281" s="23" t="str">
        <f>Weather_Site!A279</f>
        <v>Tue</v>
      </c>
      <c r="B281" s="24">
        <f>Weather_Site!B279</f>
        <v>43781</v>
      </c>
      <c r="C281" s="25">
        <f>Weather_Site!C279</f>
        <v>0.41666666666666669</v>
      </c>
      <c r="D281" s="27">
        <f>Weather_Site!D279</f>
        <v>25.4</v>
      </c>
      <c r="E281" s="27">
        <f>Weather_Site!E279</f>
        <v>51</v>
      </c>
      <c r="F281" s="28">
        <f>Weather_Site!F279</f>
        <v>130</v>
      </c>
      <c r="G281" s="27">
        <f>Weather_Site!G279</f>
        <v>2</v>
      </c>
      <c r="H281" s="180">
        <f>C$4</f>
        <v>0</v>
      </c>
      <c r="I281" s="27">
        <f t="shared" si="75"/>
        <v>0.66666666666666663</v>
      </c>
      <c r="J281" s="739">
        <f>IF(Weather_Site!M279&lt;180,Weather_Site!M279+180,Weather_Site!M279-180)</f>
        <v>310</v>
      </c>
      <c r="K281" s="635">
        <f t="shared" si="76"/>
        <v>8.6090199999999992</v>
      </c>
      <c r="L281" s="635">
        <f t="shared" si="77"/>
        <v>11.076000000000001</v>
      </c>
      <c r="M281" s="635">
        <f t="shared" si="78"/>
        <v>11.951180000000001</v>
      </c>
      <c r="N281" s="635">
        <f t="shared" si="79"/>
        <v>11.076000000000001</v>
      </c>
      <c r="O281" s="636">
        <f t="shared" si="80"/>
        <v>0.42963361225483321</v>
      </c>
      <c r="P281" s="635">
        <f>IF($O$11,Weather_Site!H279,IF(0.191*(Weather_Site!K279+104)*(Weather_Site!J279+1)^1.5/(3.52*(Weather_Site!J279+1)^1.5+Weather_Site!I279-1)&gt;10, 10,0.191*(Weather_Site!K279+104)*(Weather_Site!J279+1)^1.5/(3.52*(Weather_Site!J279+1)^1.5+Weather_Site!I279-1)))</f>
        <v>10</v>
      </c>
      <c r="Q281" s="636">
        <f t="shared" si="81"/>
        <v>0.99848144468279332</v>
      </c>
      <c r="R281" s="636">
        <f t="shared" si="82"/>
        <v>0.42898118984849293</v>
      </c>
      <c r="S281" s="635">
        <f t="shared" si="83"/>
        <v>1</v>
      </c>
      <c r="T281" s="707">
        <f t="shared" si="84"/>
        <v>1.2869435695454788E-2</v>
      </c>
      <c r="U281" s="707">
        <f t="shared" si="85"/>
        <v>63.008849070063185</v>
      </c>
      <c r="V281" s="707">
        <f t="shared" si="86"/>
        <v>51.282117417434733</v>
      </c>
      <c r="W281" s="636">
        <f t="shared" si="87"/>
        <v>1</v>
      </c>
      <c r="X281" s="636">
        <f t="shared" si="88"/>
        <v>0</v>
      </c>
      <c r="Y281" s="707">
        <f t="shared" si="89"/>
        <v>63.008849070063185</v>
      </c>
      <c r="Z281" s="635">
        <f t="shared" si="90"/>
        <v>0.64399634432481867</v>
      </c>
      <c r="AA281" s="707">
        <f t="shared" si="91"/>
        <v>43.731849715479719</v>
      </c>
      <c r="AB281" s="707">
        <f t="shared" si="92"/>
        <v>748.75515644925076</v>
      </c>
    </row>
    <row r="282" spans="1:28" x14ac:dyDescent="0.25">
      <c r="A282" s="23" t="str">
        <f>Weather_Site!A280</f>
        <v>Tue</v>
      </c>
      <c r="B282" s="24">
        <f>Weather_Site!B280</f>
        <v>43781</v>
      </c>
      <c r="C282" s="25">
        <f>Weather_Site!C280</f>
        <v>0.4375</v>
      </c>
      <c r="D282" s="27">
        <f>Weather_Site!D280</f>
        <v>27.5</v>
      </c>
      <c r="E282" s="27">
        <f>Weather_Site!E280</f>
        <v>47</v>
      </c>
      <c r="F282" s="28">
        <f>Weather_Site!F280</f>
        <v>60</v>
      </c>
      <c r="G282" s="27">
        <f>Weather_Site!G280</f>
        <v>9</v>
      </c>
      <c r="H282" s="180">
        <f>C$4</f>
        <v>0</v>
      </c>
      <c r="I282" s="27">
        <f t="shared" si="75"/>
        <v>3</v>
      </c>
      <c r="J282" s="739">
        <f>IF(Weather_Site!M280&lt;180,Weather_Site!M280+180,Weather_Site!M280-180)</f>
        <v>240</v>
      </c>
      <c r="K282" s="635">
        <f t="shared" si="76"/>
        <v>8.0737500000000004</v>
      </c>
      <c r="L282" s="635">
        <f t="shared" si="77"/>
        <v>10.3055</v>
      </c>
      <c r="M282" s="635">
        <f t="shared" si="78"/>
        <v>11.05775</v>
      </c>
      <c r="N282" s="635">
        <f t="shared" si="79"/>
        <v>10.3055</v>
      </c>
      <c r="O282" s="636">
        <f t="shared" si="80"/>
        <v>0.48938833565459089</v>
      </c>
      <c r="P282" s="635">
        <f>IF($O$11,Weather_Site!H280,IF(0.191*(Weather_Site!K280+104)*(Weather_Site!J280+1)^1.5/(3.52*(Weather_Site!J280+1)^1.5+Weather_Site!I280-1)&gt;10, 10,0.191*(Weather_Site!K280+104)*(Weather_Site!J280+1)^1.5/(3.52*(Weather_Site!J280+1)^1.5+Weather_Site!I280-1)))</f>
        <v>10</v>
      </c>
      <c r="Q282" s="636">
        <f t="shared" si="81"/>
        <v>0.99848144468279332</v>
      </c>
      <c r="R282" s="636">
        <f t="shared" si="82"/>
        <v>0.4886451723953037</v>
      </c>
      <c r="S282" s="635">
        <f t="shared" si="83"/>
        <v>1</v>
      </c>
      <c r="T282" s="707">
        <f t="shared" si="84"/>
        <v>75.708350881939822</v>
      </c>
      <c r="U282" s="707">
        <f t="shared" si="85"/>
        <v>248.4894474150442</v>
      </c>
      <c r="V282" s="707">
        <f t="shared" si="86"/>
        <v>350.49377994600792</v>
      </c>
      <c r="W282" s="636">
        <f t="shared" si="87"/>
        <v>1</v>
      </c>
      <c r="X282" s="636">
        <f t="shared" si="88"/>
        <v>0</v>
      </c>
      <c r="Y282" s="707">
        <f t="shared" si="89"/>
        <v>248.4894474150442</v>
      </c>
      <c r="Z282" s="635">
        <f t="shared" si="90"/>
        <v>1.7366957112931714</v>
      </c>
      <c r="AA282" s="707">
        <f t="shared" si="91"/>
        <v>83.285107727257071</v>
      </c>
      <c r="AB282" s="707">
        <f t="shared" si="92"/>
        <v>2952.8829334487755</v>
      </c>
    </row>
    <row r="283" spans="1:28" x14ac:dyDescent="0.25">
      <c r="A283" s="23" t="str">
        <f>Weather_Site!A281</f>
        <v>Tue</v>
      </c>
      <c r="B283" s="24">
        <f>Weather_Site!B281</f>
        <v>43781</v>
      </c>
      <c r="C283" s="25">
        <f>Weather_Site!C281</f>
        <v>0.45833333333333331</v>
      </c>
      <c r="D283" s="27">
        <f>Weather_Site!D281</f>
        <v>29.2</v>
      </c>
      <c r="E283" s="27">
        <f>Weather_Site!E281</f>
        <v>36</v>
      </c>
      <c r="F283" s="28">
        <f>Weather_Site!F281</f>
        <v>20</v>
      </c>
      <c r="G283" s="27">
        <f>Weather_Site!G281</f>
        <v>13</v>
      </c>
      <c r="H283" s="180">
        <f>C$4</f>
        <v>0</v>
      </c>
      <c r="I283" s="27">
        <f t="shared" si="75"/>
        <v>4.333333333333333</v>
      </c>
      <c r="J283" s="739">
        <f>IF(Weather_Site!M281&lt;180,Weather_Site!M281+180,Weather_Site!M281-180)</f>
        <v>200</v>
      </c>
      <c r="K283" s="635">
        <f t="shared" si="76"/>
        <v>6.6779600000000006</v>
      </c>
      <c r="L283" s="635">
        <f t="shared" si="77"/>
        <v>8.370000000000001</v>
      </c>
      <c r="M283" s="635">
        <f t="shared" si="78"/>
        <v>8.7976399999999995</v>
      </c>
      <c r="N283" s="635">
        <f t="shared" si="79"/>
        <v>8.370000000000001</v>
      </c>
      <c r="O283" s="636">
        <f t="shared" si="80"/>
        <v>0.65805058934106109</v>
      </c>
      <c r="P283" s="635">
        <f>IF($O$11,Weather_Site!H281,IF(0.191*(Weather_Site!K281+104)*(Weather_Site!J281+1)^1.5/(3.52*(Weather_Site!J281+1)^1.5+Weather_Site!I281-1)&gt;10, 10,0.191*(Weather_Site!K281+104)*(Weather_Site!J281+1)^1.5/(3.52*(Weather_Site!J281+1)^1.5+Weather_Site!I281-1)))</f>
        <v>10</v>
      </c>
      <c r="Q283" s="636">
        <f t="shared" si="81"/>
        <v>0.99848144468279332</v>
      </c>
      <c r="R283" s="636">
        <f t="shared" si="82"/>
        <v>0.65705130311962623</v>
      </c>
      <c r="S283" s="635">
        <f t="shared" si="83"/>
        <v>1</v>
      </c>
      <c r="T283" s="707">
        <f t="shared" si="84"/>
        <v>151.46992084856552</v>
      </c>
      <c r="U283" s="707">
        <f t="shared" si="85"/>
        <v>452.66509540409453</v>
      </c>
      <c r="V283" s="707">
        <f t="shared" si="86"/>
        <v>730.35566751638828</v>
      </c>
      <c r="W283" s="636">
        <f t="shared" si="87"/>
        <v>1</v>
      </c>
      <c r="X283" s="636">
        <f t="shared" si="88"/>
        <v>2.0117557262965283E-5</v>
      </c>
      <c r="Y283" s="707">
        <f t="shared" si="89"/>
        <v>452.67068186008038</v>
      </c>
      <c r="Z283" s="635">
        <f t="shared" si="90"/>
        <v>2.6794566516253755</v>
      </c>
      <c r="AA283" s="707">
        <f t="shared" si="91"/>
        <v>117.11442664288532</v>
      </c>
      <c r="AB283" s="707">
        <f t="shared" si="92"/>
        <v>5379.2366027706212</v>
      </c>
    </row>
    <row r="284" spans="1:28" x14ac:dyDescent="0.25">
      <c r="A284" s="23" t="str">
        <f>Weather_Site!A282</f>
        <v>Tue</v>
      </c>
      <c r="B284" s="24">
        <f>Weather_Site!B282</f>
        <v>43781</v>
      </c>
      <c r="C284" s="25">
        <f>Weather_Site!C282</f>
        <v>0.47916666666666669</v>
      </c>
      <c r="D284" s="27">
        <f>Weather_Site!D282</f>
        <v>31.5</v>
      </c>
      <c r="E284" s="27">
        <f>Weather_Site!E282</f>
        <v>18</v>
      </c>
      <c r="F284" s="28">
        <f>Weather_Site!F282</f>
        <v>350</v>
      </c>
      <c r="G284" s="27">
        <f>Weather_Site!G282</f>
        <v>21</v>
      </c>
      <c r="H284" s="180">
        <f>C$4</f>
        <v>0</v>
      </c>
      <c r="I284" s="27">
        <f t="shared" si="75"/>
        <v>7</v>
      </c>
      <c r="J284" s="739">
        <f>IF(Weather_Site!M282&lt;180,Weather_Site!M282+180,Weather_Site!M282-180)</f>
        <v>170</v>
      </c>
      <c r="K284" s="635">
        <f t="shared" si="76"/>
        <v>4.4029499999999997</v>
      </c>
      <c r="L284" s="635">
        <f t="shared" si="77"/>
        <v>5.2245000000000008</v>
      </c>
      <c r="M284" s="635">
        <f t="shared" si="78"/>
        <v>5.1225500000000004</v>
      </c>
      <c r="N284" s="635">
        <f t="shared" si="79"/>
        <v>5.2245000000000008</v>
      </c>
      <c r="O284" s="636">
        <f t="shared" si="80"/>
        <v>0.92889579932256661</v>
      </c>
      <c r="P284" s="635">
        <f>IF($O$11,Weather_Site!H282,IF(0.191*(Weather_Site!K282+104)*(Weather_Site!J282+1)^1.5/(3.52*(Weather_Site!J282+1)^1.5+Weather_Site!I282-1)&gt;10, 10,0.191*(Weather_Site!K282+104)*(Weather_Site!J282+1)^1.5/(3.52*(Weather_Site!J282+1)^1.5+Weather_Site!I282-1)))</f>
        <v>10</v>
      </c>
      <c r="Q284" s="636">
        <f t="shared" si="81"/>
        <v>0.99848144468279332</v>
      </c>
      <c r="R284" s="636">
        <f t="shared" si="82"/>
        <v>0.92748521966737441</v>
      </c>
      <c r="S284" s="635">
        <f t="shared" si="83"/>
        <v>1</v>
      </c>
      <c r="T284" s="707">
        <f t="shared" si="84"/>
        <v>348.40703696210136</v>
      </c>
      <c r="U284" s="707">
        <f t="shared" si="85"/>
        <v>949.41499603736816</v>
      </c>
      <c r="V284" s="707">
        <f t="shared" si="86"/>
        <v>1825.3959595706654</v>
      </c>
      <c r="W284" s="636">
        <f t="shared" si="87"/>
        <v>1</v>
      </c>
      <c r="X284" s="636">
        <f t="shared" si="88"/>
        <v>0.23404344376546582</v>
      </c>
      <c r="Y284" s="707">
        <f t="shared" si="89"/>
        <v>1154.4325974156918</v>
      </c>
      <c r="Z284" s="635">
        <f t="shared" si="90"/>
        <v>5.2724026304998262</v>
      </c>
      <c r="AA284" s="707">
        <f t="shared" si="91"/>
        <v>205.10848507847555</v>
      </c>
      <c r="AB284" s="707">
        <f t="shared" si="92"/>
        <v>13718.50736595647</v>
      </c>
    </row>
    <row r="285" spans="1:28" x14ac:dyDescent="0.25">
      <c r="A285" s="23" t="str">
        <f>Weather_Site!A283</f>
        <v>Tue</v>
      </c>
      <c r="B285" s="24">
        <f>Weather_Site!B283</f>
        <v>43781</v>
      </c>
      <c r="C285" s="25">
        <f>Weather_Site!C283</f>
        <v>0.5</v>
      </c>
      <c r="D285" s="27">
        <f>Weather_Site!D283</f>
        <v>32.299999999999997</v>
      </c>
      <c r="E285" s="27">
        <f>Weather_Site!E283</f>
        <v>15</v>
      </c>
      <c r="F285" s="28">
        <f>Weather_Site!F283</f>
        <v>340</v>
      </c>
      <c r="G285" s="27">
        <f>Weather_Site!G283</f>
        <v>17</v>
      </c>
      <c r="H285" s="180">
        <f>C$4</f>
        <v>0</v>
      </c>
      <c r="I285" s="27">
        <f t="shared" si="75"/>
        <v>5.666666666666667</v>
      </c>
      <c r="J285" s="739">
        <f>IF(Weather_Site!M283&lt;180,Weather_Site!M283+180,Weather_Site!M283-180)</f>
        <v>160</v>
      </c>
      <c r="K285" s="635">
        <f t="shared" si="76"/>
        <v>4.0159899999999995</v>
      </c>
      <c r="L285" s="635">
        <f t="shared" si="77"/>
        <v>4.6814999999999998</v>
      </c>
      <c r="M285" s="635">
        <f t="shared" si="78"/>
        <v>4.489910000000001</v>
      </c>
      <c r="N285" s="635">
        <f t="shared" si="79"/>
        <v>4.6814999999999998</v>
      </c>
      <c r="O285" s="636">
        <f t="shared" si="80"/>
        <v>0.96553232793000443</v>
      </c>
      <c r="P285" s="635">
        <f>IF($O$11,Weather_Site!H283,IF(0.191*(Weather_Site!K283+104)*(Weather_Site!J283+1)^1.5/(3.52*(Weather_Site!J283+1)^1.5+Weather_Site!I283-1)&gt;10, 10,0.191*(Weather_Site!K283+104)*(Weather_Site!J283+1)^1.5/(3.52*(Weather_Site!J283+1)^1.5+Weather_Site!I283-1)))</f>
        <v>10</v>
      </c>
      <c r="Q285" s="636">
        <f t="shared" si="81"/>
        <v>0.99848144468279332</v>
      </c>
      <c r="R285" s="636">
        <f t="shared" si="82"/>
        <v>0.96406611367949135</v>
      </c>
      <c r="S285" s="635">
        <f t="shared" si="83"/>
        <v>1</v>
      </c>
      <c r="T285" s="707">
        <f t="shared" si="84"/>
        <v>292.94468225094374</v>
      </c>
      <c r="U285" s="707">
        <f t="shared" si="85"/>
        <v>828.861615649859</v>
      </c>
      <c r="V285" s="707">
        <f t="shared" si="86"/>
        <v>1475.1381505173081</v>
      </c>
      <c r="W285" s="636">
        <f t="shared" si="87"/>
        <v>1</v>
      </c>
      <c r="X285" s="636">
        <f t="shared" si="88"/>
        <v>0.20053311755384814</v>
      </c>
      <c r="Y285" s="707">
        <f t="shared" si="89"/>
        <v>958.46146398872679</v>
      </c>
      <c r="Z285" s="635">
        <f t="shared" si="90"/>
        <v>4.6088710808421611</v>
      </c>
      <c r="AA285" s="707">
        <f t="shared" si="91"/>
        <v>201.91738939679925</v>
      </c>
      <c r="AB285" s="707">
        <f t="shared" si="92"/>
        <v>11389.717063732704</v>
      </c>
    </row>
    <row r="286" spans="1:28" x14ac:dyDescent="0.25">
      <c r="A286" s="23" t="str">
        <f>Weather_Site!A284</f>
        <v>Tue</v>
      </c>
      <c r="B286" s="24">
        <f>Weather_Site!B284</f>
        <v>43781</v>
      </c>
      <c r="C286" s="25">
        <f>Weather_Site!C284</f>
        <v>0.52083333333333337</v>
      </c>
      <c r="D286" s="27">
        <f>Weather_Site!D284</f>
        <v>33.9</v>
      </c>
      <c r="E286" s="27">
        <f>Weather_Site!E284</f>
        <v>12</v>
      </c>
      <c r="F286" s="28">
        <f>Weather_Site!F284</f>
        <v>330</v>
      </c>
      <c r="G286" s="27">
        <f>Weather_Site!G284</f>
        <v>15</v>
      </c>
      <c r="H286" s="180">
        <f>C$4</f>
        <v>0</v>
      </c>
      <c r="I286" s="27">
        <f t="shared" si="75"/>
        <v>5</v>
      </c>
      <c r="J286" s="739">
        <f>IF(Weather_Site!M284&lt;180,Weather_Site!M284+180,Weather_Site!M284-180)</f>
        <v>150</v>
      </c>
      <c r="K286" s="635">
        <f t="shared" si="76"/>
        <v>3.6140699999999994</v>
      </c>
      <c r="L286" s="635">
        <f t="shared" si="77"/>
        <v>4.1025</v>
      </c>
      <c r="M286" s="635">
        <f t="shared" si="78"/>
        <v>3.8186300000000006</v>
      </c>
      <c r="N286" s="635">
        <f t="shared" si="79"/>
        <v>4.1025</v>
      </c>
      <c r="O286" s="636">
        <f t="shared" si="80"/>
        <v>0.99832951816664128</v>
      </c>
      <c r="P286" s="635">
        <f>IF($O$11,Weather_Site!H284,IF(0.191*(Weather_Site!K284+104)*(Weather_Site!J284+1)^1.5/(3.52*(Weather_Site!J284+1)^1.5+Weather_Site!I284-1)&gt;10, 10,0.191*(Weather_Site!K284+104)*(Weather_Site!J284+1)^1.5/(3.52*(Weather_Site!J284+1)^1.5+Weather_Site!I284-1)))</f>
        <v>10</v>
      </c>
      <c r="Q286" s="636">
        <f t="shared" si="81"/>
        <v>0.99848144468279332</v>
      </c>
      <c r="R286" s="636">
        <f t="shared" si="82"/>
        <v>0.99681349956850496</v>
      </c>
      <c r="S286" s="635">
        <f t="shared" si="83"/>
        <v>1</v>
      </c>
      <c r="T286" s="707">
        <f t="shared" si="84"/>
        <v>266.57095870755887</v>
      </c>
      <c r="U286" s="707">
        <f t="shared" si="85"/>
        <v>772.87016529378218</v>
      </c>
      <c r="V286" s="707">
        <f t="shared" si="86"/>
        <v>1313.9674049342057</v>
      </c>
      <c r="W286" s="636">
        <f t="shared" si="87"/>
        <v>1</v>
      </c>
      <c r="X286" s="636">
        <f t="shared" si="88"/>
        <v>0.25102894236908013</v>
      </c>
      <c r="Y286" s="707">
        <f t="shared" si="89"/>
        <v>908.70123307954645</v>
      </c>
      <c r="Z286" s="635">
        <f t="shared" si="90"/>
        <v>4.4346010103188513</v>
      </c>
      <c r="AA286" s="707">
        <f t="shared" si="91"/>
        <v>211.03140573143205</v>
      </c>
      <c r="AB286" s="707">
        <f t="shared" si="92"/>
        <v>10798.399653095275</v>
      </c>
    </row>
    <row r="287" spans="1:28" x14ac:dyDescent="0.25">
      <c r="A287" s="23" t="str">
        <f>Weather_Site!A285</f>
        <v>Tue</v>
      </c>
      <c r="B287" s="24">
        <f>Weather_Site!B285</f>
        <v>43781</v>
      </c>
      <c r="C287" s="25">
        <f>Weather_Site!C285</f>
        <v>0.54166666666666663</v>
      </c>
      <c r="D287" s="27">
        <f>Weather_Site!D285</f>
        <v>32.9</v>
      </c>
      <c r="E287" s="27">
        <f>Weather_Site!E285</f>
        <v>24</v>
      </c>
      <c r="F287" s="28">
        <f>Weather_Site!F285</f>
        <v>50</v>
      </c>
      <c r="G287" s="27">
        <f>Weather_Site!G285</f>
        <v>22</v>
      </c>
      <c r="H287" s="180">
        <f>C$4</f>
        <v>0</v>
      </c>
      <c r="I287" s="27">
        <f t="shared" si="75"/>
        <v>7.333333333333333</v>
      </c>
      <c r="J287" s="739">
        <f>IF(Weather_Site!M285&lt;180,Weather_Site!M285+180,Weather_Site!M285-180)</f>
        <v>230</v>
      </c>
      <c r="K287" s="635">
        <f t="shared" si="76"/>
        <v>5.1207699999999994</v>
      </c>
      <c r="L287" s="635">
        <f t="shared" si="77"/>
        <v>6.1755000000000004</v>
      </c>
      <c r="M287" s="635">
        <f t="shared" si="78"/>
        <v>6.2429300000000012</v>
      </c>
      <c r="N287" s="635">
        <f t="shared" si="79"/>
        <v>5.1207699999999994</v>
      </c>
      <c r="O287" s="636">
        <f t="shared" si="80"/>
        <v>0.9362789753907016</v>
      </c>
      <c r="P287" s="635">
        <f>IF($O$11,Weather_Site!H285,IF(0.191*(Weather_Site!K285+104)*(Weather_Site!J285+1)^1.5/(3.52*(Weather_Site!J285+1)^1.5+Weather_Site!I285-1)&gt;10, 10,0.191*(Weather_Site!K285+104)*(Weather_Site!J285+1)^1.5/(3.52*(Weather_Site!J285+1)^1.5+Weather_Site!I285-1)))</f>
        <v>10</v>
      </c>
      <c r="Q287" s="636">
        <f t="shared" si="81"/>
        <v>0.99848144468279332</v>
      </c>
      <c r="R287" s="636">
        <f t="shared" si="82"/>
        <v>0.93485718397423323</v>
      </c>
      <c r="S287" s="635">
        <f t="shared" si="83"/>
        <v>1</v>
      </c>
      <c r="T287" s="707">
        <f t="shared" si="84"/>
        <v>367.77119987981683</v>
      </c>
      <c r="U287" s="707">
        <f t="shared" si="85"/>
        <v>994.43429476991628</v>
      </c>
      <c r="V287" s="707">
        <f t="shared" si="86"/>
        <v>1944.7476124196507</v>
      </c>
      <c r="W287" s="636">
        <f t="shared" si="87"/>
        <v>1</v>
      </c>
      <c r="X287" s="636">
        <f t="shared" si="88"/>
        <v>0.33349740426242974</v>
      </c>
      <c r="Y287" s="707">
        <f t="shared" si="89"/>
        <v>1311.3613194421207</v>
      </c>
      <c r="Z287" s="635">
        <f t="shared" si="90"/>
        <v>5.7813512599550627</v>
      </c>
      <c r="AA287" s="707">
        <f t="shared" si="91"/>
        <v>224.21031997027094</v>
      </c>
      <c r="AB287" s="707">
        <f t="shared" si="92"/>
        <v>15583.343679370533</v>
      </c>
    </row>
    <row r="288" spans="1:28" x14ac:dyDescent="0.25">
      <c r="A288" s="23" t="str">
        <f>Weather_Site!A286</f>
        <v>Tue</v>
      </c>
      <c r="B288" s="24">
        <f>Weather_Site!B286</f>
        <v>43781</v>
      </c>
      <c r="C288" s="25">
        <f>Weather_Site!C286</f>
        <v>0.5625</v>
      </c>
      <c r="D288" s="27">
        <f>Weather_Site!D286</f>
        <v>31.6</v>
      </c>
      <c r="E288" s="27">
        <f>Weather_Site!E286</f>
        <v>26</v>
      </c>
      <c r="F288" s="28">
        <f>Weather_Site!F286</f>
        <v>60</v>
      </c>
      <c r="G288" s="27">
        <f>Weather_Site!G286</f>
        <v>26</v>
      </c>
      <c r="H288" s="180">
        <f>C$4</f>
        <v>0</v>
      </c>
      <c r="I288" s="27">
        <f t="shared" si="75"/>
        <v>8.6666666666666661</v>
      </c>
      <c r="J288" s="739">
        <f>IF(Weather_Site!M286&lt;180,Weather_Site!M286+180,Weather_Site!M286-180)</f>
        <v>240</v>
      </c>
      <c r="K288" s="635">
        <f t="shared" si="76"/>
        <v>5.3930799999999994</v>
      </c>
      <c r="L288" s="635">
        <f t="shared" si="77"/>
        <v>6.5720000000000001</v>
      </c>
      <c r="M288" s="635">
        <f t="shared" si="78"/>
        <v>6.7017200000000017</v>
      </c>
      <c r="N288" s="635">
        <f t="shared" si="79"/>
        <v>5.3930799999999994</v>
      </c>
      <c r="O288" s="636">
        <f t="shared" si="80"/>
        <v>0.91654688204003121</v>
      </c>
      <c r="P288" s="635">
        <f>IF($O$11,Weather_Site!H286,IF(0.191*(Weather_Site!K286+104)*(Weather_Site!J286+1)^1.5/(3.52*(Weather_Site!J286+1)^1.5+Weather_Site!I286-1)&gt;10, 10,0.191*(Weather_Site!K286+104)*(Weather_Site!J286+1)^1.5/(3.52*(Weather_Site!J286+1)^1.5+Weather_Site!I286-1)))</f>
        <v>10</v>
      </c>
      <c r="Q288" s="636">
        <f t="shared" si="81"/>
        <v>0.99848144468279332</v>
      </c>
      <c r="R288" s="636">
        <f t="shared" si="82"/>
        <v>0.91515505489884008</v>
      </c>
      <c r="S288" s="635">
        <f t="shared" si="83"/>
        <v>1</v>
      </c>
      <c r="T288" s="707">
        <f t="shared" si="84"/>
        <v>424.40383619399819</v>
      </c>
      <c r="U288" s="707">
        <f t="shared" si="85"/>
        <v>1117.4545463851987</v>
      </c>
      <c r="V288" s="707">
        <f t="shared" si="86"/>
        <v>2322.9551182222608</v>
      </c>
      <c r="W288" s="636">
        <f t="shared" si="87"/>
        <v>1</v>
      </c>
      <c r="X288" s="636">
        <f t="shared" si="88"/>
        <v>0.48963344885669396</v>
      </c>
      <c r="Y288" s="707">
        <f t="shared" si="89"/>
        <v>1707.7079489724961</v>
      </c>
      <c r="Z288" s="635">
        <f t="shared" si="90"/>
        <v>6.9976322735169152</v>
      </c>
      <c r="AA288" s="707">
        <f t="shared" si="91"/>
        <v>253.73052849347675</v>
      </c>
      <c r="AB288" s="707">
        <f t="shared" si="92"/>
        <v>20293.262793623162</v>
      </c>
    </row>
    <row r="289" spans="1:28" x14ac:dyDescent="0.25">
      <c r="A289" s="23" t="str">
        <f>Weather_Site!A287</f>
        <v>Tue</v>
      </c>
      <c r="B289" s="24">
        <f>Weather_Site!B287</f>
        <v>43781</v>
      </c>
      <c r="C289" s="25">
        <f>Weather_Site!C287</f>
        <v>0.58333333333333337</v>
      </c>
      <c r="D289" s="27">
        <f>Weather_Site!D287</f>
        <v>31.4</v>
      </c>
      <c r="E289" s="27">
        <f>Weather_Site!E287</f>
        <v>25</v>
      </c>
      <c r="F289" s="28">
        <f>Weather_Site!F287</f>
        <v>40</v>
      </c>
      <c r="G289" s="27">
        <f>Weather_Site!G287</f>
        <v>26</v>
      </c>
      <c r="H289" s="180">
        <f>C$4</f>
        <v>0</v>
      </c>
      <c r="I289" s="27">
        <f t="shared" si="75"/>
        <v>8.6666666666666661</v>
      </c>
      <c r="J289" s="739">
        <f>IF(Weather_Site!M287&lt;180,Weather_Site!M287+180,Weather_Site!M287-180)</f>
        <v>220</v>
      </c>
      <c r="K289" s="635">
        <f t="shared" si="76"/>
        <v>5.2728199999999994</v>
      </c>
      <c r="L289" s="635">
        <f t="shared" si="77"/>
        <v>6.4120000000000008</v>
      </c>
      <c r="M289" s="635">
        <f t="shared" si="78"/>
        <v>6.5133800000000015</v>
      </c>
      <c r="N289" s="635">
        <f t="shared" si="79"/>
        <v>5.2728199999999994</v>
      </c>
      <c r="O289" s="636">
        <f t="shared" si="80"/>
        <v>0.9253995362629952</v>
      </c>
      <c r="P289" s="635">
        <f>IF($O$11,Weather_Site!H287,IF(0.191*(Weather_Site!K287+104)*(Weather_Site!J287+1)^1.5/(3.52*(Weather_Site!J287+1)^1.5+Weather_Site!I287-1)&gt;10, 10,0.191*(Weather_Site!K287+104)*(Weather_Site!J287+1)^1.5/(3.52*(Weather_Site!J287+1)^1.5+Weather_Site!I287-1)))</f>
        <v>10</v>
      </c>
      <c r="Q289" s="636">
        <f t="shared" si="81"/>
        <v>0.99848144468279332</v>
      </c>
      <c r="R289" s="636">
        <f t="shared" si="82"/>
        <v>0.92399426587666245</v>
      </c>
      <c r="S289" s="635">
        <f t="shared" si="83"/>
        <v>1</v>
      </c>
      <c r="T289" s="707">
        <f t="shared" si="84"/>
        <v>428.50302684790393</v>
      </c>
      <c r="U289" s="707">
        <f t="shared" si="85"/>
        <v>1128.2477080912413</v>
      </c>
      <c r="V289" s="707">
        <f t="shared" si="86"/>
        <v>2345.3918520544839</v>
      </c>
      <c r="W289" s="636">
        <f t="shared" si="87"/>
        <v>1</v>
      </c>
      <c r="X289" s="636">
        <f t="shared" si="88"/>
        <v>0.54886044999795502</v>
      </c>
      <c r="Y289" s="707">
        <f t="shared" si="89"/>
        <v>1796.2899906592825</v>
      </c>
      <c r="Z289" s="635">
        <f t="shared" si="90"/>
        <v>7.2582221609311519</v>
      </c>
      <c r="AA289" s="707">
        <f t="shared" si="91"/>
        <v>266.89201097398109</v>
      </c>
      <c r="AB289" s="707">
        <f t="shared" si="92"/>
        <v>21345.912722334477</v>
      </c>
    </row>
    <row r="290" spans="1:28" x14ac:dyDescent="0.25">
      <c r="A290" s="23" t="str">
        <f>Weather_Site!A288</f>
        <v>Tue</v>
      </c>
      <c r="B290" s="24">
        <f>Weather_Site!B288</f>
        <v>43781</v>
      </c>
      <c r="C290" s="25">
        <f>Weather_Site!C288</f>
        <v>0.60416666666666663</v>
      </c>
      <c r="D290" s="27">
        <f>Weather_Site!D288</f>
        <v>30.8</v>
      </c>
      <c r="E290" s="27">
        <f>Weather_Site!E288</f>
        <v>31</v>
      </c>
      <c r="F290" s="28">
        <f>Weather_Site!F288</f>
        <v>60</v>
      </c>
      <c r="G290" s="27">
        <f>Weather_Site!G288</f>
        <v>22</v>
      </c>
      <c r="H290" s="180">
        <f>C$4</f>
        <v>0</v>
      </c>
      <c r="I290" s="27">
        <f t="shared" si="75"/>
        <v>7.333333333333333</v>
      </c>
      <c r="J290" s="739">
        <f>IF(Weather_Site!M288&lt;180,Weather_Site!M288+180,Weather_Site!M288-180)</f>
        <v>240</v>
      </c>
      <c r="K290" s="635">
        <f t="shared" si="76"/>
        <v>6.028039999999999</v>
      </c>
      <c r="L290" s="635">
        <f t="shared" si="77"/>
        <v>7.4530000000000003</v>
      </c>
      <c r="M290" s="635">
        <f t="shared" si="78"/>
        <v>7.7303600000000001</v>
      </c>
      <c r="N290" s="635">
        <f t="shared" si="79"/>
        <v>6.028039999999999</v>
      </c>
      <c r="O290" s="636">
        <f t="shared" si="80"/>
        <v>0.86665371550582493</v>
      </c>
      <c r="P290" s="635">
        <f>IF($O$11,Weather_Site!H288,IF(0.191*(Weather_Site!K288+104)*(Weather_Site!J288+1)^1.5/(3.52*(Weather_Site!J288+1)^1.5+Weather_Site!I288-1)&gt;10, 10,0.191*(Weather_Site!K288+104)*(Weather_Site!J288+1)^1.5/(3.52*(Weather_Site!J288+1)^1.5+Weather_Site!I288-1)))</f>
        <v>10</v>
      </c>
      <c r="Q290" s="636">
        <f t="shared" si="81"/>
        <v>0.99848144468279332</v>
      </c>
      <c r="R290" s="636">
        <f t="shared" si="82"/>
        <v>0.86533765389796669</v>
      </c>
      <c r="S290" s="635">
        <f t="shared" si="83"/>
        <v>1</v>
      </c>
      <c r="T290" s="707">
        <f t="shared" si="84"/>
        <v>340.42233694169533</v>
      </c>
      <c r="U290" s="707">
        <f t="shared" si="85"/>
        <v>920.48438450636786</v>
      </c>
      <c r="V290" s="707">
        <f t="shared" si="86"/>
        <v>1800.1287952890955</v>
      </c>
      <c r="W290" s="636">
        <f t="shared" si="87"/>
        <v>1</v>
      </c>
      <c r="X290" s="636">
        <f t="shared" si="88"/>
        <v>7.1715251324286286E-2</v>
      </c>
      <c r="Y290" s="707">
        <f t="shared" si="89"/>
        <v>983.56830450165501</v>
      </c>
      <c r="Z290" s="635">
        <f t="shared" si="90"/>
        <v>4.695845022692601</v>
      </c>
      <c r="AA290" s="707">
        <f t="shared" si="91"/>
        <v>168.16582965764857</v>
      </c>
      <c r="AB290" s="707">
        <f t="shared" si="92"/>
        <v>11688.070018494665</v>
      </c>
    </row>
    <row r="291" spans="1:28" x14ac:dyDescent="0.25">
      <c r="A291" s="23" t="str">
        <f>Weather_Site!A289</f>
        <v>Tue</v>
      </c>
      <c r="B291" s="24">
        <f>Weather_Site!B289</f>
        <v>43781</v>
      </c>
      <c r="C291" s="25">
        <f>Weather_Site!C289</f>
        <v>0.625</v>
      </c>
      <c r="D291" s="27">
        <f>Weather_Site!D289</f>
        <v>30.8</v>
      </c>
      <c r="E291" s="27">
        <f>Weather_Site!E289</f>
        <v>33</v>
      </c>
      <c r="F291" s="28">
        <f>Weather_Site!F289</f>
        <v>60</v>
      </c>
      <c r="G291" s="27">
        <f>Weather_Site!G289</f>
        <v>21</v>
      </c>
      <c r="H291" s="180">
        <f>C$4</f>
        <v>0</v>
      </c>
      <c r="I291" s="27">
        <f t="shared" si="75"/>
        <v>7</v>
      </c>
      <c r="J291" s="739">
        <f>IF(Weather_Site!M289&lt;180,Weather_Site!M289+180,Weather_Site!M289-180)</f>
        <v>240</v>
      </c>
      <c r="K291" s="635">
        <f t="shared" si="76"/>
        <v>6.2760399999999992</v>
      </c>
      <c r="L291" s="635">
        <f t="shared" si="77"/>
        <v>7.7909999999999995</v>
      </c>
      <c r="M291" s="635">
        <f t="shared" si="78"/>
        <v>8.12636</v>
      </c>
      <c r="N291" s="635">
        <f t="shared" si="79"/>
        <v>6.2760399999999992</v>
      </c>
      <c r="O291" s="636">
        <f t="shared" si="80"/>
        <v>0.84595940383104684</v>
      </c>
      <c r="P291" s="635">
        <f>IF($O$11,Weather_Site!H289,IF(0.191*(Weather_Site!K289+104)*(Weather_Site!J289+1)^1.5/(3.52*(Weather_Site!J289+1)^1.5+Weather_Site!I289-1)&gt;10, 10,0.191*(Weather_Site!K289+104)*(Weather_Site!J289+1)^1.5/(3.52*(Weather_Site!J289+1)^1.5+Weather_Site!I289-1)))</f>
        <v>10</v>
      </c>
      <c r="Q291" s="636">
        <f t="shared" si="81"/>
        <v>0.99848144468279332</v>
      </c>
      <c r="R291" s="636">
        <f t="shared" si="82"/>
        <v>0.84467476768021821</v>
      </c>
      <c r="S291" s="635">
        <f t="shared" si="83"/>
        <v>1</v>
      </c>
      <c r="T291" s="707">
        <f t="shared" si="84"/>
        <v>317.29953940361241</v>
      </c>
      <c r="U291" s="707">
        <f t="shared" si="85"/>
        <v>864.6465455240168</v>
      </c>
      <c r="V291" s="707">
        <f t="shared" si="86"/>
        <v>1662.4156109223204</v>
      </c>
      <c r="W291" s="636">
        <f t="shared" si="87"/>
        <v>1</v>
      </c>
      <c r="X291" s="636">
        <f t="shared" si="88"/>
        <v>3.1952921694647599E-2</v>
      </c>
      <c r="Y291" s="707">
        <f t="shared" si="89"/>
        <v>890.13759800110097</v>
      </c>
      <c r="Z291" s="635">
        <f t="shared" si="90"/>
        <v>4.368915045275334</v>
      </c>
      <c r="AA291" s="707">
        <f t="shared" si="91"/>
        <v>158.15109054102425</v>
      </c>
      <c r="AB291" s="707">
        <f t="shared" si="92"/>
        <v>10577.801789579749</v>
      </c>
    </row>
    <row r="292" spans="1:28" x14ac:dyDescent="0.25">
      <c r="A292" s="23" t="str">
        <f>Weather_Site!A290</f>
        <v>Tue</v>
      </c>
      <c r="B292" s="24">
        <f>Weather_Site!B290</f>
        <v>43781</v>
      </c>
      <c r="C292" s="25">
        <f>Weather_Site!C290</f>
        <v>0.64583333333333337</v>
      </c>
      <c r="D292" s="27">
        <f>Weather_Site!D290</f>
        <v>30.7</v>
      </c>
      <c r="E292" s="27">
        <f>Weather_Site!E290</f>
        <v>31</v>
      </c>
      <c r="F292" s="28">
        <f>Weather_Site!F290</f>
        <v>70</v>
      </c>
      <c r="G292" s="27">
        <f>Weather_Site!G290</f>
        <v>21</v>
      </c>
      <c r="H292" s="180">
        <f>C$4</f>
        <v>0</v>
      </c>
      <c r="I292" s="27">
        <f t="shared" si="75"/>
        <v>7</v>
      </c>
      <c r="J292" s="739">
        <f>IF(Weather_Site!M290&lt;180,Weather_Site!M290+180,Weather_Site!M290-180)</f>
        <v>250</v>
      </c>
      <c r="K292" s="635">
        <f t="shared" si="76"/>
        <v>6.0299099999999992</v>
      </c>
      <c r="L292" s="635">
        <f t="shared" si="77"/>
        <v>7.4575000000000005</v>
      </c>
      <c r="M292" s="635">
        <f t="shared" si="78"/>
        <v>7.7351900000000002</v>
      </c>
      <c r="N292" s="635">
        <f t="shared" si="79"/>
        <v>6.0299099999999992</v>
      </c>
      <c r="O292" s="636">
        <f t="shared" si="80"/>
        <v>0.86649990923036357</v>
      </c>
      <c r="P292" s="635">
        <f>IF($O$11,Weather_Site!H290,IF(0.191*(Weather_Site!K290+104)*(Weather_Site!J290+1)^1.5/(3.52*(Weather_Site!J290+1)^1.5+Weather_Site!I290-1)&gt;10, 10,0.191*(Weather_Site!K290+104)*(Weather_Site!J290+1)^1.5/(3.52*(Weather_Site!J290+1)^1.5+Weather_Site!I290-1)))</f>
        <v>10</v>
      </c>
      <c r="Q292" s="636">
        <f t="shared" si="81"/>
        <v>0.99848144468279332</v>
      </c>
      <c r="R292" s="636">
        <f t="shared" si="82"/>
        <v>0.86518408118584267</v>
      </c>
      <c r="S292" s="635">
        <f t="shared" si="83"/>
        <v>1</v>
      </c>
      <c r="T292" s="707">
        <f t="shared" si="84"/>
        <v>325.00380141997539</v>
      </c>
      <c r="U292" s="707">
        <f t="shared" si="85"/>
        <v>885.64078822219676</v>
      </c>
      <c r="V292" s="707">
        <f t="shared" si="86"/>
        <v>1702.7802627926339</v>
      </c>
      <c r="W292" s="636">
        <f t="shared" si="87"/>
        <v>1</v>
      </c>
      <c r="X292" s="636">
        <f t="shared" si="88"/>
        <v>5.4173765251965773E-2</v>
      </c>
      <c r="Y292" s="707">
        <f t="shared" si="89"/>
        <v>929.90831029569017</v>
      </c>
      <c r="Z292" s="635">
        <f t="shared" si="90"/>
        <v>4.5091875260374206</v>
      </c>
      <c r="AA292" s="707">
        <f t="shared" si="91"/>
        <v>165.21716834192489</v>
      </c>
      <c r="AB292" s="707">
        <f t="shared" si="92"/>
        <v>11050.410420680451</v>
      </c>
    </row>
    <row r="293" spans="1:28" x14ac:dyDescent="0.25">
      <c r="A293" s="23" t="str">
        <f>Weather_Site!A291</f>
        <v>Tue</v>
      </c>
      <c r="B293" s="24">
        <f>Weather_Site!B291</f>
        <v>43781</v>
      </c>
      <c r="C293" s="25">
        <f>Weather_Site!C291</f>
        <v>0.66666666666666663</v>
      </c>
      <c r="D293" s="27">
        <f>Weather_Site!D291</f>
        <v>29.7</v>
      </c>
      <c r="E293" s="27">
        <f>Weather_Site!E291</f>
        <v>35</v>
      </c>
      <c r="F293" s="28">
        <f>Weather_Site!F291</f>
        <v>80</v>
      </c>
      <c r="G293" s="27">
        <f>Weather_Site!G291</f>
        <v>17</v>
      </c>
      <c r="H293" s="180">
        <f>C$4</f>
        <v>0</v>
      </c>
      <c r="I293" s="27">
        <f t="shared" si="75"/>
        <v>5.666666666666667</v>
      </c>
      <c r="J293" s="739">
        <f>IF(Weather_Site!M291&lt;180,Weather_Site!M291+180,Weather_Site!M291-180)</f>
        <v>260</v>
      </c>
      <c r="K293" s="635">
        <f t="shared" si="76"/>
        <v>6.5446099999999996</v>
      </c>
      <c r="L293" s="635">
        <f t="shared" si="77"/>
        <v>8.1784999999999997</v>
      </c>
      <c r="M293" s="635">
        <f t="shared" si="78"/>
        <v>8.5754900000000021</v>
      </c>
      <c r="N293" s="635">
        <f t="shared" si="79"/>
        <v>6.5446099999999996</v>
      </c>
      <c r="O293" s="636">
        <f t="shared" si="80"/>
        <v>0.82294551763580603</v>
      </c>
      <c r="P293" s="635">
        <f>IF($O$11,Weather_Site!H291,IF(0.191*(Weather_Site!K291+104)*(Weather_Site!J291+1)^1.5/(3.52*(Weather_Site!J291+1)^1.5+Weather_Site!I291-1)&gt;10, 10,0.191*(Weather_Site!K291+104)*(Weather_Site!J291+1)^1.5/(3.52*(Weather_Site!J291+1)^1.5+Weather_Site!I291-1)))</f>
        <v>10</v>
      </c>
      <c r="Q293" s="636">
        <f t="shared" si="81"/>
        <v>0.99848144468279332</v>
      </c>
      <c r="R293" s="636">
        <f t="shared" si="82"/>
        <v>0.8216958293442288</v>
      </c>
      <c r="S293" s="635">
        <f t="shared" si="83"/>
        <v>1</v>
      </c>
      <c r="T293" s="707">
        <f t="shared" si="84"/>
        <v>249.68352296448055</v>
      </c>
      <c r="U293" s="707">
        <f t="shared" si="85"/>
        <v>706.45791094513481</v>
      </c>
      <c r="V293" s="707">
        <f t="shared" si="86"/>
        <v>1257.2943377922782</v>
      </c>
      <c r="W293" s="636">
        <f t="shared" si="87"/>
        <v>1</v>
      </c>
      <c r="X293" s="636">
        <f t="shared" si="88"/>
        <v>5.4377392838805992E-3</v>
      </c>
      <c r="Y293" s="707">
        <f t="shared" si="89"/>
        <v>709.45321582239399</v>
      </c>
      <c r="Z293" s="635">
        <f t="shared" si="90"/>
        <v>3.7079508038144402</v>
      </c>
      <c r="AA293" s="707">
        <f t="shared" si="91"/>
        <v>149.45926009572636</v>
      </c>
      <c r="AB293" s="707">
        <f t="shared" si="92"/>
        <v>8430.6690480227808</v>
      </c>
    </row>
    <row r="294" spans="1:28" x14ac:dyDescent="0.25">
      <c r="A294" s="23" t="str">
        <f>Weather_Site!A292</f>
        <v>Tue</v>
      </c>
      <c r="B294" s="24">
        <f>Weather_Site!B292</f>
        <v>43781</v>
      </c>
      <c r="C294" s="25">
        <f>Weather_Site!C292</f>
        <v>0.6875</v>
      </c>
      <c r="D294" s="27">
        <f>Weather_Site!D292</f>
        <v>28.9</v>
      </c>
      <c r="E294" s="27">
        <f>Weather_Site!E292</f>
        <v>38</v>
      </c>
      <c r="F294" s="28">
        <f>Weather_Site!F292</f>
        <v>90</v>
      </c>
      <c r="G294" s="27">
        <f>Weather_Site!G292</f>
        <v>15</v>
      </c>
      <c r="H294" s="180">
        <f>C$4</f>
        <v>0</v>
      </c>
      <c r="I294" s="27">
        <f t="shared" si="75"/>
        <v>5</v>
      </c>
      <c r="J294" s="739">
        <f>IF(Weather_Site!M292&lt;180,Weather_Site!M292+180,Weather_Site!M292-180)</f>
        <v>270</v>
      </c>
      <c r="K294" s="635">
        <f t="shared" si="76"/>
        <v>6.9315699999999998</v>
      </c>
      <c r="L294" s="635">
        <f t="shared" si="77"/>
        <v>8.7215000000000007</v>
      </c>
      <c r="M294" s="635">
        <f t="shared" si="78"/>
        <v>9.2081299999999988</v>
      </c>
      <c r="N294" s="635">
        <f t="shared" si="79"/>
        <v>6.9315699999999998</v>
      </c>
      <c r="O294" s="636">
        <f t="shared" si="80"/>
        <v>0.78890384250040413</v>
      </c>
      <c r="P294" s="635">
        <f>IF($O$11,Weather_Site!H292,IF(0.191*(Weather_Site!K292+104)*(Weather_Site!J292+1)^1.5/(3.52*(Weather_Site!J292+1)^1.5+Weather_Site!I292-1)&gt;10, 10,0.191*(Weather_Site!K292+104)*(Weather_Site!J292+1)^1.5/(3.52*(Weather_Site!J292+1)^1.5+Weather_Site!I292-1)))</f>
        <v>10</v>
      </c>
      <c r="Q294" s="636">
        <f t="shared" si="81"/>
        <v>0.99848144468279332</v>
      </c>
      <c r="R294" s="636">
        <f t="shared" si="82"/>
        <v>0.78770584837561031</v>
      </c>
      <c r="S294" s="635">
        <f t="shared" si="83"/>
        <v>1</v>
      </c>
      <c r="T294" s="707">
        <f t="shared" si="84"/>
        <v>210.65074186087185</v>
      </c>
      <c r="U294" s="707">
        <f t="shared" si="85"/>
        <v>610.74047402093606</v>
      </c>
      <c r="V294" s="707">
        <f t="shared" si="86"/>
        <v>1038.3284434747634</v>
      </c>
      <c r="W294" s="636">
        <f t="shared" si="87"/>
        <v>1</v>
      </c>
      <c r="X294" s="636">
        <f t="shared" si="88"/>
        <v>1.2140657141332077E-3</v>
      </c>
      <c r="Y294" s="707">
        <f t="shared" si="89"/>
        <v>611.25959391442586</v>
      </c>
      <c r="Z294" s="635">
        <f t="shared" si="90"/>
        <v>3.329333161788139</v>
      </c>
      <c r="AA294" s="707">
        <f t="shared" si="91"/>
        <v>141.95531674742821</v>
      </c>
      <c r="AB294" s="707">
        <f t="shared" si="92"/>
        <v>7263.8015076830943</v>
      </c>
    </row>
    <row r="295" spans="1:28" x14ac:dyDescent="0.25">
      <c r="A295" s="23" t="str">
        <f>Weather_Site!A293</f>
        <v>Tue</v>
      </c>
      <c r="B295" s="24">
        <f>Weather_Site!B293</f>
        <v>43781</v>
      </c>
      <c r="C295" s="25">
        <f>Weather_Site!C293</f>
        <v>0.70833333333333337</v>
      </c>
      <c r="D295" s="27">
        <f>Weather_Site!D293</f>
        <v>27.3</v>
      </c>
      <c r="E295" s="27">
        <f>Weather_Site!E293</f>
        <v>47</v>
      </c>
      <c r="F295" s="28">
        <f>Weather_Site!F293</f>
        <v>140</v>
      </c>
      <c r="G295" s="27">
        <f>Weather_Site!G293</f>
        <v>13</v>
      </c>
      <c r="H295" s="180">
        <f>C$4</f>
        <v>0</v>
      </c>
      <c r="I295" s="27">
        <f t="shared" si="75"/>
        <v>4.333333333333333</v>
      </c>
      <c r="J295" s="739">
        <f>IF(Weather_Site!M293&lt;180,Weather_Site!M293+180,Weather_Site!M293-180)</f>
        <v>320</v>
      </c>
      <c r="K295" s="635">
        <f t="shared" si="76"/>
        <v>8.0774900000000009</v>
      </c>
      <c r="L295" s="635">
        <f t="shared" si="77"/>
        <v>10.314500000000001</v>
      </c>
      <c r="M295" s="635">
        <f t="shared" si="78"/>
        <v>11.067410000000001</v>
      </c>
      <c r="N295" s="635">
        <f t="shared" si="79"/>
        <v>8.0774900000000009</v>
      </c>
      <c r="O295" s="636">
        <f t="shared" si="80"/>
        <v>0.68479145099711625</v>
      </c>
      <c r="P295" s="635">
        <f>IF($O$11,Weather_Site!H293,IF(0.191*(Weather_Site!K293+104)*(Weather_Site!J293+1)^1.5/(3.52*(Weather_Site!J293+1)^1.5+Weather_Site!I293-1)&gt;10, 10,0.191*(Weather_Site!K293+104)*(Weather_Site!J293+1)^1.5/(3.52*(Weather_Site!J293+1)^1.5+Weather_Site!I293-1)))</f>
        <v>10</v>
      </c>
      <c r="Q295" s="636">
        <f t="shared" si="81"/>
        <v>0.99848144468279332</v>
      </c>
      <c r="R295" s="636">
        <f t="shared" si="82"/>
        <v>0.68375155729802695</v>
      </c>
      <c r="S295" s="635">
        <f t="shared" si="83"/>
        <v>1</v>
      </c>
      <c r="T295" s="707">
        <f t="shared" si="84"/>
        <v>157.62512572805818</v>
      </c>
      <c r="U295" s="707">
        <f t="shared" si="85"/>
        <v>471.0598129057488</v>
      </c>
      <c r="V295" s="707">
        <f t="shared" si="86"/>
        <v>760.03475326012767</v>
      </c>
      <c r="W295" s="636">
        <f t="shared" si="87"/>
        <v>1</v>
      </c>
      <c r="X295" s="636">
        <f t="shared" si="88"/>
        <v>4.1227208125929221E-5</v>
      </c>
      <c r="Y295" s="707">
        <f t="shared" si="89"/>
        <v>471.07172653575793</v>
      </c>
      <c r="Z295" s="635">
        <f t="shared" si="90"/>
        <v>2.7577698094560823</v>
      </c>
      <c r="AA295" s="707">
        <f t="shared" si="91"/>
        <v>121.87512328877106</v>
      </c>
      <c r="AB295" s="707">
        <f t="shared" si="92"/>
        <v>5597.9023503332564</v>
      </c>
    </row>
    <row r="296" spans="1:28" x14ac:dyDescent="0.25">
      <c r="A296" s="23" t="str">
        <f>Weather_Site!A294</f>
        <v>Tue</v>
      </c>
      <c r="B296" s="24">
        <f>Weather_Site!B294</f>
        <v>43781</v>
      </c>
      <c r="C296" s="25">
        <f>Weather_Site!C294</f>
        <v>0.72916666666666663</v>
      </c>
      <c r="D296" s="27">
        <f>Weather_Site!D294</f>
        <v>27.5</v>
      </c>
      <c r="E296" s="27">
        <f>Weather_Site!E294</f>
        <v>42</v>
      </c>
      <c r="F296" s="28">
        <f>Weather_Site!F294</f>
        <v>100</v>
      </c>
      <c r="G296" s="27">
        <f>Weather_Site!G294</f>
        <v>11</v>
      </c>
      <c r="H296" s="180">
        <f>C$4</f>
        <v>0</v>
      </c>
      <c r="I296" s="27">
        <f t="shared" si="75"/>
        <v>3.6666666666666665</v>
      </c>
      <c r="J296" s="739">
        <f>IF(Weather_Site!M294&lt;180,Weather_Site!M294+180,Weather_Site!M294-180)</f>
        <v>280</v>
      </c>
      <c r="K296" s="635">
        <f t="shared" si="76"/>
        <v>7.4537500000000003</v>
      </c>
      <c r="L296" s="635">
        <f t="shared" si="77"/>
        <v>9.4604999999999997</v>
      </c>
      <c r="M296" s="635">
        <f t="shared" si="78"/>
        <v>10.06775</v>
      </c>
      <c r="N296" s="635">
        <f t="shared" si="79"/>
        <v>7.4537500000000003</v>
      </c>
      <c r="O296" s="636">
        <f t="shared" si="80"/>
        <v>0.74182288590791945</v>
      </c>
      <c r="P296" s="635">
        <f>IF($O$11,Weather_Site!H294,IF(0.191*(Weather_Site!K294+104)*(Weather_Site!J294+1)^1.5/(3.52*(Weather_Site!J294+1)^1.5+Weather_Site!I294-1)&gt;10, 10,0.191*(Weather_Site!K294+104)*(Weather_Site!J294+1)^1.5/(3.52*(Weather_Site!J294+1)^1.5+Weather_Site!I294-1)))</f>
        <v>10</v>
      </c>
      <c r="Q296" s="636">
        <f t="shared" si="81"/>
        <v>0.99848144468279332</v>
      </c>
      <c r="R296" s="636">
        <f t="shared" si="82"/>
        <v>0.74069638682009842</v>
      </c>
      <c r="S296" s="635">
        <f t="shared" si="83"/>
        <v>1</v>
      </c>
      <c r="T296" s="707">
        <f t="shared" si="84"/>
        <v>143.01712444160535</v>
      </c>
      <c r="U296" s="707">
        <f t="shared" si="85"/>
        <v>444.54281219894727</v>
      </c>
      <c r="V296" s="707">
        <f t="shared" si="86"/>
        <v>674.75667598369841</v>
      </c>
      <c r="W296" s="636">
        <f t="shared" si="87"/>
        <v>1</v>
      </c>
      <c r="X296" s="636">
        <f t="shared" si="88"/>
        <v>1.0554477697628902E-4</v>
      </c>
      <c r="Y296" s="707">
        <f t="shared" si="89"/>
        <v>444.56711006985722</v>
      </c>
      <c r="Z296" s="635">
        <f t="shared" si="90"/>
        <v>2.6446899997601863</v>
      </c>
      <c r="AA296" s="707">
        <f t="shared" si="91"/>
        <v>129.82335885698436</v>
      </c>
      <c r="AB296" s="707">
        <f t="shared" si="92"/>
        <v>5282.9391579968042</v>
      </c>
    </row>
    <row r="297" spans="1:28" x14ac:dyDescent="0.25">
      <c r="A297" s="23" t="str">
        <f>Weather_Site!A295</f>
        <v>Tue</v>
      </c>
      <c r="B297" s="24">
        <f>Weather_Site!B295</f>
        <v>43781</v>
      </c>
      <c r="C297" s="25">
        <f>Weather_Site!C295</f>
        <v>0.75</v>
      </c>
      <c r="D297" s="27">
        <f>Weather_Site!D295</f>
        <v>25.9</v>
      </c>
      <c r="E297" s="27">
        <f>Weather_Site!E295</f>
        <v>49</v>
      </c>
      <c r="F297" s="28">
        <f>Weather_Site!F295</f>
        <v>110</v>
      </c>
      <c r="G297" s="27">
        <f>Weather_Site!G295</f>
        <v>9</v>
      </c>
      <c r="H297" s="180">
        <f>C$4</f>
        <v>0</v>
      </c>
      <c r="I297" s="27">
        <f t="shared" si="75"/>
        <v>3</v>
      </c>
      <c r="J297" s="739">
        <f>IF(Weather_Site!M295&lt;180,Weather_Site!M295+180,Weather_Site!M295-180)</f>
        <v>290</v>
      </c>
      <c r="K297" s="635">
        <f t="shared" si="76"/>
        <v>8.3516699999999986</v>
      </c>
      <c r="L297" s="635">
        <f t="shared" si="77"/>
        <v>10.7155</v>
      </c>
      <c r="M297" s="635">
        <f t="shared" si="78"/>
        <v>11.531029999999999</v>
      </c>
      <c r="N297" s="635">
        <f t="shared" si="79"/>
        <v>10.7155</v>
      </c>
      <c r="O297" s="636">
        <f t="shared" si="80"/>
        <v>0.45691180275327087</v>
      </c>
      <c r="P297" s="635">
        <f>IF($O$11,Weather_Site!H295,IF(0.191*(Weather_Site!K295+104)*(Weather_Site!J295+1)^1.5/(3.52*(Weather_Site!J295+1)^1.5+Weather_Site!I295-1)&gt;10, 10,0.191*(Weather_Site!K295+104)*(Weather_Site!J295+1)^1.5/(3.52*(Weather_Site!J295+1)^1.5+Weather_Site!I295-1)))</f>
        <v>10</v>
      </c>
      <c r="Q297" s="636">
        <f t="shared" si="81"/>
        <v>0.99848144468279332</v>
      </c>
      <c r="R297" s="636">
        <f t="shared" si="82"/>
        <v>0.45621795690570538</v>
      </c>
      <c r="S297" s="635">
        <f t="shared" si="83"/>
        <v>1</v>
      </c>
      <c r="T297" s="707">
        <f t="shared" si="84"/>
        <v>70.684232877506275</v>
      </c>
      <c r="U297" s="707">
        <f t="shared" si="85"/>
        <v>231.99932060437709</v>
      </c>
      <c r="V297" s="707">
        <f t="shared" si="86"/>
        <v>327.23449494302713</v>
      </c>
      <c r="W297" s="636">
        <f t="shared" si="87"/>
        <v>1</v>
      </c>
      <c r="X297" s="636">
        <f t="shared" si="88"/>
        <v>0</v>
      </c>
      <c r="Y297" s="707">
        <f t="shared" si="89"/>
        <v>231.99932060437709</v>
      </c>
      <c r="Z297" s="635">
        <f t="shared" si="90"/>
        <v>1.6525818448029306</v>
      </c>
      <c r="AA297" s="707">
        <f t="shared" si="91"/>
        <v>77.758184945829569</v>
      </c>
      <c r="AB297" s="707">
        <f t="shared" si="92"/>
        <v>2756.925259848681</v>
      </c>
    </row>
    <row r="298" spans="1:28" x14ac:dyDescent="0.25">
      <c r="A298" s="23" t="str">
        <f>Weather_Site!A296</f>
        <v>Tue</v>
      </c>
      <c r="B298" s="24">
        <f>Weather_Site!B296</f>
        <v>43781</v>
      </c>
      <c r="C298" s="25">
        <f>Weather_Site!C296</f>
        <v>0.77083333333333337</v>
      </c>
      <c r="D298" s="27">
        <f>Weather_Site!D296</f>
        <v>24.6</v>
      </c>
      <c r="E298" s="27">
        <f>Weather_Site!E296</f>
        <v>58</v>
      </c>
      <c r="F298" s="28">
        <f>Weather_Site!F296</f>
        <v>120</v>
      </c>
      <c r="G298" s="27">
        <f>Weather_Site!G296</f>
        <v>11</v>
      </c>
      <c r="H298" s="180">
        <f>C$4</f>
        <v>0</v>
      </c>
      <c r="I298" s="27">
        <f t="shared" si="75"/>
        <v>3.6666666666666665</v>
      </c>
      <c r="J298" s="739">
        <f>IF(Weather_Site!M296&lt;180,Weather_Site!M296+180,Weather_Site!M296-180)</f>
        <v>300</v>
      </c>
      <c r="K298" s="635">
        <f t="shared" si="76"/>
        <v>9.4919799999999999</v>
      </c>
      <c r="L298" s="635">
        <f t="shared" si="77"/>
        <v>12.295000000000002</v>
      </c>
      <c r="M298" s="635">
        <f t="shared" si="78"/>
        <v>13.375819999999999</v>
      </c>
      <c r="N298" s="635">
        <f t="shared" si="79"/>
        <v>12.295000000000002</v>
      </c>
      <c r="O298" s="636">
        <f t="shared" si="80"/>
        <v>0.3474519123712283</v>
      </c>
      <c r="P298" s="635">
        <f>IF($O$11,Weather_Site!H296,IF(0.191*(Weather_Site!K296+104)*(Weather_Site!J296+1)^1.5/(3.52*(Weather_Site!J296+1)^1.5+Weather_Site!I296-1)&gt;10, 10,0.191*(Weather_Site!K296+104)*(Weather_Site!J296+1)^1.5/(3.52*(Weather_Site!J296+1)^1.5+Weather_Site!I296-1)))</f>
        <v>10</v>
      </c>
      <c r="Q298" s="636">
        <f t="shared" si="81"/>
        <v>0.99848144468279332</v>
      </c>
      <c r="R298" s="636">
        <f t="shared" si="82"/>
        <v>0.34692428742222337</v>
      </c>
      <c r="S298" s="635">
        <f t="shared" si="83"/>
        <v>1</v>
      </c>
      <c r="T298" s="707">
        <f t="shared" si="84"/>
        <v>66.985764840959362</v>
      </c>
      <c r="U298" s="707">
        <f t="shared" si="85"/>
        <v>208.21311011504761</v>
      </c>
      <c r="V298" s="707">
        <f t="shared" si="86"/>
        <v>316.03972040961054</v>
      </c>
      <c r="W298" s="636">
        <f t="shared" si="87"/>
        <v>1</v>
      </c>
      <c r="X298" s="636">
        <f t="shared" si="88"/>
        <v>0</v>
      </c>
      <c r="Y298" s="707">
        <f t="shared" si="89"/>
        <v>208.21311011504761</v>
      </c>
      <c r="Z298" s="635">
        <f t="shared" si="90"/>
        <v>1.5282606090989106</v>
      </c>
      <c r="AA298" s="707">
        <f t="shared" si="91"/>
        <v>60.802800524193323</v>
      </c>
      <c r="AB298" s="707">
        <f t="shared" si="92"/>
        <v>2474.2657918671493</v>
      </c>
    </row>
    <row r="299" spans="1:28" x14ac:dyDescent="0.25">
      <c r="A299" s="23" t="str">
        <f>Weather_Site!A297</f>
        <v>Tue</v>
      </c>
      <c r="B299" s="24">
        <f>Weather_Site!B297</f>
        <v>43781</v>
      </c>
      <c r="C299" s="25">
        <f>Weather_Site!C297</f>
        <v>0.79166666666666663</v>
      </c>
      <c r="D299" s="27">
        <f>Weather_Site!D297</f>
        <v>23.1</v>
      </c>
      <c r="E299" s="27">
        <f>Weather_Site!E297</f>
        <v>65</v>
      </c>
      <c r="F299" s="28">
        <f>Weather_Site!F297</f>
        <v>110</v>
      </c>
      <c r="G299" s="27">
        <f>Weather_Site!G297</f>
        <v>11</v>
      </c>
      <c r="H299" s="180">
        <f>C$4</f>
        <v>0</v>
      </c>
      <c r="I299" s="27">
        <f t="shared" si="75"/>
        <v>3.6666666666666665</v>
      </c>
      <c r="J299" s="739">
        <f>IF(Weather_Site!M297&lt;180,Weather_Site!M297+180,Weather_Site!M297-180)</f>
        <v>290</v>
      </c>
      <c r="K299" s="635">
        <f t="shared" si="76"/>
        <v>10.388030000000001</v>
      </c>
      <c r="L299" s="635">
        <f t="shared" si="77"/>
        <v>13.545500000000001</v>
      </c>
      <c r="M299" s="635">
        <f t="shared" si="78"/>
        <v>14.83427</v>
      </c>
      <c r="N299" s="635">
        <f t="shared" si="79"/>
        <v>13.545500000000001</v>
      </c>
      <c r="O299" s="636">
        <f t="shared" si="80"/>
        <v>0.28103881663578401</v>
      </c>
      <c r="P299" s="635">
        <f>IF($O$11,Weather_Site!H297,IF(0.191*(Weather_Site!K297+104)*(Weather_Site!J297+1)^1.5/(3.52*(Weather_Site!J297+1)^1.5+Weather_Site!I297-1)&gt;10, 10,0.191*(Weather_Site!K297+104)*(Weather_Site!J297+1)^1.5/(3.52*(Weather_Site!J297+1)^1.5+Weather_Site!I297-1)))</f>
        <v>10</v>
      </c>
      <c r="Q299" s="636">
        <f t="shared" si="81"/>
        <v>0.99848144468279332</v>
      </c>
      <c r="R299" s="636">
        <f t="shared" si="82"/>
        <v>0.28061204364644027</v>
      </c>
      <c r="S299" s="635">
        <f t="shared" si="83"/>
        <v>1</v>
      </c>
      <c r="T299" s="707">
        <f t="shared" si="84"/>
        <v>54.181886505872143</v>
      </c>
      <c r="U299" s="707">
        <f t="shared" si="85"/>
        <v>168.41457476932493</v>
      </c>
      <c r="V299" s="707">
        <f t="shared" si="86"/>
        <v>255.63085385733484</v>
      </c>
      <c r="W299" s="636">
        <f t="shared" si="87"/>
        <v>1</v>
      </c>
      <c r="X299" s="636">
        <f t="shared" si="88"/>
        <v>0</v>
      </c>
      <c r="Y299" s="707">
        <f t="shared" si="89"/>
        <v>168.41457476932493</v>
      </c>
      <c r="Z299" s="635">
        <f t="shared" si="90"/>
        <v>1.310957424157887</v>
      </c>
      <c r="AA299" s="707">
        <f t="shared" si="91"/>
        <v>49.180754225360623</v>
      </c>
      <c r="AB299" s="707">
        <f t="shared" si="92"/>
        <v>2001.3265301754777</v>
      </c>
    </row>
    <row r="300" spans="1:28" x14ac:dyDescent="0.25">
      <c r="A300" s="23" t="str">
        <f>Weather_Site!A298</f>
        <v>Tue</v>
      </c>
      <c r="B300" s="24">
        <f>Weather_Site!B298</f>
        <v>43781</v>
      </c>
      <c r="C300" s="25">
        <f>Weather_Site!C298</f>
        <v>0.8125</v>
      </c>
      <c r="D300" s="27">
        <f>Weather_Site!D298</f>
        <v>21.3</v>
      </c>
      <c r="E300" s="27">
        <f>Weather_Site!E298</f>
        <v>75</v>
      </c>
      <c r="F300" s="28">
        <f>Weather_Site!F298</f>
        <v>110</v>
      </c>
      <c r="G300" s="27">
        <f>Weather_Site!G298</f>
        <v>11</v>
      </c>
      <c r="H300" s="180">
        <f>C$4</f>
        <v>0</v>
      </c>
      <c r="I300" s="27">
        <f t="shared" si="75"/>
        <v>3.6666666666666665</v>
      </c>
      <c r="J300" s="739">
        <f>IF(Weather_Site!M298&lt;180,Weather_Site!M298+180,Weather_Site!M298-180)</f>
        <v>290</v>
      </c>
      <c r="K300" s="635">
        <f t="shared" si="76"/>
        <v>11.66169</v>
      </c>
      <c r="L300" s="635">
        <f t="shared" si="77"/>
        <v>15.316500000000001</v>
      </c>
      <c r="M300" s="635">
        <f t="shared" si="78"/>
        <v>16.901209999999999</v>
      </c>
      <c r="N300" s="635">
        <f t="shared" si="79"/>
        <v>15.316500000000001</v>
      </c>
      <c r="O300" s="636">
        <f t="shared" si="80"/>
        <v>0.21894094474442372</v>
      </c>
      <c r="P300" s="635">
        <f>IF($O$11,Weather_Site!H298,IF(0.191*(Weather_Site!K298+104)*(Weather_Site!J298+1)^1.5/(3.52*(Weather_Site!J298+1)^1.5+Weather_Site!I298-1)&gt;10, 10,0.191*(Weather_Site!K298+104)*(Weather_Site!J298+1)^1.5/(3.52*(Weather_Site!J298+1)^1.5+Weather_Site!I298-1)))</f>
        <v>10</v>
      </c>
      <c r="Q300" s="636">
        <f t="shared" si="81"/>
        <v>0.99848144468279332</v>
      </c>
      <c r="R300" s="636">
        <f t="shared" si="82"/>
        <v>0.2186084708086278</v>
      </c>
      <c r="S300" s="635">
        <f t="shared" si="83"/>
        <v>1</v>
      </c>
      <c r="T300" s="707">
        <f t="shared" si="84"/>
        <v>42.209946517830403</v>
      </c>
      <c r="U300" s="707">
        <f t="shared" si="85"/>
        <v>131.20196900242519</v>
      </c>
      <c r="V300" s="707">
        <f t="shared" si="86"/>
        <v>199.14708337916591</v>
      </c>
      <c r="W300" s="636">
        <f t="shared" si="87"/>
        <v>1</v>
      </c>
      <c r="X300" s="636">
        <f t="shared" si="88"/>
        <v>0</v>
      </c>
      <c r="Y300" s="707">
        <f t="shared" si="89"/>
        <v>131.20196900242519</v>
      </c>
      <c r="Z300" s="635">
        <f t="shared" si="90"/>
        <v>1.0944274032456265</v>
      </c>
      <c r="AA300" s="707">
        <f t="shared" si="91"/>
        <v>38.313856150690683</v>
      </c>
      <c r="AB300" s="707">
        <f t="shared" si="92"/>
        <v>1559.1167316454862</v>
      </c>
    </row>
    <row r="301" spans="1:28" x14ac:dyDescent="0.25">
      <c r="A301" s="23" t="str">
        <f>Weather_Site!A299</f>
        <v>Tue</v>
      </c>
      <c r="B301" s="24">
        <f>Weather_Site!B299</f>
        <v>43781</v>
      </c>
      <c r="C301" s="25">
        <f>Weather_Site!C299</f>
        <v>0.83333333333333337</v>
      </c>
      <c r="D301" s="27">
        <f>Weather_Site!D299</f>
        <v>19.7</v>
      </c>
      <c r="E301" s="27">
        <f>Weather_Site!E299</f>
        <v>81</v>
      </c>
      <c r="F301" s="28">
        <f>Weather_Site!F299</f>
        <v>110</v>
      </c>
      <c r="G301" s="27">
        <f>Weather_Site!G299</f>
        <v>2</v>
      </c>
      <c r="H301" s="180">
        <f>C$4</f>
        <v>0</v>
      </c>
      <c r="I301" s="27">
        <f t="shared" si="75"/>
        <v>0.66666666666666663</v>
      </c>
      <c r="J301" s="739">
        <f>IF(Weather_Site!M299&lt;180,Weather_Site!M299+180,Weather_Site!M299-180)</f>
        <v>290</v>
      </c>
      <c r="K301" s="635">
        <f t="shared" si="76"/>
        <v>12.43561</v>
      </c>
      <c r="L301" s="635">
        <f t="shared" si="77"/>
        <v>16.4025</v>
      </c>
      <c r="M301" s="635">
        <f t="shared" si="78"/>
        <v>18.166490000000003</v>
      </c>
      <c r="N301" s="635">
        <f t="shared" si="79"/>
        <v>18.166490000000003</v>
      </c>
      <c r="O301" s="636">
        <f t="shared" si="80"/>
        <v>0.18190949591898464</v>
      </c>
      <c r="P301" s="635">
        <f>IF($O$11,Weather_Site!H299,IF(0.191*(Weather_Site!K299+104)*(Weather_Site!J299+1)^1.5/(3.52*(Weather_Site!J299+1)^1.5+Weather_Site!I299-1)&gt;10, 10,0.191*(Weather_Site!K299+104)*(Weather_Site!J299+1)^1.5/(3.52*(Weather_Site!J299+1)^1.5+Weather_Site!I299-1)))</f>
        <v>10</v>
      </c>
      <c r="Q301" s="636">
        <f t="shared" si="81"/>
        <v>0.99848144468279332</v>
      </c>
      <c r="R301" s="636">
        <f t="shared" si="82"/>
        <v>0.18163325628670648</v>
      </c>
      <c r="S301" s="635">
        <f t="shared" si="83"/>
        <v>1</v>
      </c>
      <c r="T301" s="707">
        <f t="shared" si="84"/>
        <v>5.448997688601194E-3</v>
      </c>
      <c r="U301" s="707">
        <f t="shared" si="85"/>
        <v>26.678331596579209</v>
      </c>
      <c r="V301" s="707">
        <f t="shared" si="86"/>
        <v>21.71316178011347</v>
      </c>
      <c r="W301" s="636">
        <f t="shared" si="87"/>
        <v>1</v>
      </c>
      <c r="X301" s="636">
        <f t="shared" si="88"/>
        <v>0</v>
      </c>
      <c r="Y301" s="707">
        <f t="shared" si="89"/>
        <v>26.678331596579209</v>
      </c>
      <c r="Z301" s="635">
        <f t="shared" si="90"/>
        <v>0.34596231894110518</v>
      </c>
      <c r="AA301" s="707">
        <f t="shared" si="91"/>
        <v>18.516332313006114</v>
      </c>
      <c r="AB301" s="707">
        <f t="shared" si="92"/>
        <v>317.02750713934961</v>
      </c>
    </row>
    <row r="302" spans="1:28" x14ac:dyDescent="0.25">
      <c r="A302" s="23" t="str">
        <f>Weather_Site!A300</f>
        <v>Tue</v>
      </c>
      <c r="B302" s="24">
        <f>Weather_Site!B300</f>
        <v>43781</v>
      </c>
      <c r="C302" s="25">
        <f>Weather_Site!C300</f>
        <v>0.85416666666666663</v>
      </c>
      <c r="D302" s="27">
        <f>Weather_Site!D300</f>
        <v>18.399999999999999</v>
      </c>
      <c r="E302" s="27">
        <f>Weather_Site!E300</f>
        <v>92</v>
      </c>
      <c r="F302" s="28">
        <f>Weather_Site!F300</f>
        <v>150</v>
      </c>
      <c r="G302" s="27">
        <f>Weather_Site!G300</f>
        <v>5</v>
      </c>
      <c r="H302" s="180">
        <f>C$4</f>
        <v>0</v>
      </c>
      <c r="I302" s="27">
        <f t="shared" si="75"/>
        <v>1.6666666666666667</v>
      </c>
      <c r="J302" s="739">
        <f>IF(Weather_Site!M300&lt;180,Weather_Site!M300+180,Weather_Site!M300-180)</f>
        <v>330</v>
      </c>
      <c r="K302" s="635">
        <f t="shared" si="76"/>
        <v>13.823919999999999</v>
      </c>
      <c r="L302" s="635">
        <f t="shared" si="77"/>
        <v>18.320000000000004</v>
      </c>
      <c r="M302" s="635">
        <f t="shared" si="78"/>
        <v>20.40728</v>
      </c>
      <c r="N302" s="635">
        <f t="shared" si="79"/>
        <v>20.40728</v>
      </c>
      <c r="O302" s="636">
        <f t="shared" si="80"/>
        <v>0.16931300442947084</v>
      </c>
      <c r="P302" s="635">
        <f>IF($O$11,Weather_Site!H300,IF(0.191*(Weather_Site!K300+104)*(Weather_Site!J300+1)^1.5/(3.52*(Weather_Site!J300+1)^1.5+Weather_Site!I300-1)&gt;10, 10,0.191*(Weather_Site!K300+104)*(Weather_Site!J300+1)^1.5/(3.52*(Weather_Site!J300+1)^1.5+Weather_Site!I300-1)))</f>
        <v>10</v>
      </c>
      <c r="Q302" s="636">
        <f t="shared" si="81"/>
        <v>0.99848144468279332</v>
      </c>
      <c r="R302" s="636">
        <f t="shared" si="82"/>
        <v>0.16905589326632223</v>
      </c>
      <c r="S302" s="635">
        <f t="shared" si="83"/>
        <v>1</v>
      </c>
      <c r="T302" s="707">
        <f t="shared" si="84"/>
        <v>5.0716767979896663E-3</v>
      </c>
      <c r="U302" s="707">
        <f t="shared" si="85"/>
        <v>52.91376910472799</v>
      </c>
      <c r="V302" s="707">
        <f t="shared" si="86"/>
        <v>60.202702557545038</v>
      </c>
      <c r="W302" s="636">
        <f t="shared" si="87"/>
        <v>1</v>
      </c>
      <c r="X302" s="636">
        <f t="shared" si="88"/>
        <v>0</v>
      </c>
      <c r="Y302" s="707">
        <f t="shared" si="89"/>
        <v>52.91376910472799</v>
      </c>
      <c r="Z302" s="635">
        <f t="shared" si="90"/>
        <v>0.56761812181481475</v>
      </c>
      <c r="AA302" s="707">
        <f t="shared" si="91"/>
        <v>25.17305856552235</v>
      </c>
      <c r="AB302" s="707">
        <f t="shared" si="92"/>
        <v>628.79195619451764</v>
      </c>
    </row>
    <row r="303" spans="1:28" x14ac:dyDescent="0.25">
      <c r="A303" s="23" t="str">
        <f>Weather_Site!A301</f>
        <v>Tue</v>
      </c>
      <c r="B303" s="24">
        <f>Weather_Site!B301</f>
        <v>43781</v>
      </c>
      <c r="C303" s="25">
        <f>Weather_Site!C301</f>
        <v>0.875</v>
      </c>
      <c r="D303" s="27">
        <f>Weather_Site!D301</f>
        <v>16.8</v>
      </c>
      <c r="E303" s="27">
        <f>Weather_Site!E301</f>
        <v>94</v>
      </c>
      <c r="F303" s="28">
        <f>Weather_Site!F301</f>
        <v>210</v>
      </c>
      <c r="G303" s="27">
        <f>Weather_Site!G301</f>
        <v>5</v>
      </c>
      <c r="H303" s="180">
        <f>C$4</f>
        <v>0</v>
      </c>
      <c r="I303" s="27">
        <f t="shared" si="75"/>
        <v>1.6666666666666667</v>
      </c>
      <c r="J303" s="739">
        <f>IF(Weather_Site!M301&lt;180,Weather_Site!M301+180,Weather_Site!M301-180)</f>
        <v>30</v>
      </c>
      <c r="K303" s="635">
        <f t="shared" si="76"/>
        <v>14.101840000000001</v>
      </c>
      <c r="L303" s="635">
        <f t="shared" si="77"/>
        <v>18.73</v>
      </c>
      <c r="M303" s="635">
        <f t="shared" si="78"/>
        <v>20.880559999999999</v>
      </c>
      <c r="N303" s="635">
        <f t="shared" si="79"/>
        <v>20.880559999999999</v>
      </c>
      <c r="O303" s="636">
        <f t="shared" si="80"/>
        <v>0.16322872390770549</v>
      </c>
      <c r="P303" s="635">
        <f>IF($O$11,Weather_Site!H301,IF(0.191*(Weather_Site!K301+104)*(Weather_Site!J301+1)^1.5/(3.52*(Weather_Site!J301+1)^1.5+Weather_Site!I301-1)&gt;10, 10,0.191*(Weather_Site!K301+104)*(Weather_Site!J301+1)^1.5/(3.52*(Weather_Site!J301+1)^1.5+Weather_Site!I301-1)))</f>
        <v>10</v>
      </c>
      <c r="Q303" s="636">
        <f t="shared" si="81"/>
        <v>0.99848144468279332</v>
      </c>
      <c r="R303" s="636">
        <f t="shared" si="82"/>
        <v>0.16298085206109458</v>
      </c>
      <c r="S303" s="635">
        <f t="shared" si="83"/>
        <v>1</v>
      </c>
      <c r="T303" s="707">
        <f t="shared" si="84"/>
        <v>4.8894255618328374E-3</v>
      </c>
      <c r="U303" s="707">
        <f t="shared" si="85"/>
        <v>51.012307277965633</v>
      </c>
      <c r="V303" s="707">
        <f t="shared" si="86"/>
        <v>58.039312144842945</v>
      </c>
      <c r="W303" s="636">
        <f t="shared" si="87"/>
        <v>1</v>
      </c>
      <c r="X303" s="636">
        <f t="shared" si="88"/>
        <v>0</v>
      </c>
      <c r="Y303" s="707">
        <f t="shared" si="89"/>
        <v>51.012307277965633</v>
      </c>
      <c r="Z303" s="635">
        <f t="shared" si="90"/>
        <v>0.55279624574486197</v>
      </c>
      <c r="AA303" s="707">
        <f t="shared" si="91"/>
        <v>24.268462073247203</v>
      </c>
      <c r="AB303" s="707">
        <f t="shared" si="92"/>
        <v>606.19625148649152</v>
      </c>
    </row>
    <row r="304" spans="1:28" x14ac:dyDescent="0.25">
      <c r="A304" s="23" t="str">
        <f>Weather_Site!A302</f>
        <v>Tue</v>
      </c>
      <c r="B304" s="24">
        <f>Weather_Site!B302</f>
        <v>43781</v>
      </c>
      <c r="C304" s="25">
        <f>Weather_Site!C302</f>
        <v>0.89583333333333337</v>
      </c>
      <c r="D304" s="27">
        <f>Weather_Site!D302</f>
        <v>16.399999999999999</v>
      </c>
      <c r="E304" s="27">
        <f>Weather_Site!E302</f>
        <v>97</v>
      </c>
      <c r="F304" s="28">
        <f>Weather_Site!F302</f>
        <v>0</v>
      </c>
      <c r="G304" s="27">
        <f>Weather_Site!G302</f>
        <v>0</v>
      </c>
      <c r="H304" s="180">
        <f>C$4</f>
        <v>0</v>
      </c>
      <c r="I304" s="27">
        <f t="shared" si="75"/>
        <v>0</v>
      </c>
      <c r="J304" s="739">
        <f>IF(Weather_Site!M302&lt;180,Weather_Site!M302+180,Weather_Site!M302-180)</f>
        <v>180</v>
      </c>
      <c r="K304" s="635">
        <f t="shared" si="76"/>
        <v>14.48132</v>
      </c>
      <c r="L304" s="635">
        <f t="shared" si="77"/>
        <v>19.255000000000003</v>
      </c>
      <c r="M304" s="635">
        <f t="shared" si="78"/>
        <v>21.493880000000001</v>
      </c>
      <c r="N304" s="635">
        <f t="shared" si="79"/>
        <v>21.493880000000001</v>
      </c>
      <c r="O304" s="636">
        <f t="shared" si="80"/>
        <v>0.15145351693318165</v>
      </c>
      <c r="P304" s="635">
        <f>IF($O$11,Weather_Site!H302,IF(0.191*(Weather_Site!K302+104)*(Weather_Site!J302+1)^1.5/(3.52*(Weather_Site!J302+1)^1.5+Weather_Site!I302-1)&gt;10, 10,0.191*(Weather_Site!K302+104)*(Weather_Site!J302+1)^1.5/(3.52*(Weather_Site!J302+1)^1.5+Weather_Site!I302-1)))</f>
        <v>10</v>
      </c>
      <c r="Q304" s="636">
        <f t="shared" si="81"/>
        <v>0.99848144468279332</v>
      </c>
      <c r="R304" s="636">
        <f t="shared" si="82"/>
        <v>0.15122352638973313</v>
      </c>
      <c r="S304" s="635">
        <f t="shared" si="83"/>
        <v>1</v>
      </c>
      <c r="T304" s="707">
        <f t="shared" si="84"/>
        <v>4.5367057916919935E-3</v>
      </c>
      <c r="U304" s="707">
        <f t="shared" si="85"/>
        <v>0</v>
      </c>
      <c r="V304" s="707">
        <f t="shared" si="86"/>
        <v>0</v>
      </c>
      <c r="W304" s="636">
        <f t="shared" si="87"/>
        <v>1</v>
      </c>
      <c r="X304" s="636">
        <f t="shared" si="88"/>
        <v>0</v>
      </c>
      <c r="Y304" s="707">
        <f t="shared" si="89"/>
        <v>0</v>
      </c>
      <c r="Z304" s="635">
        <f t="shared" si="90"/>
        <v>0</v>
      </c>
      <c r="AA304" s="707">
        <f t="shared" si="91"/>
        <v>0</v>
      </c>
      <c r="AB304" s="707">
        <f t="shared" si="92"/>
        <v>0</v>
      </c>
    </row>
    <row r="305" spans="1:28" x14ac:dyDescent="0.25">
      <c r="A305" s="23" t="str">
        <f>Weather_Site!A303</f>
        <v>Tue</v>
      </c>
      <c r="B305" s="24">
        <f>Weather_Site!B303</f>
        <v>43781</v>
      </c>
      <c r="C305" s="25">
        <f>Weather_Site!C303</f>
        <v>0.91666666666666663</v>
      </c>
      <c r="D305" s="27">
        <f>Weather_Site!D303</f>
        <v>15.9</v>
      </c>
      <c r="E305" s="27">
        <f>Weather_Site!E303</f>
        <v>97</v>
      </c>
      <c r="F305" s="28">
        <f>Weather_Site!F303</f>
        <v>320</v>
      </c>
      <c r="G305" s="27">
        <f>Weather_Site!G303</f>
        <v>5</v>
      </c>
      <c r="H305" s="180">
        <f>C$4</f>
        <v>0</v>
      </c>
      <c r="I305" s="27">
        <f t="shared" si="75"/>
        <v>1.6666666666666667</v>
      </c>
      <c r="J305" s="739">
        <f>IF(Weather_Site!M303&lt;180,Weather_Site!M303+180,Weather_Site!M303-180)</f>
        <v>140</v>
      </c>
      <c r="K305" s="635">
        <f t="shared" si="76"/>
        <v>14.49067</v>
      </c>
      <c r="L305" s="635">
        <f t="shared" si="77"/>
        <v>19.277500000000003</v>
      </c>
      <c r="M305" s="635">
        <f t="shared" si="78"/>
        <v>21.518030000000003</v>
      </c>
      <c r="N305" s="635">
        <f t="shared" si="79"/>
        <v>21.518030000000003</v>
      </c>
      <c r="O305" s="636">
        <f t="shared" si="80"/>
        <v>0.15088169149845587</v>
      </c>
      <c r="P305" s="635">
        <f>IF($O$11,Weather_Site!H303,IF(0.191*(Weather_Site!K303+104)*(Weather_Site!J303+1)^1.5/(3.52*(Weather_Site!J303+1)^1.5+Weather_Site!I303-1)&gt;10, 10,0.191*(Weather_Site!K303+104)*(Weather_Site!J303+1)^1.5/(3.52*(Weather_Site!J303+1)^1.5+Weather_Site!I303-1)))</f>
        <v>10</v>
      </c>
      <c r="Q305" s="636">
        <f t="shared" si="81"/>
        <v>0.99848144468279332</v>
      </c>
      <c r="R305" s="636">
        <f t="shared" si="82"/>
        <v>0.15065256930356175</v>
      </c>
      <c r="S305" s="635">
        <f t="shared" si="83"/>
        <v>1</v>
      </c>
      <c r="T305" s="707">
        <f t="shared" si="84"/>
        <v>4.5195770791068525E-3</v>
      </c>
      <c r="U305" s="707">
        <f t="shared" si="85"/>
        <v>47.153607680535835</v>
      </c>
      <c r="V305" s="707">
        <f t="shared" si="86"/>
        <v>53.649072174161518</v>
      </c>
      <c r="W305" s="636">
        <f t="shared" si="87"/>
        <v>1</v>
      </c>
      <c r="X305" s="636">
        <f t="shared" si="88"/>
        <v>0</v>
      </c>
      <c r="Y305" s="707">
        <f t="shared" si="89"/>
        <v>47.153607680535835</v>
      </c>
      <c r="Z305" s="635">
        <f t="shared" si="90"/>
        <v>0.52223668396514111</v>
      </c>
      <c r="AA305" s="707">
        <f t="shared" si="91"/>
        <v>22.432734386553676</v>
      </c>
      <c r="AB305" s="707">
        <f t="shared" si="92"/>
        <v>560.34203793703421</v>
      </c>
    </row>
    <row r="306" spans="1:28" x14ac:dyDescent="0.25">
      <c r="A306" s="23" t="str">
        <f>Weather_Site!A304</f>
        <v>Tue</v>
      </c>
      <c r="B306" s="24">
        <f>Weather_Site!B304</f>
        <v>43781</v>
      </c>
      <c r="C306" s="25">
        <f>Weather_Site!C304</f>
        <v>0.9375</v>
      </c>
      <c r="D306" s="27">
        <f>Weather_Site!D304</f>
        <v>15</v>
      </c>
      <c r="E306" s="27">
        <f>Weather_Site!E304</f>
        <v>98</v>
      </c>
      <c r="F306" s="28">
        <f>Weather_Site!F304</f>
        <v>350</v>
      </c>
      <c r="G306" s="27">
        <f>Weather_Site!G304</f>
        <v>8</v>
      </c>
      <c r="H306" s="180">
        <f>C$4</f>
        <v>0</v>
      </c>
      <c r="I306" s="27">
        <f t="shared" si="75"/>
        <v>2.6666666666666665</v>
      </c>
      <c r="J306" s="739">
        <f>IF(Weather_Site!M304&lt;180,Weather_Site!M304+180,Weather_Site!M304-180)</f>
        <v>170</v>
      </c>
      <c r="K306" s="635">
        <f t="shared" si="76"/>
        <v>14.631499999999999</v>
      </c>
      <c r="L306" s="635">
        <f t="shared" si="77"/>
        <v>19.487000000000002</v>
      </c>
      <c r="M306" s="635">
        <f t="shared" si="78"/>
        <v>21.759500000000003</v>
      </c>
      <c r="N306" s="635">
        <f t="shared" si="79"/>
        <v>21.759500000000003</v>
      </c>
      <c r="O306" s="636">
        <f t="shared" si="80"/>
        <v>0.14465055143815153</v>
      </c>
      <c r="P306" s="635">
        <f>IF($O$11,Weather_Site!H304,IF(0.191*(Weather_Site!K304+104)*(Weather_Site!J304+1)^1.5/(3.52*(Weather_Site!J304+1)^1.5+Weather_Site!I304-1)&gt;10, 10,0.191*(Weather_Site!K304+104)*(Weather_Site!J304+1)^1.5/(3.52*(Weather_Site!J304+1)^1.5+Weather_Site!I304-1)))</f>
        <v>10</v>
      </c>
      <c r="Q306" s="636">
        <f t="shared" si="81"/>
        <v>0.99848144468279332</v>
      </c>
      <c r="R306" s="636">
        <f t="shared" si="82"/>
        <v>0.14443089157412825</v>
      </c>
      <c r="S306" s="635">
        <f t="shared" si="83"/>
        <v>1</v>
      </c>
      <c r="T306" s="707">
        <f t="shared" si="84"/>
        <v>19.573489344272534</v>
      </c>
      <c r="U306" s="707">
        <f t="shared" si="85"/>
        <v>66.640508719686409</v>
      </c>
      <c r="V306" s="707">
        <f t="shared" si="86"/>
        <v>90.034678452536852</v>
      </c>
      <c r="W306" s="636">
        <f t="shared" si="87"/>
        <v>1</v>
      </c>
      <c r="X306" s="636">
        <f t="shared" si="88"/>
        <v>0</v>
      </c>
      <c r="Y306" s="707">
        <f t="shared" si="89"/>
        <v>66.640508719686409</v>
      </c>
      <c r="Z306" s="635">
        <f t="shared" si="90"/>
        <v>0.67062366896445502</v>
      </c>
      <c r="AA306" s="707">
        <f t="shared" si="91"/>
        <v>24.117149941982628</v>
      </c>
      <c r="AB306" s="707">
        <f t="shared" si="92"/>
        <v>791.91137861894026</v>
      </c>
    </row>
    <row r="307" spans="1:28" x14ac:dyDescent="0.25">
      <c r="A307" s="23" t="str">
        <f>Weather_Site!A305</f>
        <v>Tue</v>
      </c>
      <c r="B307" s="24">
        <f>Weather_Site!B305</f>
        <v>43781</v>
      </c>
      <c r="C307" s="25">
        <f>Weather_Site!C305</f>
        <v>0.95833333333333337</v>
      </c>
      <c r="D307" s="27">
        <f>Weather_Site!D305</f>
        <v>14.1</v>
      </c>
      <c r="E307" s="27">
        <f>Weather_Site!E305</f>
        <v>96</v>
      </c>
      <c r="F307" s="28">
        <f>Weather_Site!F305</f>
        <v>160</v>
      </c>
      <c r="G307" s="27">
        <f>Weather_Site!G305</f>
        <v>2</v>
      </c>
      <c r="H307" s="180">
        <f>C$4</f>
        <v>0</v>
      </c>
      <c r="I307" s="27">
        <f t="shared" si="75"/>
        <v>0.66666666666666663</v>
      </c>
      <c r="J307" s="739">
        <f>IF(Weather_Site!M305&lt;180,Weather_Site!M305+180,Weather_Site!M305-180)</f>
        <v>340</v>
      </c>
      <c r="K307" s="635">
        <f t="shared" si="76"/>
        <v>14.40033</v>
      </c>
      <c r="L307" s="635">
        <f t="shared" si="77"/>
        <v>19.189500000000002</v>
      </c>
      <c r="M307" s="635">
        <f t="shared" si="78"/>
        <v>21.406970000000001</v>
      </c>
      <c r="N307" s="635">
        <f t="shared" si="79"/>
        <v>21.406970000000001</v>
      </c>
      <c r="O307" s="636">
        <f t="shared" si="80"/>
        <v>0.15343794922678189</v>
      </c>
      <c r="P307" s="635">
        <f>IF($O$11,Weather_Site!H305,IF(0.191*(Weather_Site!K305+104)*(Weather_Site!J305+1)^1.5/(3.52*(Weather_Site!J305+1)^1.5+Weather_Site!I305-1)&gt;10, 10,0.191*(Weather_Site!K305+104)*(Weather_Site!J305+1)^1.5/(3.52*(Weather_Site!J305+1)^1.5+Weather_Site!I305-1)))</f>
        <v>10</v>
      </c>
      <c r="Q307" s="636">
        <f t="shared" si="81"/>
        <v>0.99848144468279332</v>
      </c>
      <c r="R307" s="636">
        <f t="shared" si="82"/>
        <v>0.15320494521312228</v>
      </c>
      <c r="S307" s="635">
        <f t="shared" si="83"/>
        <v>1</v>
      </c>
      <c r="T307" s="707">
        <f t="shared" si="84"/>
        <v>4.5961483563936685E-3</v>
      </c>
      <c r="U307" s="707">
        <f t="shared" si="85"/>
        <v>22.502775175597442</v>
      </c>
      <c r="V307" s="707">
        <f t="shared" si="86"/>
        <v>18.314728419970589</v>
      </c>
      <c r="W307" s="636">
        <f t="shared" si="87"/>
        <v>1</v>
      </c>
      <c r="X307" s="636">
        <f t="shared" si="88"/>
        <v>0</v>
      </c>
      <c r="Y307" s="707">
        <f t="shared" si="89"/>
        <v>22.502775175597442</v>
      </c>
      <c r="Z307" s="635">
        <f t="shared" si="90"/>
        <v>0.30590231978815569</v>
      </c>
      <c r="AA307" s="707">
        <f t="shared" si="91"/>
        <v>15.618250399498502</v>
      </c>
      <c r="AB307" s="707">
        <f t="shared" si="92"/>
        <v>267.40797833668296</v>
      </c>
    </row>
    <row r="308" spans="1:28" x14ac:dyDescent="0.25">
      <c r="A308" s="23" t="str">
        <f>Weather_Site!A306</f>
        <v>Tue</v>
      </c>
      <c r="B308" s="24">
        <f>Weather_Site!B306</f>
        <v>43781</v>
      </c>
      <c r="C308" s="25">
        <f>Weather_Site!C306</f>
        <v>0.97916666666666663</v>
      </c>
      <c r="D308" s="27">
        <f>Weather_Site!D306</f>
        <v>13.7</v>
      </c>
      <c r="E308" s="27">
        <f>Weather_Site!E306</f>
        <v>98</v>
      </c>
      <c r="F308" s="28">
        <f>Weather_Site!F306</f>
        <v>250</v>
      </c>
      <c r="G308" s="27">
        <f>Weather_Site!G306</f>
        <v>4</v>
      </c>
      <c r="H308" s="180">
        <f>C$4</f>
        <v>0</v>
      </c>
      <c r="I308" s="27">
        <f t="shared" si="75"/>
        <v>1.3333333333333333</v>
      </c>
      <c r="J308" s="739">
        <f>IF(Weather_Site!M306&lt;180,Weather_Site!M306+180,Weather_Site!M306-180)</f>
        <v>70</v>
      </c>
      <c r="K308" s="635">
        <f t="shared" si="76"/>
        <v>14.655809999999999</v>
      </c>
      <c r="L308" s="635">
        <f t="shared" si="77"/>
        <v>19.545500000000004</v>
      </c>
      <c r="M308" s="635">
        <f t="shared" si="78"/>
        <v>21.822290000000002</v>
      </c>
      <c r="N308" s="635">
        <f t="shared" si="79"/>
        <v>21.822290000000002</v>
      </c>
      <c r="O308" s="636">
        <f t="shared" si="80"/>
        <v>0.14287006407968939</v>
      </c>
      <c r="P308" s="635">
        <f>IF($O$11,Weather_Site!H306,IF(0.191*(Weather_Site!K306+104)*(Weather_Site!J306+1)^1.5/(3.52*(Weather_Site!J306+1)^1.5+Weather_Site!I306-1)&gt;10, 10,0.191*(Weather_Site!K306+104)*(Weather_Site!J306+1)^1.5/(3.52*(Weather_Site!J306+1)^1.5+Weather_Site!I306-1)))</f>
        <v>10</v>
      </c>
      <c r="Q308" s="636">
        <f t="shared" si="81"/>
        <v>0.99848144468279332</v>
      </c>
      <c r="R308" s="636">
        <f t="shared" si="82"/>
        <v>0.14265310798421152</v>
      </c>
      <c r="S308" s="635">
        <f t="shared" si="83"/>
        <v>1</v>
      </c>
      <c r="T308" s="707">
        <f t="shared" si="84"/>
        <v>4.2795932395263457E-3</v>
      </c>
      <c r="U308" s="707">
        <f t="shared" si="85"/>
        <v>37.136587399075566</v>
      </c>
      <c r="V308" s="707">
        <f t="shared" si="86"/>
        <v>38.942152265829918</v>
      </c>
      <c r="W308" s="636">
        <f t="shared" si="87"/>
        <v>1</v>
      </c>
      <c r="X308" s="636">
        <f t="shared" si="88"/>
        <v>0</v>
      </c>
      <c r="Y308" s="707">
        <f t="shared" si="89"/>
        <v>37.136587399075566</v>
      </c>
      <c r="Z308" s="635">
        <f t="shared" si="90"/>
        <v>0.43942314123325021</v>
      </c>
      <c r="AA308" s="707">
        <f t="shared" si="91"/>
        <v>19.736706738454274</v>
      </c>
      <c r="AB308" s="707">
        <f t="shared" si="92"/>
        <v>441.30644692568131</v>
      </c>
    </row>
    <row r="309" spans="1:28" x14ac:dyDescent="0.25">
      <c r="A309" s="23" t="str">
        <f>Weather_Site!A307</f>
        <v>Wed</v>
      </c>
      <c r="B309" s="24">
        <f>Weather_Site!B307</f>
        <v>43782</v>
      </c>
      <c r="C309" s="25">
        <f>Weather_Site!C307</f>
        <v>0</v>
      </c>
      <c r="D309" s="27">
        <f>Weather_Site!D307</f>
        <v>13.8</v>
      </c>
      <c r="E309" s="27">
        <f>Weather_Site!E307</f>
        <v>99</v>
      </c>
      <c r="F309" s="28">
        <f>Weather_Site!F307</f>
        <v>0</v>
      </c>
      <c r="G309" s="27">
        <f>Weather_Site!G307</f>
        <v>0</v>
      </c>
      <c r="H309" s="180">
        <f>C$4</f>
        <v>0</v>
      </c>
      <c r="I309" s="27">
        <f t="shared" si="75"/>
        <v>0</v>
      </c>
      <c r="J309" s="739">
        <f>IF(Weather_Site!M307&lt;180,Weather_Site!M307+180,Weather_Site!M307-180)</f>
        <v>180</v>
      </c>
      <c r="K309" s="635">
        <f t="shared" si="76"/>
        <v>14.777939999999999</v>
      </c>
      <c r="L309" s="635">
        <f t="shared" si="77"/>
        <v>19.710000000000004</v>
      </c>
      <c r="M309" s="635">
        <f t="shared" si="78"/>
        <v>22.015460000000001</v>
      </c>
      <c r="N309" s="635">
        <f t="shared" si="79"/>
        <v>22.015460000000001</v>
      </c>
      <c r="O309" s="636">
        <f t="shared" si="80"/>
        <v>0.13694920044794934</v>
      </c>
      <c r="P309" s="635">
        <f>IF($O$11,Weather_Site!H307,IF(0.191*(Weather_Site!K307+104)*(Weather_Site!J307+1)^1.5/(3.52*(Weather_Site!J307+1)^1.5+Weather_Site!I307-1)&gt;10, 10,0.191*(Weather_Site!K307+104)*(Weather_Site!J307+1)^1.5/(3.52*(Weather_Site!J307+1)^1.5+Weather_Site!I307-1)))</f>
        <v>10</v>
      </c>
      <c r="Q309" s="636">
        <f t="shared" si="81"/>
        <v>0.99848144468279332</v>
      </c>
      <c r="R309" s="636">
        <f t="shared" si="82"/>
        <v>0.13674123551142189</v>
      </c>
      <c r="S309" s="635">
        <f t="shared" si="83"/>
        <v>1</v>
      </c>
      <c r="T309" s="707">
        <f t="shared" si="84"/>
        <v>4.1022370653426565E-3</v>
      </c>
      <c r="U309" s="707">
        <f t="shared" si="85"/>
        <v>0</v>
      </c>
      <c r="V309" s="707">
        <f t="shared" si="86"/>
        <v>0</v>
      </c>
      <c r="W309" s="636">
        <f t="shared" si="87"/>
        <v>1</v>
      </c>
      <c r="X309" s="636">
        <f t="shared" si="88"/>
        <v>0</v>
      </c>
      <c r="Y309" s="707">
        <f t="shared" si="89"/>
        <v>0</v>
      </c>
      <c r="Z309" s="635">
        <f t="shared" si="90"/>
        <v>0</v>
      </c>
      <c r="AA309" s="707">
        <f t="shared" si="91"/>
        <v>0</v>
      </c>
      <c r="AB309" s="707">
        <f t="shared" si="92"/>
        <v>0</v>
      </c>
    </row>
    <row r="310" spans="1:28" x14ac:dyDescent="0.25">
      <c r="A310" s="23" t="str">
        <f>Weather_Site!A308</f>
        <v>Wed</v>
      </c>
      <c r="B310" s="24">
        <f>Weather_Site!B308</f>
        <v>43782</v>
      </c>
      <c r="C310" s="25">
        <f>Weather_Site!C308</f>
        <v>2.0833333333333332E-2</v>
      </c>
      <c r="D310" s="27">
        <f>Weather_Site!D308</f>
        <v>13.7</v>
      </c>
      <c r="E310" s="27">
        <f>Weather_Site!E308</f>
        <v>99</v>
      </c>
      <c r="F310" s="28">
        <f>Weather_Site!F308</f>
        <v>0</v>
      </c>
      <c r="G310" s="27">
        <f>Weather_Site!G308</f>
        <v>0</v>
      </c>
      <c r="H310" s="180">
        <f>C$4</f>
        <v>0</v>
      </c>
      <c r="I310" s="27">
        <f t="shared" si="75"/>
        <v>0</v>
      </c>
      <c r="J310" s="739">
        <f>IF(Weather_Site!M308&lt;180,Weather_Site!M308+180,Weather_Site!M308-180)</f>
        <v>180</v>
      </c>
      <c r="K310" s="635">
        <f t="shared" si="76"/>
        <v>14.779809999999999</v>
      </c>
      <c r="L310" s="635">
        <f t="shared" si="77"/>
        <v>19.714500000000005</v>
      </c>
      <c r="M310" s="635">
        <f t="shared" si="78"/>
        <v>22.020290000000003</v>
      </c>
      <c r="N310" s="635">
        <f t="shared" si="79"/>
        <v>22.020290000000003</v>
      </c>
      <c r="O310" s="636">
        <f t="shared" si="80"/>
        <v>0.1367922862689781</v>
      </c>
      <c r="P310" s="635">
        <f>IF($O$11,Weather_Site!H308,IF(0.191*(Weather_Site!K308+104)*(Weather_Site!J308+1)^1.5/(3.52*(Weather_Site!J308+1)^1.5+Weather_Site!I308-1)&gt;10, 10,0.191*(Weather_Site!K308+104)*(Weather_Site!J308+1)^1.5/(3.52*(Weather_Site!J308+1)^1.5+Weather_Site!I308-1)))</f>
        <v>10</v>
      </c>
      <c r="Q310" s="636">
        <f t="shared" si="81"/>
        <v>0.99848144468279332</v>
      </c>
      <c r="R310" s="636">
        <f t="shared" si="82"/>
        <v>0.13658455961531149</v>
      </c>
      <c r="S310" s="635">
        <f t="shared" si="83"/>
        <v>1</v>
      </c>
      <c r="T310" s="707">
        <f t="shared" si="84"/>
        <v>4.0975367884593444E-3</v>
      </c>
      <c r="U310" s="707">
        <f t="shared" si="85"/>
        <v>0</v>
      </c>
      <c r="V310" s="707">
        <f t="shared" si="86"/>
        <v>0</v>
      </c>
      <c r="W310" s="636">
        <f t="shared" si="87"/>
        <v>1</v>
      </c>
      <c r="X310" s="636">
        <f t="shared" si="88"/>
        <v>0</v>
      </c>
      <c r="Y310" s="707">
        <f t="shared" si="89"/>
        <v>0</v>
      </c>
      <c r="Z310" s="635">
        <f t="shared" si="90"/>
        <v>0</v>
      </c>
      <c r="AA310" s="707">
        <f t="shared" si="91"/>
        <v>0</v>
      </c>
      <c r="AB310" s="707">
        <f t="shared" si="92"/>
        <v>0</v>
      </c>
    </row>
    <row r="311" spans="1:28" x14ac:dyDescent="0.25">
      <c r="A311" s="23" t="str">
        <f>Weather_Site!A309</f>
        <v>Wed</v>
      </c>
      <c r="B311" s="24">
        <f>Weather_Site!B309</f>
        <v>43782</v>
      </c>
      <c r="C311" s="25">
        <f>Weather_Site!C309</f>
        <v>4.1666666666666664E-2</v>
      </c>
      <c r="D311" s="27">
        <f>Weather_Site!D309</f>
        <v>12.7</v>
      </c>
      <c r="E311" s="27">
        <f>Weather_Site!E309</f>
        <v>99</v>
      </c>
      <c r="F311" s="28">
        <f>Weather_Site!F309</f>
        <v>170</v>
      </c>
      <c r="G311" s="27">
        <f>Weather_Site!G309</f>
        <v>2</v>
      </c>
      <c r="H311" s="180">
        <f>C$4</f>
        <v>0</v>
      </c>
      <c r="I311" s="27">
        <f t="shared" si="75"/>
        <v>0.66666666666666663</v>
      </c>
      <c r="J311" s="739">
        <f>IF(Weather_Site!M309&lt;180,Weather_Site!M309+180,Weather_Site!M309-180)</f>
        <v>350</v>
      </c>
      <c r="K311" s="635">
        <f t="shared" si="76"/>
        <v>14.79851</v>
      </c>
      <c r="L311" s="635">
        <f t="shared" si="77"/>
        <v>19.759500000000003</v>
      </c>
      <c r="M311" s="635">
        <f t="shared" si="78"/>
        <v>22.06859</v>
      </c>
      <c r="N311" s="635">
        <f t="shared" si="79"/>
        <v>22.06859</v>
      </c>
      <c r="O311" s="636">
        <f t="shared" si="80"/>
        <v>0.13519858882354363</v>
      </c>
      <c r="P311" s="635">
        <f>IF($O$11,Weather_Site!H309,IF(0.191*(Weather_Site!K309+104)*(Weather_Site!J309+1)^1.5/(3.52*(Weather_Site!J309+1)^1.5+Weather_Site!I309-1)&gt;10, 10,0.191*(Weather_Site!K309+104)*(Weather_Site!J309+1)^1.5/(3.52*(Weather_Site!J309+1)^1.5+Weather_Site!I309-1)))</f>
        <v>10</v>
      </c>
      <c r="Q311" s="636">
        <f t="shared" si="81"/>
        <v>0.99848144468279332</v>
      </c>
      <c r="R311" s="636">
        <f t="shared" si="82"/>
        <v>0.13499328228760679</v>
      </c>
      <c r="S311" s="635">
        <f t="shared" si="83"/>
        <v>1</v>
      </c>
      <c r="T311" s="707">
        <f t="shared" si="84"/>
        <v>4.0497984686282034E-3</v>
      </c>
      <c r="U311" s="707">
        <f t="shared" si="85"/>
        <v>19.827842223423147</v>
      </c>
      <c r="V311" s="707">
        <f t="shared" si="86"/>
        <v>16.137633809265459</v>
      </c>
      <c r="W311" s="636">
        <f t="shared" si="87"/>
        <v>1</v>
      </c>
      <c r="X311" s="636">
        <f t="shared" si="88"/>
        <v>0</v>
      </c>
      <c r="Y311" s="707">
        <f t="shared" si="89"/>
        <v>19.827842223423147</v>
      </c>
      <c r="Z311" s="635">
        <f t="shared" si="90"/>
        <v>0.27915553112902747</v>
      </c>
      <c r="AA311" s="707">
        <f t="shared" si="91"/>
        <v>13.761689494324781</v>
      </c>
      <c r="AB311" s="707">
        <f t="shared" si="92"/>
        <v>235.62085842167841</v>
      </c>
    </row>
    <row r="312" spans="1:28" x14ac:dyDescent="0.25">
      <c r="A312" s="23" t="str">
        <f>Weather_Site!A310</f>
        <v>Wed</v>
      </c>
      <c r="B312" s="24">
        <f>Weather_Site!B310</f>
        <v>43782</v>
      </c>
      <c r="C312" s="25">
        <f>Weather_Site!C310</f>
        <v>5.5555555555555552E-2</v>
      </c>
      <c r="D312" s="27">
        <f>Weather_Site!D310</f>
        <v>18</v>
      </c>
      <c r="E312" s="27">
        <f>Weather_Site!E310</f>
        <v>78</v>
      </c>
      <c r="F312" s="28">
        <f>Weather_Site!F310</f>
        <v>170</v>
      </c>
      <c r="G312" s="27">
        <f>Weather_Site!G310</f>
        <v>13</v>
      </c>
      <c r="H312" s="180">
        <f>C$4</f>
        <v>0</v>
      </c>
      <c r="I312" s="27">
        <f t="shared" si="75"/>
        <v>4.333333333333333</v>
      </c>
      <c r="J312" s="739">
        <f>IF(Weather_Site!M310&lt;180,Weather_Site!M310+180,Weather_Site!M310-180)</f>
        <v>350</v>
      </c>
      <c r="K312" s="635">
        <f t="shared" si="76"/>
        <v>12.0954</v>
      </c>
      <c r="L312" s="635">
        <f t="shared" si="77"/>
        <v>15.972</v>
      </c>
      <c r="M312" s="635">
        <f t="shared" si="78"/>
        <v>17.654600000000002</v>
      </c>
      <c r="N312" s="635">
        <f t="shared" si="79"/>
        <v>17.654600000000002</v>
      </c>
      <c r="O312" s="636">
        <f t="shared" si="80"/>
        <v>0.18476037159673497</v>
      </c>
      <c r="P312" s="635">
        <f>IF($O$11,Weather_Site!H310,IF(0.191*(Weather_Site!K310+104)*(Weather_Site!J310+1)^1.5/(3.52*(Weather_Site!J310+1)^1.5+Weather_Site!I310-1)&gt;10, 10,0.191*(Weather_Site!K310+104)*(Weather_Site!J310+1)^1.5/(3.52*(Weather_Site!J310+1)^1.5+Weather_Site!I310-1)))</f>
        <v>10</v>
      </c>
      <c r="Q312" s="636">
        <f t="shared" si="81"/>
        <v>0.99848144468279332</v>
      </c>
      <c r="R312" s="636">
        <f t="shared" si="82"/>
        <v>0.18447980275203768</v>
      </c>
      <c r="S312" s="635">
        <f t="shared" si="83"/>
        <v>1</v>
      </c>
      <c r="T312" s="707">
        <f t="shared" si="84"/>
        <v>42.528096342459655</v>
      </c>
      <c r="U312" s="707">
        <f t="shared" si="85"/>
        <v>127.09444013944197</v>
      </c>
      <c r="V312" s="707">
        <f t="shared" si="86"/>
        <v>205.06141429526303</v>
      </c>
      <c r="W312" s="636">
        <f t="shared" si="87"/>
        <v>1</v>
      </c>
      <c r="X312" s="636">
        <f t="shared" si="88"/>
        <v>0</v>
      </c>
      <c r="Y312" s="707">
        <f t="shared" si="89"/>
        <v>127.09444013944197</v>
      </c>
      <c r="Z312" s="635">
        <f t="shared" si="90"/>
        <v>1.0695462789404371</v>
      </c>
      <c r="AA312" s="707">
        <f t="shared" si="91"/>
        <v>32.881724138321943</v>
      </c>
      <c r="AB312" s="707">
        <f t="shared" si="92"/>
        <v>1510.3055969903685</v>
      </c>
    </row>
    <row r="313" spans="1:28" x14ac:dyDescent="0.25">
      <c r="A313" s="23" t="str">
        <f>Weather_Site!A311</f>
        <v>Wed</v>
      </c>
      <c r="B313" s="24">
        <f>Weather_Site!B311</f>
        <v>43782</v>
      </c>
      <c r="C313" s="25">
        <f>Weather_Site!C311</f>
        <v>6.25E-2</v>
      </c>
      <c r="D313" s="27">
        <f>Weather_Site!D311</f>
        <v>20.5</v>
      </c>
      <c r="E313" s="27">
        <f>Weather_Site!E311</f>
        <v>63</v>
      </c>
      <c r="F313" s="28">
        <f>Weather_Site!F311</f>
        <v>160</v>
      </c>
      <c r="G313" s="27">
        <f>Weather_Site!G311</f>
        <v>15</v>
      </c>
      <c r="H313" s="180">
        <f>C$4</f>
        <v>0</v>
      </c>
      <c r="I313" s="27">
        <f t="shared" si="75"/>
        <v>5</v>
      </c>
      <c r="J313" s="739">
        <f>IF(Weather_Site!M311&lt;180,Weather_Site!M311+180,Weather_Site!M311-180)</f>
        <v>340</v>
      </c>
      <c r="K313" s="635">
        <f t="shared" si="76"/>
        <v>10.188649999999999</v>
      </c>
      <c r="L313" s="635">
        <f t="shared" si="77"/>
        <v>13.3245</v>
      </c>
      <c r="M313" s="635">
        <f t="shared" si="78"/>
        <v>14.56385</v>
      </c>
      <c r="N313" s="635">
        <f t="shared" si="79"/>
        <v>14.56385</v>
      </c>
      <c r="O313" s="636">
        <f t="shared" si="80"/>
        <v>0.2408911832963172</v>
      </c>
      <c r="P313" s="635">
        <f>IF($O$11,Weather_Site!H311,IF(0.191*(Weather_Site!K311+104)*(Weather_Site!J311+1)^1.5/(3.52*(Weather_Site!J311+1)^1.5+Weather_Site!I311-1)&gt;10, 10,0.191*(Weather_Site!K311+104)*(Weather_Site!J311+1)^1.5/(3.52*(Weather_Site!J311+1)^1.5+Weather_Site!I311-1)))</f>
        <v>10</v>
      </c>
      <c r="Q313" s="636">
        <f t="shared" si="81"/>
        <v>0.99848144468279332</v>
      </c>
      <c r="R313" s="636">
        <f t="shared" si="82"/>
        <v>0.24052537670905436</v>
      </c>
      <c r="S313" s="635">
        <f t="shared" si="83"/>
        <v>1</v>
      </c>
      <c r="T313" s="707">
        <f t="shared" si="84"/>
        <v>64.32204247894316</v>
      </c>
      <c r="U313" s="707">
        <f t="shared" si="85"/>
        <v>186.48913536478508</v>
      </c>
      <c r="V313" s="707">
        <f t="shared" si="86"/>
        <v>317.05279391985067</v>
      </c>
      <c r="W313" s="636">
        <f t="shared" si="87"/>
        <v>1</v>
      </c>
      <c r="X313" s="636">
        <f t="shared" si="88"/>
        <v>0</v>
      </c>
      <c r="Y313" s="707">
        <f t="shared" si="89"/>
        <v>186.48913536478508</v>
      </c>
      <c r="Z313" s="635">
        <f t="shared" si="90"/>
        <v>1.4112325661058631</v>
      </c>
      <c r="AA313" s="707">
        <f t="shared" si="91"/>
        <v>43.309135012722962</v>
      </c>
      <c r="AB313" s="707">
        <f t="shared" si="92"/>
        <v>2216.1125585848627</v>
      </c>
    </row>
    <row r="314" spans="1:28" x14ac:dyDescent="0.25">
      <c r="A314" s="23" t="str">
        <f>Weather_Site!A312</f>
        <v>Wed</v>
      </c>
      <c r="B314" s="24">
        <f>Weather_Site!B312</f>
        <v>43782</v>
      </c>
      <c r="C314" s="25">
        <f>Weather_Site!C312</f>
        <v>8.3333333333333329E-2</v>
      </c>
      <c r="D314" s="27">
        <f>Weather_Site!D312</f>
        <v>20.8</v>
      </c>
      <c r="E314" s="27">
        <f>Weather_Site!E312</f>
        <v>55</v>
      </c>
      <c r="F314" s="28">
        <f>Weather_Site!F312</f>
        <v>170</v>
      </c>
      <c r="G314" s="27">
        <f>Weather_Site!G312</f>
        <v>17</v>
      </c>
      <c r="H314" s="180">
        <f>C$4</f>
        <v>0</v>
      </c>
      <c r="I314" s="27">
        <f t="shared" si="75"/>
        <v>5.666666666666667</v>
      </c>
      <c r="J314" s="739">
        <f>IF(Weather_Site!M312&lt;180,Weather_Site!M312+180,Weather_Site!M312-180)</f>
        <v>350</v>
      </c>
      <c r="K314" s="635">
        <f t="shared" si="76"/>
        <v>9.1910399999999992</v>
      </c>
      <c r="L314" s="635">
        <f t="shared" si="77"/>
        <v>11.959</v>
      </c>
      <c r="M314" s="635">
        <f t="shared" si="78"/>
        <v>12.96536</v>
      </c>
      <c r="N314" s="635">
        <f t="shared" si="79"/>
        <v>12.96536</v>
      </c>
      <c r="O314" s="636">
        <f t="shared" si="80"/>
        <v>0.30950552215751836</v>
      </c>
      <c r="P314" s="635">
        <f>IF($O$11,Weather_Site!H312,IF(0.191*(Weather_Site!K312+104)*(Weather_Site!J312+1)^1.5/(3.52*(Weather_Site!J312+1)^1.5+Weather_Site!I312-1)&gt;10, 10,0.191*(Weather_Site!K312+104)*(Weather_Site!J312+1)^1.5/(3.52*(Weather_Site!J312+1)^1.5+Weather_Site!I312-1)))</f>
        <v>10</v>
      </c>
      <c r="Q314" s="636">
        <f t="shared" si="81"/>
        <v>0.99848144468279332</v>
      </c>
      <c r="R314" s="636">
        <f t="shared" si="82"/>
        <v>0.30903552090114123</v>
      </c>
      <c r="S314" s="635">
        <f t="shared" si="83"/>
        <v>1</v>
      </c>
      <c r="T314" s="707">
        <f t="shared" si="84"/>
        <v>93.904672293810094</v>
      </c>
      <c r="U314" s="707">
        <f t="shared" si="85"/>
        <v>265.69514010786327</v>
      </c>
      <c r="V314" s="707">
        <f t="shared" si="86"/>
        <v>472.86185073591196</v>
      </c>
      <c r="W314" s="636">
        <f t="shared" si="87"/>
        <v>1</v>
      </c>
      <c r="X314" s="636">
        <f t="shared" si="88"/>
        <v>0</v>
      </c>
      <c r="Y314" s="707">
        <f t="shared" si="89"/>
        <v>265.69514010786327</v>
      </c>
      <c r="Z314" s="635">
        <f t="shared" si="90"/>
        <v>1.8228269222787399</v>
      </c>
      <c r="AA314" s="707">
        <f t="shared" si="91"/>
        <v>55.973527451728167</v>
      </c>
      <c r="AB314" s="707">
        <f t="shared" si="92"/>
        <v>3157.3439149484416</v>
      </c>
    </row>
    <row r="315" spans="1:28" x14ac:dyDescent="0.25">
      <c r="A315" s="23" t="str">
        <f>Weather_Site!A313</f>
        <v>Wed</v>
      </c>
      <c r="B315" s="24">
        <f>Weather_Site!B313</f>
        <v>43782</v>
      </c>
      <c r="C315" s="25">
        <f>Weather_Site!C313</f>
        <v>0.10416666666666667</v>
      </c>
      <c r="D315" s="27">
        <f>Weather_Site!D313</f>
        <v>20.5</v>
      </c>
      <c r="E315" s="27">
        <f>Weather_Site!E313</f>
        <v>55</v>
      </c>
      <c r="F315" s="28">
        <f>Weather_Site!F313</f>
        <v>170</v>
      </c>
      <c r="G315" s="27">
        <f>Weather_Site!G313</f>
        <v>11</v>
      </c>
      <c r="H315" s="180">
        <f>C$4</f>
        <v>0</v>
      </c>
      <c r="I315" s="27">
        <f t="shared" si="75"/>
        <v>3.6666666666666665</v>
      </c>
      <c r="J315" s="739">
        <f>IF(Weather_Site!M313&lt;180,Weather_Site!M313+180,Weather_Site!M313-180)</f>
        <v>350</v>
      </c>
      <c r="K315" s="635">
        <f t="shared" si="76"/>
        <v>9.19665</v>
      </c>
      <c r="L315" s="635">
        <f t="shared" si="77"/>
        <v>11.9725</v>
      </c>
      <c r="M315" s="635">
        <f t="shared" si="78"/>
        <v>12.979850000000001</v>
      </c>
      <c r="N315" s="635">
        <f t="shared" si="79"/>
        <v>12.979850000000001</v>
      </c>
      <c r="O315" s="636">
        <f t="shared" si="80"/>
        <v>0.30874479122179033</v>
      </c>
      <c r="P315" s="635">
        <f>IF($O$11,Weather_Site!H313,IF(0.191*(Weather_Site!K313+104)*(Weather_Site!J313+1)^1.5/(3.52*(Weather_Site!J313+1)^1.5+Weather_Site!I313-1)&gt;10, 10,0.191*(Weather_Site!K313+104)*(Weather_Site!J313+1)^1.5/(3.52*(Weather_Site!J313+1)^1.5+Weather_Site!I313-1)))</f>
        <v>10</v>
      </c>
      <c r="Q315" s="636">
        <f t="shared" si="81"/>
        <v>0.99848144468279332</v>
      </c>
      <c r="R315" s="636">
        <f t="shared" si="82"/>
        <v>0.30827594517742063</v>
      </c>
      <c r="S315" s="635">
        <f t="shared" si="83"/>
        <v>1</v>
      </c>
      <c r="T315" s="707">
        <f t="shared" si="84"/>
        <v>59.523362066164665</v>
      </c>
      <c r="U315" s="707">
        <f t="shared" si="85"/>
        <v>185.01758350786181</v>
      </c>
      <c r="V315" s="707">
        <f t="shared" si="86"/>
        <v>280.83200587310455</v>
      </c>
      <c r="W315" s="636">
        <f t="shared" si="87"/>
        <v>1</v>
      </c>
      <c r="X315" s="636">
        <f t="shared" si="88"/>
        <v>0</v>
      </c>
      <c r="Y315" s="707">
        <f t="shared" si="89"/>
        <v>185.01758350786181</v>
      </c>
      <c r="Z315" s="635">
        <f t="shared" si="90"/>
        <v>1.4031725688429022</v>
      </c>
      <c r="AA315" s="707">
        <f t="shared" si="91"/>
        <v>54.029197379938623</v>
      </c>
      <c r="AB315" s="707">
        <f t="shared" si="92"/>
        <v>2198.6256173517581</v>
      </c>
    </row>
    <row r="316" spans="1:28" x14ac:dyDescent="0.25">
      <c r="A316" s="23" t="str">
        <f>Weather_Site!A314</f>
        <v>Wed</v>
      </c>
      <c r="B316" s="24">
        <f>Weather_Site!B314</f>
        <v>43782</v>
      </c>
      <c r="C316" s="25">
        <f>Weather_Site!C314</f>
        <v>0.125</v>
      </c>
      <c r="D316" s="27">
        <f>Weather_Site!D314</f>
        <v>18.7</v>
      </c>
      <c r="E316" s="27">
        <f>Weather_Site!E314</f>
        <v>58</v>
      </c>
      <c r="F316" s="28">
        <f>Weather_Site!F314</f>
        <v>230</v>
      </c>
      <c r="G316" s="27">
        <f>Weather_Site!G314</f>
        <v>5</v>
      </c>
      <c r="H316" s="180">
        <f>C$4</f>
        <v>0</v>
      </c>
      <c r="I316" s="27">
        <f t="shared" si="75"/>
        <v>1.6666666666666667</v>
      </c>
      <c r="J316" s="739">
        <f>IF(Weather_Site!M314&lt;180,Weather_Site!M314+180,Weather_Site!M314-180)</f>
        <v>50</v>
      </c>
      <c r="K316" s="635">
        <f t="shared" si="76"/>
        <v>9.6023099999999992</v>
      </c>
      <c r="L316" s="635">
        <f t="shared" si="77"/>
        <v>12.560500000000001</v>
      </c>
      <c r="M316" s="635">
        <f t="shared" si="78"/>
        <v>13.66079</v>
      </c>
      <c r="N316" s="635">
        <f t="shared" si="79"/>
        <v>13.66079</v>
      </c>
      <c r="O316" s="636">
        <f t="shared" si="80"/>
        <v>0.27586866555007528</v>
      </c>
      <c r="P316" s="635">
        <f>IF($O$11,Weather_Site!H314,IF(0.191*(Weather_Site!K314+104)*(Weather_Site!J314+1)^1.5/(3.52*(Weather_Site!J314+1)^1.5+Weather_Site!I314-1)&gt;10, 10,0.191*(Weather_Site!K314+104)*(Weather_Site!J314+1)^1.5/(3.52*(Weather_Site!J314+1)^1.5+Weather_Site!I314-1)))</f>
        <v>10</v>
      </c>
      <c r="Q316" s="636">
        <f t="shared" si="81"/>
        <v>0.99848144468279332</v>
      </c>
      <c r="R316" s="636">
        <f t="shared" si="82"/>
        <v>0.27544974372115349</v>
      </c>
      <c r="S316" s="635">
        <f t="shared" si="83"/>
        <v>1</v>
      </c>
      <c r="T316" s="707">
        <f t="shared" si="84"/>
        <v>8.2634923116346043E-3</v>
      </c>
      <c r="U316" s="707">
        <f t="shared" si="85"/>
        <v>86.214587717783687</v>
      </c>
      <c r="V316" s="707">
        <f t="shared" si="86"/>
        <v>98.090747801810522</v>
      </c>
      <c r="W316" s="636">
        <f t="shared" si="87"/>
        <v>1</v>
      </c>
      <c r="X316" s="636">
        <f t="shared" si="88"/>
        <v>0</v>
      </c>
      <c r="Y316" s="707">
        <f t="shared" si="89"/>
        <v>86.214587717783687</v>
      </c>
      <c r="Z316" s="635">
        <f t="shared" si="90"/>
        <v>0.80786904961123551</v>
      </c>
      <c r="AA316" s="707">
        <f t="shared" si="91"/>
        <v>41.015503195900891</v>
      </c>
      <c r="AB316" s="707">
        <f t="shared" si="92"/>
        <v>1024.5166840463294</v>
      </c>
    </row>
    <row r="317" spans="1:28" x14ac:dyDescent="0.25">
      <c r="A317" s="23" t="str">
        <f>Weather_Site!A315</f>
        <v>Wed</v>
      </c>
      <c r="B317" s="24">
        <f>Weather_Site!B315</f>
        <v>43782</v>
      </c>
      <c r="C317" s="25">
        <f>Weather_Site!C315</f>
        <v>0.14583333333333334</v>
      </c>
      <c r="D317" s="27">
        <f>Weather_Site!D315</f>
        <v>20.3</v>
      </c>
      <c r="E317" s="27">
        <f>Weather_Site!E315</f>
        <v>62</v>
      </c>
      <c r="F317" s="28">
        <f>Weather_Site!F315</f>
        <v>170</v>
      </c>
      <c r="G317" s="27">
        <f>Weather_Site!G315</f>
        <v>13</v>
      </c>
      <c r="H317" s="180">
        <f>C$4</f>
        <v>0</v>
      </c>
      <c r="I317" s="27">
        <f t="shared" si="75"/>
        <v>4.333333333333333</v>
      </c>
      <c r="J317" s="739">
        <f>IF(Weather_Site!M315&lt;180,Weather_Site!M315+180,Weather_Site!M315-180)</f>
        <v>350</v>
      </c>
      <c r="K317" s="635">
        <f t="shared" si="76"/>
        <v>10.068390000000001</v>
      </c>
      <c r="L317" s="635">
        <f t="shared" si="77"/>
        <v>13.1645</v>
      </c>
      <c r="M317" s="635">
        <f t="shared" si="78"/>
        <v>14.37551</v>
      </c>
      <c r="N317" s="635">
        <f t="shared" si="79"/>
        <v>14.37551</v>
      </c>
      <c r="O317" s="636">
        <f t="shared" si="80"/>
        <v>0.24738846782689761</v>
      </c>
      <c r="P317" s="635">
        <f>IF($O$11,Weather_Site!H315,IF(0.191*(Weather_Site!K315+104)*(Weather_Site!J315+1)^1.5/(3.52*(Weather_Site!J315+1)^1.5+Weather_Site!I315-1)&gt;10, 10,0.191*(Weather_Site!K315+104)*(Weather_Site!J315+1)^1.5/(3.52*(Weather_Site!J315+1)^1.5+Weather_Site!I315-1)))</f>
        <v>10</v>
      </c>
      <c r="Q317" s="636">
        <f t="shared" si="81"/>
        <v>0.99848144468279332</v>
      </c>
      <c r="R317" s="636">
        <f t="shared" si="82"/>
        <v>0.24701279475366344</v>
      </c>
      <c r="S317" s="635">
        <f t="shared" si="83"/>
        <v>1</v>
      </c>
      <c r="T317" s="707">
        <f t="shared" si="84"/>
        <v>56.943815942951396</v>
      </c>
      <c r="U317" s="707">
        <f t="shared" si="85"/>
        <v>170.17555519989833</v>
      </c>
      <c r="V317" s="707">
        <f t="shared" si="86"/>
        <v>274.57094102217246</v>
      </c>
      <c r="W317" s="636">
        <f t="shared" si="87"/>
        <v>1</v>
      </c>
      <c r="X317" s="636">
        <f t="shared" si="88"/>
        <v>0</v>
      </c>
      <c r="Y317" s="707">
        <f t="shared" si="89"/>
        <v>170.17555519989833</v>
      </c>
      <c r="Z317" s="635">
        <f t="shared" si="90"/>
        <v>1.3208537761246408</v>
      </c>
      <c r="AA317" s="707">
        <f t="shared" si="91"/>
        <v>44.027619579814321</v>
      </c>
      <c r="AB317" s="707">
        <f t="shared" si="92"/>
        <v>2022.2528476254586</v>
      </c>
    </row>
    <row r="318" spans="1:28" x14ac:dyDescent="0.25">
      <c r="A318" s="23" t="str">
        <f>Weather_Site!A316</f>
        <v>Wed</v>
      </c>
      <c r="B318" s="24">
        <f>Weather_Site!B316</f>
        <v>43782</v>
      </c>
      <c r="C318" s="25">
        <f>Weather_Site!C316</f>
        <v>0.16666666666666666</v>
      </c>
      <c r="D318" s="27">
        <f>Weather_Site!D316</f>
        <v>20</v>
      </c>
      <c r="E318" s="27">
        <f>Weather_Site!E316</f>
        <v>68</v>
      </c>
      <c r="F318" s="28">
        <f>Weather_Site!F316</f>
        <v>170</v>
      </c>
      <c r="G318" s="27">
        <f>Weather_Site!G316</f>
        <v>18</v>
      </c>
      <c r="H318" s="180">
        <f>C$4</f>
        <v>0</v>
      </c>
      <c r="I318" s="27">
        <f t="shared" si="75"/>
        <v>6</v>
      </c>
      <c r="J318" s="739">
        <f>IF(Weather_Site!M316&lt;180,Weather_Site!M316+180,Weather_Site!M316-180)</f>
        <v>350</v>
      </c>
      <c r="K318" s="635">
        <f t="shared" si="76"/>
        <v>10.818</v>
      </c>
      <c r="L318" s="635">
        <f t="shared" si="77"/>
        <v>14.192</v>
      </c>
      <c r="M318" s="635">
        <f t="shared" si="78"/>
        <v>15.578000000000001</v>
      </c>
      <c r="N318" s="635">
        <f t="shared" si="79"/>
        <v>15.578000000000001</v>
      </c>
      <c r="O318" s="636">
        <f t="shared" si="80"/>
        <v>0.21274715868441829</v>
      </c>
      <c r="P318" s="635">
        <f>IF($O$11,Weather_Site!H316,IF(0.191*(Weather_Site!K316+104)*(Weather_Site!J316+1)^1.5/(3.52*(Weather_Site!J316+1)^1.5+Weather_Site!I316-1)&gt;10, 10,0.191*(Weather_Site!K316+104)*(Weather_Site!J316+1)^1.5/(3.52*(Weather_Site!J316+1)^1.5+Weather_Site!I316-1)))</f>
        <v>10</v>
      </c>
      <c r="Q318" s="636">
        <f t="shared" si="81"/>
        <v>0.99848144468279332</v>
      </c>
      <c r="R318" s="636">
        <f t="shared" si="82"/>
        <v>0.21242409035537746</v>
      </c>
      <c r="S318" s="635">
        <f t="shared" si="83"/>
        <v>1</v>
      </c>
      <c r="T318" s="707">
        <f t="shared" si="84"/>
        <v>68.387123240294471</v>
      </c>
      <c r="U318" s="707">
        <f t="shared" si="85"/>
        <v>191.4589012005498</v>
      </c>
      <c r="V318" s="707">
        <f t="shared" si="86"/>
        <v>347.93769582823012</v>
      </c>
      <c r="W318" s="636">
        <f t="shared" si="87"/>
        <v>1</v>
      </c>
      <c r="X318" s="636">
        <f t="shared" si="88"/>
        <v>0</v>
      </c>
      <c r="Y318" s="707">
        <f t="shared" si="89"/>
        <v>191.4589012005498</v>
      </c>
      <c r="Z318" s="635">
        <f t="shared" si="90"/>
        <v>1.4383239601691147</v>
      </c>
      <c r="AA318" s="707">
        <f t="shared" si="91"/>
        <v>38.544633032805159</v>
      </c>
      <c r="AB318" s="707">
        <f t="shared" si="92"/>
        <v>2275.1699425998668</v>
      </c>
    </row>
    <row r="319" spans="1:28" x14ac:dyDescent="0.25">
      <c r="A319" s="23" t="str">
        <f>Weather_Site!A317</f>
        <v>Wed</v>
      </c>
      <c r="B319" s="24">
        <f>Weather_Site!B317</f>
        <v>43782</v>
      </c>
      <c r="C319" s="25">
        <f>Weather_Site!C317</f>
        <v>0.1875</v>
      </c>
      <c r="D319" s="27">
        <f>Weather_Site!D317</f>
        <v>19.399999999999999</v>
      </c>
      <c r="E319" s="27">
        <f>Weather_Site!E317</f>
        <v>71</v>
      </c>
      <c r="F319" s="28">
        <f>Weather_Site!F317</f>
        <v>170</v>
      </c>
      <c r="G319" s="27">
        <f>Weather_Site!G317</f>
        <v>28</v>
      </c>
      <c r="H319" s="180">
        <f>C$4</f>
        <v>0</v>
      </c>
      <c r="I319" s="27">
        <f t="shared" si="75"/>
        <v>9.3333333333333339</v>
      </c>
      <c r="J319" s="739">
        <f>IF(Weather_Site!M317&lt;180,Weather_Site!M317+180,Weather_Site!M317-180)</f>
        <v>350</v>
      </c>
      <c r="K319" s="635">
        <f t="shared" si="76"/>
        <v>11.201219999999999</v>
      </c>
      <c r="L319" s="635">
        <f t="shared" si="77"/>
        <v>14.726000000000001</v>
      </c>
      <c r="M319" s="635">
        <f t="shared" si="78"/>
        <v>16.200979999999998</v>
      </c>
      <c r="N319" s="635">
        <f t="shared" si="79"/>
        <v>16.200979999999998</v>
      </c>
      <c r="O319" s="636">
        <f t="shared" si="80"/>
        <v>0.20071116781212162</v>
      </c>
      <c r="P319" s="635">
        <f>IF($O$11,Weather_Site!H317,IF(0.191*(Weather_Site!K317+104)*(Weather_Site!J317+1)^1.5/(3.52*(Weather_Site!J317+1)^1.5+Weather_Site!I317-1)&gt;10, 10,0.191*(Weather_Site!K317+104)*(Weather_Site!J317+1)^1.5/(3.52*(Weather_Site!J317+1)^1.5+Weather_Site!I317-1)))</f>
        <v>10</v>
      </c>
      <c r="Q319" s="636">
        <f t="shared" si="81"/>
        <v>0.99848144468279332</v>
      </c>
      <c r="R319" s="636">
        <f t="shared" si="82"/>
        <v>0.20040637680101775</v>
      </c>
      <c r="S319" s="635">
        <f t="shared" si="83"/>
        <v>1</v>
      </c>
      <c r="T319" s="707">
        <f t="shared" si="84"/>
        <v>99.918415543207757</v>
      </c>
      <c r="U319" s="707">
        <f t="shared" si="85"/>
        <v>260.14847925082569</v>
      </c>
      <c r="V319" s="707">
        <f t="shared" si="86"/>
        <v>555.64657534683886</v>
      </c>
      <c r="W319" s="636">
        <f t="shared" si="87"/>
        <v>1</v>
      </c>
      <c r="X319" s="636">
        <f t="shared" si="88"/>
        <v>0</v>
      </c>
      <c r="Y319" s="707">
        <f t="shared" si="89"/>
        <v>260.14847925082569</v>
      </c>
      <c r="Z319" s="635">
        <f t="shared" si="90"/>
        <v>1.7952340525548953</v>
      </c>
      <c r="AA319" s="707">
        <f t="shared" si="91"/>
        <v>36.276840591647932</v>
      </c>
      <c r="AB319" s="707">
        <f t="shared" si="92"/>
        <v>3091.4310950973122</v>
      </c>
    </row>
    <row r="320" spans="1:28" x14ac:dyDescent="0.25">
      <c r="A320" s="23" t="str">
        <f>Weather_Site!A318</f>
        <v>Wed</v>
      </c>
      <c r="B320" s="24">
        <f>Weather_Site!B318</f>
        <v>43782</v>
      </c>
      <c r="C320" s="25">
        <f>Weather_Site!C318</f>
        <v>0.20833333333333334</v>
      </c>
      <c r="D320" s="27">
        <f>Weather_Site!D318</f>
        <v>19.100000000000001</v>
      </c>
      <c r="E320" s="27">
        <f>Weather_Site!E318</f>
        <v>70</v>
      </c>
      <c r="F320" s="28">
        <f>Weather_Site!F318</f>
        <v>170</v>
      </c>
      <c r="G320" s="27">
        <f>Weather_Site!G318</f>
        <v>26</v>
      </c>
      <c r="H320" s="180">
        <f>C$4</f>
        <v>0</v>
      </c>
      <c r="I320" s="27">
        <f t="shared" si="75"/>
        <v>8.6666666666666661</v>
      </c>
      <c r="J320" s="739">
        <f>IF(Weather_Site!M318&lt;180,Weather_Site!M318+180,Weather_Site!M318-180)</f>
        <v>350</v>
      </c>
      <c r="K320" s="635">
        <f t="shared" si="76"/>
        <v>11.08283</v>
      </c>
      <c r="L320" s="635">
        <f t="shared" si="77"/>
        <v>14.570499999999999</v>
      </c>
      <c r="M320" s="635">
        <f t="shared" si="78"/>
        <v>16.017470000000003</v>
      </c>
      <c r="N320" s="635">
        <f t="shared" si="79"/>
        <v>16.017470000000003</v>
      </c>
      <c r="O320" s="636">
        <f t="shared" si="80"/>
        <v>0.2038774764730924</v>
      </c>
      <c r="P320" s="635">
        <f>IF($O$11,Weather_Site!H318,IF(0.191*(Weather_Site!K318+104)*(Weather_Site!J318+1)^1.5/(3.52*(Weather_Site!J318+1)^1.5+Weather_Site!I318-1)&gt;10, 10,0.191*(Weather_Site!K318+104)*(Weather_Site!J318+1)^1.5/(3.52*(Weather_Site!J318+1)^1.5+Weather_Site!I318-1)))</f>
        <v>10</v>
      </c>
      <c r="Q320" s="636">
        <f t="shared" si="81"/>
        <v>0.99848144468279332</v>
      </c>
      <c r="R320" s="636">
        <f t="shared" si="82"/>
        <v>0.20356787724713551</v>
      </c>
      <c r="S320" s="635">
        <f t="shared" si="83"/>
        <v>1</v>
      </c>
      <c r="T320" s="707">
        <f t="shared" si="84"/>
        <v>94.404754218511314</v>
      </c>
      <c r="U320" s="707">
        <f t="shared" si="85"/>
        <v>248.56755006717489</v>
      </c>
      <c r="V320" s="707">
        <f t="shared" si="86"/>
        <v>516.72013373640357</v>
      </c>
      <c r="W320" s="636">
        <f t="shared" si="87"/>
        <v>1</v>
      </c>
      <c r="X320" s="636">
        <f t="shared" si="88"/>
        <v>0</v>
      </c>
      <c r="Y320" s="707">
        <f t="shared" si="89"/>
        <v>248.56755006717489</v>
      </c>
      <c r="Z320" s="635">
        <f t="shared" si="90"/>
        <v>1.7370903511607398</v>
      </c>
      <c r="AA320" s="707">
        <f t="shared" si="91"/>
        <v>36.932061997381268</v>
      </c>
      <c r="AB320" s="707">
        <f t="shared" si="92"/>
        <v>2953.8110532982614</v>
      </c>
    </row>
    <row r="321" spans="1:28" x14ac:dyDescent="0.25">
      <c r="A321" s="23" t="str">
        <f>Weather_Site!A319</f>
        <v>Wed</v>
      </c>
      <c r="B321" s="24">
        <f>Weather_Site!B319</f>
        <v>43782</v>
      </c>
      <c r="C321" s="25">
        <f>Weather_Site!C319</f>
        <v>0.22916666666666666</v>
      </c>
      <c r="D321" s="27">
        <f>Weather_Site!D319</f>
        <v>18.8</v>
      </c>
      <c r="E321" s="27">
        <f>Weather_Site!E319</f>
        <v>70</v>
      </c>
      <c r="F321" s="28">
        <f>Weather_Site!F319</f>
        <v>160</v>
      </c>
      <c r="G321" s="27">
        <f>Weather_Site!G319</f>
        <v>24</v>
      </c>
      <c r="H321" s="180">
        <f>C$4</f>
        <v>0</v>
      </c>
      <c r="I321" s="27">
        <f t="shared" si="75"/>
        <v>8</v>
      </c>
      <c r="J321" s="739">
        <f>IF(Weather_Site!M319&lt;180,Weather_Site!M319+180,Weather_Site!M319-180)</f>
        <v>340</v>
      </c>
      <c r="K321" s="635">
        <f t="shared" si="76"/>
        <v>11.08844</v>
      </c>
      <c r="L321" s="635">
        <f t="shared" si="77"/>
        <v>14.584</v>
      </c>
      <c r="M321" s="635">
        <f t="shared" si="78"/>
        <v>16.031960000000002</v>
      </c>
      <c r="N321" s="635">
        <f t="shared" si="79"/>
        <v>16.031960000000002</v>
      </c>
      <c r="O321" s="636">
        <f t="shared" si="80"/>
        <v>0.20361635120425037</v>
      </c>
      <c r="P321" s="635">
        <f>IF($O$11,Weather_Site!H319,IF(0.191*(Weather_Site!K319+104)*(Weather_Site!J319+1)^1.5/(3.52*(Weather_Site!J319+1)^1.5+Weather_Site!I319-1)&gt;10, 10,0.191*(Weather_Site!K319+104)*(Weather_Site!J319+1)^1.5/(3.52*(Weather_Site!J319+1)^1.5+Weather_Site!I319-1)))</f>
        <v>10</v>
      </c>
      <c r="Q321" s="636">
        <f t="shared" si="81"/>
        <v>0.99848144468279332</v>
      </c>
      <c r="R321" s="636">
        <f t="shared" si="82"/>
        <v>0.20330714851145892</v>
      </c>
      <c r="S321" s="635">
        <f t="shared" si="83"/>
        <v>1</v>
      </c>
      <c r="T321" s="707">
        <f t="shared" si="84"/>
        <v>87.157405745270282</v>
      </c>
      <c r="U321" s="707">
        <f t="shared" si="85"/>
        <v>232.37270287145759</v>
      </c>
      <c r="V321" s="707">
        <f t="shared" si="86"/>
        <v>469.12371004421067</v>
      </c>
      <c r="W321" s="636">
        <f t="shared" si="87"/>
        <v>1</v>
      </c>
      <c r="X321" s="636">
        <f t="shared" si="88"/>
        <v>0</v>
      </c>
      <c r="Y321" s="707">
        <f t="shared" si="89"/>
        <v>232.37270287145759</v>
      </c>
      <c r="Z321" s="635">
        <f t="shared" si="90"/>
        <v>1.6545043676055029</v>
      </c>
      <c r="AA321" s="707">
        <f t="shared" si="91"/>
        <v>36.94554548325133</v>
      </c>
      <c r="AB321" s="707">
        <f t="shared" si="92"/>
        <v>2761.3622857891546</v>
      </c>
    </row>
    <row r="322" spans="1:28" x14ac:dyDescent="0.25">
      <c r="A322" s="23" t="str">
        <f>Weather_Site!A320</f>
        <v>Wed</v>
      </c>
      <c r="B322" s="24">
        <f>Weather_Site!B320</f>
        <v>43782</v>
      </c>
      <c r="C322" s="25">
        <f>Weather_Site!C320</f>
        <v>0.25</v>
      </c>
      <c r="D322" s="27">
        <f>Weather_Site!D320</f>
        <v>18.399999999999999</v>
      </c>
      <c r="E322" s="27">
        <f>Weather_Site!E320</f>
        <v>71</v>
      </c>
      <c r="F322" s="28">
        <f>Weather_Site!F320</f>
        <v>160</v>
      </c>
      <c r="G322" s="27">
        <f>Weather_Site!G320</f>
        <v>22</v>
      </c>
      <c r="H322" s="180">
        <f>C$4</f>
        <v>0</v>
      </c>
      <c r="I322" s="27">
        <f t="shared" si="75"/>
        <v>7.333333333333333</v>
      </c>
      <c r="J322" s="739">
        <f>IF(Weather_Site!M320&lt;180,Weather_Site!M320+180,Weather_Site!M320-180)</f>
        <v>340</v>
      </c>
      <c r="K322" s="635">
        <f t="shared" si="76"/>
        <v>11.21992</v>
      </c>
      <c r="L322" s="635">
        <f t="shared" si="77"/>
        <v>14.771000000000001</v>
      </c>
      <c r="M322" s="635">
        <f t="shared" si="78"/>
        <v>16.249279999999999</v>
      </c>
      <c r="N322" s="635">
        <f t="shared" si="79"/>
        <v>14.771000000000001</v>
      </c>
      <c r="O322" s="636">
        <f t="shared" si="80"/>
        <v>0.23421801363827344</v>
      </c>
      <c r="P322" s="635">
        <f>IF($O$11,Weather_Site!H320,IF(0.191*(Weather_Site!K320+104)*(Weather_Site!J320+1)^1.5/(3.52*(Weather_Site!J320+1)^1.5+Weather_Site!I320-1)&gt;10, 10,0.191*(Weather_Site!K320+104)*(Weather_Site!J320+1)^1.5/(3.52*(Weather_Site!J320+1)^1.5+Weather_Site!I320-1)))</f>
        <v>10</v>
      </c>
      <c r="Q322" s="636">
        <f t="shared" si="81"/>
        <v>0.99848144468279332</v>
      </c>
      <c r="R322" s="636">
        <f t="shared" si="82"/>
        <v>0.23386234062827746</v>
      </c>
      <c r="S322" s="635">
        <f t="shared" si="83"/>
        <v>1</v>
      </c>
      <c r="T322" s="707">
        <f t="shared" si="84"/>
        <v>92.001040473295021</v>
      </c>
      <c r="U322" s="707">
        <f t="shared" si="85"/>
        <v>248.76605299995526</v>
      </c>
      <c r="V322" s="707">
        <f t="shared" si="86"/>
        <v>486.49487469120106</v>
      </c>
      <c r="W322" s="636">
        <f t="shared" si="87"/>
        <v>1</v>
      </c>
      <c r="X322" s="636">
        <f t="shared" si="88"/>
        <v>0</v>
      </c>
      <c r="Y322" s="707">
        <f t="shared" si="89"/>
        <v>248.76605299995526</v>
      </c>
      <c r="Z322" s="635">
        <f t="shared" si="90"/>
        <v>1.7380931993157474</v>
      </c>
      <c r="AA322" s="707">
        <f t="shared" si="91"/>
        <v>42.532836308294904</v>
      </c>
      <c r="AB322" s="707">
        <f t="shared" si="92"/>
        <v>2956.1699298161352</v>
      </c>
    </row>
    <row r="323" spans="1:28" x14ac:dyDescent="0.25">
      <c r="A323" s="23" t="str">
        <f>Weather_Site!A321</f>
        <v>Wed</v>
      </c>
      <c r="B323" s="24">
        <f>Weather_Site!B321</f>
        <v>43782</v>
      </c>
      <c r="C323" s="25">
        <f>Weather_Site!C321</f>
        <v>0.27083333333333331</v>
      </c>
      <c r="D323" s="27">
        <f>Weather_Site!D321</f>
        <v>18.2</v>
      </c>
      <c r="E323" s="27">
        <f>Weather_Site!E321</f>
        <v>71</v>
      </c>
      <c r="F323" s="28">
        <f>Weather_Site!F321</f>
        <v>170</v>
      </c>
      <c r="G323" s="27">
        <f>Weather_Site!G321</f>
        <v>22</v>
      </c>
      <c r="H323" s="180">
        <f>C$4</f>
        <v>0</v>
      </c>
      <c r="I323" s="27">
        <f t="shared" si="75"/>
        <v>7.333333333333333</v>
      </c>
      <c r="J323" s="739">
        <f>IF(Weather_Site!M321&lt;180,Weather_Site!M321+180,Weather_Site!M321-180)</f>
        <v>350</v>
      </c>
      <c r="K323" s="635">
        <f t="shared" si="76"/>
        <v>11.223660000000001</v>
      </c>
      <c r="L323" s="635">
        <f t="shared" si="77"/>
        <v>14.780000000000001</v>
      </c>
      <c r="M323" s="635">
        <f t="shared" si="78"/>
        <v>16.258939999999999</v>
      </c>
      <c r="N323" s="635">
        <f t="shared" si="79"/>
        <v>14.780000000000001</v>
      </c>
      <c r="O323" s="636">
        <f t="shared" si="80"/>
        <v>0.23393918020904581</v>
      </c>
      <c r="P323" s="635">
        <f>IF($O$11,Weather_Site!H321,IF(0.191*(Weather_Site!K321+104)*(Weather_Site!J321+1)^1.5/(3.52*(Weather_Site!J321+1)^1.5+Weather_Site!I321-1)&gt;10, 10,0.191*(Weather_Site!K321+104)*(Weather_Site!J321+1)^1.5/(3.52*(Weather_Site!J321+1)^1.5+Weather_Site!I321-1)))</f>
        <v>10</v>
      </c>
      <c r="Q323" s="636">
        <f t="shared" si="81"/>
        <v>0.99848144468279332</v>
      </c>
      <c r="R323" s="636">
        <f t="shared" si="82"/>
        <v>0.2335839306230364</v>
      </c>
      <c r="S323" s="635">
        <f t="shared" si="83"/>
        <v>1</v>
      </c>
      <c r="T323" s="707">
        <f t="shared" si="84"/>
        <v>91.89151445858252</v>
      </c>
      <c r="U323" s="707">
        <f t="shared" si="85"/>
        <v>248.46990032341293</v>
      </c>
      <c r="V323" s="707">
        <f t="shared" si="86"/>
        <v>485.91570901515138</v>
      </c>
      <c r="W323" s="636">
        <f t="shared" si="87"/>
        <v>1</v>
      </c>
      <c r="X323" s="636">
        <f t="shared" si="88"/>
        <v>0</v>
      </c>
      <c r="Y323" s="707">
        <f t="shared" si="89"/>
        <v>248.46990032341293</v>
      </c>
      <c r="Z323" s="635">
        <f t="shared" si="90"/>
        <v>1.7365969376757568</v>
      </c>
      <c r="AA323" s="707">
        <f t="shared" si="91"/>
        <v>42.4822015325217</v>
      </c>
      <c r="AB323" s="707">
        <f t="shared" si="92"/>
        <v>2952.6506488432233</v>
      </c>
    </row>
    <row r="324" spans="1:28" x14ac:dyDescent="0.25">
      <c r="A324" s="23" t="str">
        <f>Weather_Site!A322</f>
        <v>Wed</v>
      </c>
      <c r="B324" s="24">
        <f>Weather_Site!B322</f>
        <v>43782</v>
      </c>
      <c r="C324" s="25">
        <f>Weather_Site!C322</f>
        <v>0.29166666666666669</v>
      </c>
      <c r="D324" s="27">
        <f>Weather_Site!D322</f>
        <v>18.3</v>
      </c>
      <c r="E324" s="27">
        <f>Weather_Site!E322</f>
        <v>69</v>
      </c>
      <c r="F324" s="28">
        <f>Weather_Site!F322</f>
        <v>170</v>
      </c>
      <c r="G324" s="27">
        <f>Weather_Site!G322</f>
        <v>22</v>
      </c>
      <c r="H324" s="180">
        <f>C$4</f>
        <v>0</v>
      </c>
      <c r="I324" s="27">
        <f t="shared" si="75"/>
        <v>7.333333333333333</v>
      </c>
      <c r="J324" s="739">
        <f>IF(Weather_Site!M322&lt;180,Weather_Site!M322+180,Weather_Site!M322-180)</f>
        <v>350</v>
      </c>
      <c r="K324" s="635">
        <f t="shared" si="76"/>
        <v>10.973789999999999</v>
      </c>
      <c r="L324" s="635">
        <f t="shared" si="77"/>
        <v>14.437500000000002</v>
      </c>
      <c r="M324" s="635">
        <f t="shared" si="78"/>
        <v>15.85811</v>
      </c>
      <c r="N324" s="635">
        <f t="shared" si="79"/>
        <v>14.437500000000002</v>
      </c>
      <c r="O324" s="636">
        <f t="shared" si="80"/>
        <v>0.24520431150711053</v>
      </c>
      <c r="P324" s="635">
        <f>IF($O$11,Weather_Site!H322,IF(0.191*(Weather_Site!K322+104)*(Weather_Site!J322+1)^1.5/(3.52*(Weather_Site!J322+1)^1.5+Weather_Site!I322-1)&gt;10, 10,0.191*(Weather_Site!K322+104)*(Weather_Site!J322+1)^1.5/(3.52*(Weather_Site!J322+1)^1.5+Weather_Site!I322-1)))</f>
        <v>10</v>
      </c>
      <c r="Q324" s="636">
        <f t="shared" si="81"/>
        <v>0.99848144468279332</v>
      </c>
      <c r="R324" s="636">
        <f t="shared" si="82"/>
        <v>0.2448319551960694</v>
      </c>
      <c r="S324" s="635">
        <f t="shared" si="83"/>
        <v>1</v>
      </c>
      <c r="T324" s="707">
        <f t="shared" si="84"/>
        <v>96.316467878650613</v>
      </c>
      <c r="U324" s="707">
        <f t="shared" si="85"/>
        <v>260.43474540946949</v>
      </c>
      <c r="V324" s="707">
        <f t="shared" si="86"/>
        <v>509.31454394718997</v>
      </c>
      <c r="W324" s="636">
        <f t="shared" si="87"/>
        <v>1</v>
      </c>
      <c r="X324" s="636">
        <f t="shared" si="88"/>
        <v>0</v>
      </c>
      <c r="Y324" s="707">
        <f t="shared" si="89"/>
        <v>260.43474540946949</v>
      </c>
      <c r="Z324" s="635">
        <f t="shared" si="90"/>
        <v>1.7966620976800021</v>
      </c>
      <c r="AA324" s="707">
        <f t="shared" si="91"/>
        <v>44.527893825993274</v>
      </c>
      <c r="AB324" s="707">
        <f t="shared" si="92"/>
        <v>3094.8328912825291</v>
      </c>
    </row>
    <row r="325" spans="1:28" x14ac:dyDescent="0.25">
      <c r="A325" s="23" t="str">
        <f>Weather_Site!A323</f>
        <v>Wed</v>
      </c>
      <c r="B325" s="24">
        <f>Weather_Site!B323</f>
        <v>43782</v>
      </c>
      <c r="C325" s="25">
        <f>Weather_Site!C323</f>
        <v>0.3125</v>
      </c>
      <c r="D325" s="27">
        <f>Weather_Site!D323</f>
        <v>18.8</v>
      </c>
      <c r="E325" s="27">
        <f>Weather_Site!E323</f>
        <v>66</v>
      </c>
      <c r="F325" s="28">
        <f>Weather_Site!F323</f>
        <v>170</v>
      </c>
      <c r="G325" s="27">
        <f>Weather_Site!G323</f>
        <v>21</v>
      </c>
      <c r="H325" s="180">
        <f>C$4</f>
        <v>0</v>
      </c>
      <c r="I325" s="27">
        <f t="shared" si="75"/>
        <v>7</v>
      </c>
      <c r="J325" s="739">
        <f>IF(Weather_Site!M323&lt;180,Weather_Site!M323+180,Weather_Site!M323-180)</f>
        <v>350</v>
      </c>
      <c r="K325" s="635">
        <f t="shared" si="76"/>
        <v>10.59244</v>
      </c>
      <c r="L325" s="635">
        <f t="shared" si="77"/>
        <v>13.907999999999999</v>
      </c>
      <c r="M325" s="635">
        <f t="shared" si="78"/>
        <v>15.239960000000004</v>
      </c>
      <c r="N325" s="635">
        <f t="shared" si="79"/>
        <v>13.907999999999999</v>
      </c>
      <c r="O325" s="636">
        <f t="shared" si="80"/>
        <v>0.26532504097884746</v>
      </c>
      <c r="P325" s="635">
        <f>IF($O$11,Weather_Site!H323,IF(0.191*(Weather_Site!K323+104)*(Weather_Site!J323+1)^1.5/(3.52*(Weather_Site!J323+1)^1.5+Weather_Site!I323-1)&gt;10, 10,0.191*(Weather_Site!K323+104)*(Weather_Site!J323+1)^1.5/(3.52*(Weather_Site!J323+1)^1.5+Weather_Site!I323-1)))</f>
        <v>10</v>
      </c>
      <c r="Q325" s="636">
        <f t="shared" si="81"/>
        <v>0.99848144468279332</v>
      </c>
      <c r="R325" s="636">
        <f t="shared" si="82"/>
        <v>0.26492213022708094</v>
      </c>
      <c r="S325" s="635">
        <f t="shared" si="83"/>
        <v>1</v>
      </c>
      <c r="T325" s="707">
        <f t="shared" si="84"/>
        <v>99.517202496452924</v>
      </c>
      <c r="U325" s="707">
        <f t="shared" si="85"/>
        <v>271.18603928799922</v>
      </c>
      <c r="V325" s="707">
        <f t="shared" si="86"/>
        <v>521.39675744999693</v>
      </c>
      <c r="W325" s="636">
        <f t="shared" si="87"/>
        <v>1</v>
      </c>
      <c r="X325" s="636">
        <f t="shared" si="88"/>
        <v>0</v>
      </c>
      <c r="Y325" s="707">
        <f t="shared" si="89"/>
        <v>271.18603928799922</v>
      </c>
      <c r="Z325" s="635">
        <f t="shared" si="90"/>
        <v>1.8499856600516962</v>
      </c>
      <c r="AA325" s="707">
        <f t="shared" si="91"/>
        <v>48.181728251012579</v>
      </c>
      <c r="AB325" s="707">
        <f t="shared" si="92"/>
        <v>3222.5941002057239</v>
      </c>
    </row>
    <row r="326" spans="1:28" x14ac:dyDescent="0.25">
      <c r="A326" s="23" t="str">
        <f>Weather_Site!A324</f>
        <v>Wed</v>
      </c>
      <c r="B326" s="24">
        <f>Weather_Site!B324</f>
        <v>43782</v>
      </c>
      <c r="C326" s="25">
        <f>Weather_Site!C324</f>
        <v>0.33333333333333331</v>
      </c>
      <c r="D326" s="27">
        <f>Weather_Site!D324</f>
        <v>19.100000000000001</v>
      </c>
      <c r="E326" s="27">
        <f>Weather_Site!E324</f>
        <v>64</v>
      </c>
      <c r="F326" s="28">
        <f>Weather_Site!F324</f>
        <v>180</v>
      </c>
      <c r="G326" s="27">
        <f>Weather_Site!G324</f>
        <v>17</v>
      </c>
      <c r="H326" s="180">
        <f>C$4</f>
        <v>0</v>
      </c>
      <c r="I326" s="27">
        <f t="shared" si="75"/>
        <v>5.666666666666667</v>
      </c>
      <c r="J326" s="739">
        <f>IF(Weather_Site!M324&lt;180,Weather_Site!M324+180,Weather_Site!M324-180)</f>
        <v>0</v>
      </c>
      <c r="K326" s="635">
        <f t="shared" si="76"/>
        <v>10.33883</v>
      </c>
      <c r="L326" s="635">
        <f t="shared" si="77"/>
        <v>13.5565</v>
      </c>
      <c r="M326" s="635">
        <f t="shared" si="78"/>
        <v>14.829470000000001</v>
      </c>
      <c r="N326" s="635">
        <f t="shared" si="79"/>
        <v>13.5565</v>
      </c>
      <c r="O326" s="636">
        <f t="shared" si="80"/>
        <v>0.28053856316072401</v>
      </c>
      <c r="P326" s="635">
        <f>IF($O$11,Weather_Site!H324,IF(0.191*(Weather_Site!K324+104)*(Weather_Site!J324+1)^1.5/(3.52*(Weather_Site!J324+1)^1.5+Weather_Site!I324-1)&gt;10, 10,0.191*(Weather_Site!K324+104)*(Weather_Site!J324+1)^1.5/(3.52*(Weather_Site!J324+1)^1.5+Weather_Site!I324-1)))</f>
        <v>10</v>
      </c>
      <c r="Q326" s="636">
        <f t="shared" si="81"/>
        <v>0.99848144468279332</v>
      </c>
      <c r="R326" s="636">
        <f t="shared" si="82"/>
        <v>0.28011254983395478</v>
      </c>
      <c r="S326" s="635">
        <f t="shared" si="83"/>
        <v>1</v>
      </c>
      <c r="T326" s="707">
        <f t="shared" si="84"/>
        <v>85.11603171324613</v>
      </c>
      <c r="U326" s="707">
        <f t="shared" si="85"/>
        <v>240.82844249451651</v>
      </c>
      <c r="V326" s="707">
        <f t="shared" si="86"/>
        <v>428.60619498562664</v>
      </c>
      <c r="W326" s="636">
        <f t="shared" si="87"/>
        <v>1</v>
      </c>
      <c r="X326" s="636">
        <f t="shared" si="88"/>
        <v>0</v>
      </c>
      <c r="Y326" s="707">
        <f t="shared" si="89"/>
        <v>240.82844249451651</v>
      </c>
      <c r="Z326" s="635">
        <f t="shared" si="90"/>
        <v>1.6978167212573254</v>
      </c>
      <c r="AA326" s="707">
        <f t="shared" si="91"/>
        <v>50.734904039461632</v>
      </c>
      <c r="AB326" s="707">
        <f t="shared" si="92"/>
        <v>2861.8446583098385</v>
      </c>
    </row>
    <row r="327" spans="1:28" x14ac:dyDescent="0.25">
      <c r="A327" s="23" t="str">
        <f>Weather_Site!A325</f>
        <v>Wed</v>
      </c>
      <c r="B327" s="24">
        <f>Weather_Site!B325</f>
        <v>43782</v>
      </c>
      <c r="C327" s="25">
        <f>Weather_Site!C325</f>
        <v>0.35416666666666669</v>
      </c>
      <c r="D327" s="27">
        <f>Weather_Site!D325</f>
        <v>19.5</v>
      </c>
      <c r="E327" s="27">
        <f>Weather_Site!E325</f>
        <v>61</v>
      </c>
      <c r="F327" s="28">
        <f>Weather_Site!F325</f>
        <v>170</v>
      </c>
      <c r="G327" s="27">
        <f>Weather_Site!G325</f>
        <v>18</v>
      </c>
      <c r="H327" s="180">
        <f>C$4</f>
        <v>0</v>
      </c>
      <c r="I327" s="27">
        <f t="shared" si="75"/>
        <v>6</v>
      </c>
      <c r="J327" s="739">
        <f>IF(Weather_Site!M325&lt;180,Weather_Site!M325+180,Weather_Site!M325-180)</f>
        <v>350</v>
      </c>
      <c r="K327" s="635">
        <f t="shared" si="76"/>
        <v>9.9593500000000006</v>
      </c>
      <c r="L327" s="635">
        <f t="shared" si="77"/>
        <v>13.031500000000001</v>
      </c>
      <c r="M327" s="635">
        <f t="shared" si="78"/>
        <v>14.216150000000001</v>
      </c>
      <c r="N327" s="635">
        <f t="shared" si="79"/>
        <v>13.031500000000001</v>
      </c>
      <c r="O327" s="636">
        <f t="shared" si="80"/>
        <v>0.30605381401360399</v>
      </c>
      <c r="P327" s="635">
        <f>IF($O$11,Weather_Site!H325,IF(0.191*(Weather_Site!K325+104)*(Weather_Site!J325+1)^1.5/(3.52*(Weather_Site!J325+1)^1.5+Weather_Site!I325-1)&gt;10, 10,0.191*(Weather_Site!K325+104)*(Weather_Site!J325+1)^1.5/(3.52*(Weather_Site!J325+1)^1.5+Weather_Site!I325-1)))</f>
        <v>10</v>
      </c>
      <c r="Q327" s="636">
        <f t="shared" si="81"/>
        <v>0.99848144468279332</v>
      </c>
      <c r="R327" s="636">
        <f t="shared" si="82"/>
        <v>0.30558905436698225</v>
      </c>
      <c r="S327" s="635">
        <f t="shared" si="83"/>
        <v>1</v>
      </c>
      <c r="T327" s="707">
        <f t="shared" si="84"/>
        <v>98.380349831875009</v>
      </c>
      <c r="U327" s="707">
        <f t="shared" si="85"/>
        <v>275.42895191471104</v>
      </c>
      <c r="V327" s="707">
        <f t="shared" si="86"/>
        <v>500.53622105146479</v>
      </c>
      <c r="W327" s="636">
        <f t="shared" si="87"/>
        <v>1</v>
      </c>
      <c r="X327" s="636">
        <f t="shared" si="88"/>
        <v>0</v>
      </c>
      <c r="Y327" s="707">
        <f t="shared" si="89"/>
        <v>275.42895191471104</v>
      </c>
      <c r="Z327" s="635">
        <f t="shared" si="90"/>
        <v>1.8708674409660233</v>
      </c>
      <c r="AA327" s="707">
        <f t="shared" si="91"/>
        <v>55.449539361151359</v>
      </c>
      <c r="AB327" s="707">
        <f t="shared" si="92"/>
        <v>3273.0140452531496</v>
      </c>
    </row>
    <row r="328" spans="1:28" x14ac:dyDescent="0.25">
      <c r="A328" s="23" t="str">
        <f>Weather_Site!A326</f>
        <v>Wed</v>
      </c>
      <c r="B328" s="24">
        <f>Weather_Site!B326</f>
        <v>43782</v>
      </c>
      <c r="C328" s="25">
        <f>Weather_Site!C326</f>
        <v>0.375</v>
      </c>
      <c r="D328" s="27">
        <f>Weather_Site!D326</f>
        <v>20.3</v>
      </c>
      <c r="E328" s="27">
        <f>Weather_Site!E326</f>
        <v>58</v>
      </c>
      <c r="F328" s="28">
        <f>Weather_Site!F326</f>
        <v>170</v>
      </c>
      <c r="G328" s="27">
        <f>Weather_Site!G326</f>
        <v>21</v>
      </c>
      <c r="H328" s="180">
        <f>C$4</f>
        <v>0</v>
      </c>
      <c r="I328" s="27">
        <f t="shared" si="75"/>
        <v>7</v>
      </c>
      <c r="J328" s="739">
        <f>IF(Weather_Site!M326&lt;180,Weather_Site!M326+180,Weather_Site!M326-180)</f>
        <v>350</v>
      </c>
      <c r="K328" s="635">
        <f t="shared" si="76"/>
        <v>9.5723900000000004</v>
      </c>
      <c r="L328" s="635">
        <f t="shared" si="77"/>
        <v>12.488500000000002</v>
      </c>
      <c r="M328" s="635">
        <f t="shared" si="78"/>
        <v>13.58351</v>
      </c>
      <c r="N328" s="635">
        <f t="shared" si="79"/>
        <v>12.488500000000002</v>
      </c>
      <c r="O328" s="636">
        <f t="shared" si="80"/>
        <v>0.33594976612874328</v>
      </c>
      <c r="P328" s="635">
        <f>IF($O$11,Weather_Site!H326,IF(0.191*(Weather_Site!K326+104)*(Weather_Site!J326+1)^1.5/(3.52*(Weather_Site!J326+1)^1.5+Weather_Site!I326-1)&gt;10, 10,0.191*(Weather_Site!K326+104)*(Weather_Site!J326+1)^1.5/(3.52*(Weather_Site!J326+1)^1.5+Weather_Site!I326-1)))</f>
        <v>10</v>
      </c>
      <c r="Q328" s="636">
        <f t="shared" si="81"/>
        <v>0.99848144468279332</v>
      </c>
      <c r="R328" s="636">
        <f t="shared" si="82"/>
        <v>0.33543960782507415</v>
      </c>
      <c r="S328" s="635">
        <f t="shared" si="83"/>
        <v>1</v>
      </c>
      <c r="T328" s="707">
        <f t="shared" si="84"/>
        <v>126.00688114898101</v>
      </c>
      <c r="U328" s="707">
        <f t="shared" si="85"/>
        <v>343.37085613960835</v>
      </c>
      <c r="V328" s="707">
        <f t="shared" si="86"/>
        <v>660.18314019435547</v>
      </c>
      <c r="W328" s="636">
        <f t="shared" si="87"/>
        <v>1</v>
      </c>
      <c r="X328" s="636">
        <f t="shared" si="88"/>
        <v>3.7613707918612874E-8</v>
      </c>
      <c r="Y328" s="707">
        <f t="shared" si="89"/>
        <v>343.37086805609312</v>
      </c>
      <c r="Z328" s="635">
        <f t="shared" si="90"/>
        <v>2.1941840587374655</v>
      </c>
      <c r="AA328" s="707">
        <f t="shared" si="91"/>
        <v>61.00683463437089</v>
      </c>
      <c r="AB328" s="707">
        <f t="shared" si="92"/>
        <v>4080.390482066573</v>
      </c>
    </row>
    <row r="329" spans="1:28" x14ac:dyDescent="0.25">
      <c r="A329" s="23" t="str">
        <f>Weather_Site!A327</f>
        <v>Wed</v>
      </c>
      <c r="B329" s="24">
        <f>Weather_Site!B327</f>
        <v>43782</v>
      </c>
      <c r="C329" s="25">
        <f>Weather_Site!C327</f>
        <v>0.39583333333333331</v>
      </c>
      <c r="D329" s="27">
        <f>Weather_Site!D327</f>
        <v>21.2</v>
      </c>
      <c r="E329" s="27">
        <f>Weather_Site!E327</f>
        <v>54</v>
      </c>
      <c r="F329" s="28">
        <f>Weather_Site!F327</f>
        <v>170</v>
      </c>
      <c r="G329" s="27">
        <f>Weather_Site!G327</f>
        <v>17</v>
      </c>
      <c r="H329" s="180">
        <f>C$4</f>
        <v>0</v>
      </c>
      <c r="I329" s="27">
        <f t="shared" si="75"/>
        <v>5.666666666666667</v>
      </c>
      <c r="J329" s="739">
        <f>IF(Weather_Site!M327&lt;180,Weather_Site!M327+180,Weather_Site!M327-180)</f>
        <v>350</v>
      </c>
      <c r="K329" s="635">
        <f t="shared" si="76"/>
        <v>9.0595599999999994</v>
      </c>
      <c r="L329" s="635">
        <f t="shared" si="77"/>
        <v>11.772</v>
      </c>
      <c r="M329" s="635">
        <f t="shared" si="78"/>
        <v>12.74804</v>
      </c>
      <c r="N329" s="635">
        <f t="shared" si="79"/>
        <v>11.772</v>
      </c>
      <c r="O329" s="636">
        <f t="shared" si="80"/>
        <v>0.38070863238193076</v>
      </c>
      <c r="P329" s="635">
        <f>IF($O$11,Weather_Site!H327,IF(0.191*(Weather_Site!K327+104)*(Weather_Site!J327+1)^1.5/(3.52*(Weather_Site!J327+1)^1.5+Weather_Site!I327-1)&gt;10, 10,0.191*(Weather_Site!K327+104)*(Weather_Site!J327+1)^1.5/(3.52*(Weather_Site!J327+1)^1.5+Weather_Site!I327-1)))</f>
        <v>10</v>
      </c>
      <c r="Q329" s="636">
        <f t="shared" si="81"/>
        <v>0.99848144468279332</v>
      </c>
      <c r="R329" s="636">
        <f t="shared" si="82"/>
        <v>0.38013050526392067</v>
      </c>
      <c r="S329" s="635">
        <f t="shared" si="83"/>
        <v>1</v>
      </c>
      <c r="T329" s="707">
        <f t="shared" si="84"/>
        <v>115.5078562541938</v>
      </c>
      <c r="U329" s="707">
        <f t="shared" si="85"/>
        <v>326.81947874749073</v>
      </c>
      <c r="V329" s="707">
        <f t="shared" si="86"/>
        <v>581.64580471568399</v>
      </c>
      <c r="W329" s="636">
        <f t="shared" si="87"/>
        <v>1</v>
      </c>
      <c r="X329" s="636">
        <f t="shared" si="88"/>
        <v>3.8396446594464139E-8</v>
      </c>
      <c r="Y329" s="707">
        <f t="shared" si="89"/>
        <v>326.81948853191614</v>
      </c>
      <c r="Z329" s="635">
        <f t="shared" si="90"/>
        <v>2.1171943614244726</v>
      </c>
      <c r="AA329" s="707">
        <f t="shared" si="91"/>
        <v>68.850486334354954</v>
      </c>
      <c r="AB329" s="707">
        <f t="shared" si="92"/>
        <v>3883.7049220542699</v>
      </c>
    </row>
    <row r="330" spans="1:28" x14ac:dyDescent="0.25">
      <c r="A330" s="23" t="str">
        <f>Weather_Site!A328</f>
        <v>Wed</v>
      </c>
      <c r="B330" s="24">
        <f>Weather_Site!B328</f>
        <v>43782</v>
      </c>
      <c r="C330" s="25">
        <f>Weather_Site!C328</f>
        <v>0.41666666666666669</v>
      </c>
      <c r="D330" s="27">
        <f>Weather_Site!D328</f>
        <v>21.8</v>
      </c>
      <c r="E330" s="27">
        <f>Weather_Site!E328</f>
        <v>50</v>
      </c>
      <c r="F330" s="28">
        <f>Weather_Site!F328</f>
        <v>160</v>
      </c>
      <c r="G330" s="27">
        <f>Weather_Site!G328</f>
        <v>13</v>
      </c>
      <c r="H330" s="180">
        <f>C$4</f>
        <v>0</v>
      </c>
      <c r="I330" s="27">
        <f t="shared" si="75"/>
        <v>4.333333333333333</v>
      </c>
      <c r="J330" s="739">
        <f>IF(Weather_Site!M328&lt;180,Weather_Site!M328+180,Weather_Site!M328-180)</f>
        <v>340</v>
      </c>
      <c r="K330" s="635">
        <f t="shared" si="76"/>
        <v>8.5523400000000009</v>
      </c>
      <c r="L330" s="635">
        <f t="shared" si="77"/>
        <v>11.069000000000001</v>
      </c>
      <c r="M330" s="635">
        <f t="shared" si="78"/>
        <v>11.927060000000001</v>
      </c>
      <c r="N330" s="635">
        <f t="shared" si="79"/>
        <v>11.069000000000001</v>
      </c>
      <c r="O330" s="636">
        <f t="shared" si="80"/>
        <v>0.43015123264677857</v>
      </c>
      <c r="P330" s="635">
        <f>IF($O$11,Weather_Site!H328,IF(0.191*(Weather_Site!K328+104)*(Weather_Site!J328+1)^1.5/(3.52*(Weather_Site!J328+1)^1.5+Weather_Site!I328-1)&gt;10, 10,0.191*(Weather_Site!K328+104)*(Weather_Site!J328+1)^1.5/(3.52*(Weather_Site!J328+1)^1.5+Weather_Site!I328-1)))</f>
        <v>10</v>
      </c>
      <c r="Q330" s="636">
        <f t="shared" si="81"/>
        <v>0.99848144468279332</v>
      </c>
      <c r="R330" s="636">
        <f t="shared" si="82"/>
        <v>0.4294980242052398</v>
      </c>
      <c r="S330" s="635">
        <f t="shared" si="83"/>
        <v>1</v>
      </c>
      <c r="T330" s="707">
        <f t="shared" si="84"/>
        <v>99.012103654771238</v>
      </c>
      <c r="U330" s="707">
        <f t="shared" si="85"/>
        <v>295.89586563431271</v>
      </c>
      <c r="V330" s="707">
        <f t="shared" si="86"/>
        <v>477.41525612388352</v>
      </c>
      <c r="W330" s="636">
        <f t="shared" si="87"/>
        <v>1</v>
      </c>
      <c r="X330" s="636">
        <f t="shared" si="88"/>
        <v>0</v>
      </c>
      <c r="Y330" s="707">
        <f t="shared" si="89"/>
        <v>295.89586563431271</v>
      </c>
      <c r="Z330" s="635">
        <f t="shared" si="90"/>
        <v>1.9703778027892589</v>
      </c>
      <c r="AA330" s="707">
        <f t="shared" si="91"/>
        <v>76.553830496303604</v>
      </c>
      <c r="AB330" s="707">
        <f t="shared" si="92"/>
        <v>3516.2292032877499</v>
      </c>
    </row>
    <row r="331" spans="1:28" x14ac:dyDescent="0.25">
      <c r="A331" s="23" t="str">
        <f>Weather_Site!A329</f>
        <v>Wed</v>
      </c>
      <c r="B331" s="24">
        <f>Weather_Site!B329</f>
        <v>43782</v>
      </c>
      <c r="C331" s="25">
        <f>Weather_Site!C329</f>
        <v>0.4375</v>
      </c>
      <c r="D331" s="27">
        <f>Weather_Site!D329</f>
        <v>22.8</v>
      </c>
      <c r="E331" s="27">
        <f>Weather_Site!E329</f>
        <v>47</v>
      </c>
      <c r="F331" s="28">
        <f>Weather_Site!F329</f>
        <v>160</v>
      </c>
      <c r="G331" s="27">
        <f>Weather_Site!G329</f>
        <v>4</v>
      </c>
      <c r="H331" s="180">
        <f>C$4</f>
        <v>0</v>
      </c>
      <c r="I331" s="27">
        <f t="shared" si="75"/>
        <v>1.3333333333333333</v>
      </c>
      <c r="J331" s="739">
        <f>IF(Weather_Site!M329&lt;180,Weather_Site!M329+180,Weather_Site!M329-180)</f>
        <v>340</v>
      </c>
      <c r="K331" s="635">
        <f t="shared" si="76"/>
        <v>8.1616400000000002</v>
      </c>
      <c r="L331" s="635">
        <f t="shared" si="77"/>
        <v>10.517000000000001</v>
      </c>
      <c r="M331" s="635">
        <f t="shared" si="78"/>
        <v>11.28476</v>
      </c>
      <c r="N331" s="635">
        <f t="shared" si="79"/>
        <v>10.517000000000001</v>
      </c>
      <c r="O331" s="636">
        <f t="shared" si="80"/>
        <v>0.47245093988713294</v>
      </c>
      <c r="P331" s="635">
        <f>IF($O$11,Weather_Site!H329,IF(0.191*(Weather_Site!K329+104)*(Weather_Site!J329+1)^1.5/(3.52*(Weather_Site!J329+1)^1.5+Weather_Site!I329-1)&gt;10, 10,0.191*(Weather_Site!K329+104)*(Weather_Site!J329+1)^1.5/(3.52*(Weather_Site!J329+1)^1.5+Weather_Site!I329-1)))</f>
        <v>10</v>
      </c>
      <c r="Q331" s="636">
        <f t="shared" si="81"/>
        <v>0.99848144468279332</v>
      </c>
      <c r="R331" s="636">
        <f t="shared" si="82"/>
        <v>0.47173349700024803</v>
      </c>
      <c r="S331" s="635">
        <f t="shared" si="83"/>
        <v>1</v>
      </c>
      <c r="T331" s="707">
        <f t="shared" si="84"/>
        <v>1.415200491000744E-2</v>
      </c>
      <c r="U331" s="707">
        <f t="shared" si="85"/>
        <v>122.80540177477363</v>
      </c>
      <c r="V331" s="707">
        <f t="shared" si="86"/>
        <v>128.77614745771442</v>
      </c>
      <c r="W331" s="636">
        <f t="shared" si="87"/>
        <v>1</v>
      </c>
      <c r="X331" s="636">
        <f t="shared" si="88"/>
        <v>0</v>
      </c>
      <c r="Y331" s="707">
        <f t="shared" si="89"/>
        <v>122.80540177477363</v>
      </c>
      <c r="Z331" s="635">
        <f t="shared" si="90"/>
        <v>1.0433266834761035</v>
      </c>
      <c r="AA331" s="707">
        <f t="shared" si="91"/>
        <v>65.266476283361825</v>
      </c>
      <c r="AB331" s="707">
        <f t="shared" si="92"/>
        <v>1459.3375244235599</v>
      </c>
    </row>
    <row r="332" spans="1:28" x14ac:dyDescent="0.25">
      <c r="A332" s="23" t="str">
        <f>Weather_Site!A330</f>
        <v>Wed</v>
      </c>
      <c r="B332" s="24">
        <f>Weather_Site!B330</f>
        <v>43782</v>
      </c>
      <c r="C332" s="25">
        <f>Weather_Site!C330</f>
        <v>0.45833333333333331</v>
      </c>
      <c r="D332" s="27">
        <f>Weather_Site!D330</f>
        <v>23.1</v>
      </c>
      <c r="E332" s="27">
        <f>Weather_Site!E330</f>
        <v>45</v>
      </c>
      <c r="F332" s="28">
        <f>Weather_Site!F330</f>
        <v>30</v>
      </c>
      <c r="G332" s="27">
        <f>Weather_Site!G330</f>
        <v>5</v>
      </c>
      <c r="H332" s="180">
        <f>C$4</f>
        <v>0</v>
      </c>
      <c r="I332" s="27">
        <f t="shared" si="75"/>
        <v>1.6666666666666667</v>
      </c>
      <c r="J332" s="739">
        <f>IF(Weather_Site!M330&lt;180,Weather_Site!M330+180,Weather_Site!M330-180)</f>
        <v>210</v>
      </c>
      <c r="K332" s="635">
        <f t="shared" si="76"/>
        <v>7.9080300000000001</v>
      </c>
      <c r="L332" s="635">
        <f t="shared" si="77"/>
        <v>10.1655</v>
      </c>
      <c r="M332" s="635">
        <f t="shared" si="78"/>
        <v>10.874269999999999</v>
      </c>
      <c r="N332" s="635">
        <f t="shared" si="79"/>
        <v>10.1655</v>
      </c>
      <c r="O332" s="636">
        <f t="shared" si="80"/>
        <v>0.50080480816653972</v>
      </c>
      <c r="P332" s="635">
        <f>IF($O$11,Weather_Site!H330,IF(0.191*(Weather_Site!K330+104)*(Weather_Site!J330+1)^1.5/(3.52*(Weather_Site!J330+1)^1.5+Weather_Site!I330-1)&gt;10, 10,0.191*(Weather_Site!K330+104)*(Weather_Site!J330+1)^1.5/(3.52*(Weather_Site!J330+1)^1.5+Weather_Site!I330-1)))</f>
        <v>10</v>
      </c>
      <c r="Q332" s="636">
        <f t="shared" si="81"/>
        <v>0.99848144468279332</v>
      </c>
      <c r="R332" s="636">
        <f t="shared" si="82"/>
        <v>0.50004430836221569</v>
      </c>
      <c r="S332" s="635">
        <f t="shared" si="83"/>
        <v>1</v>
      </c>
      <c r="T332" s="707">
        <f t="shared" si="84"/>
        <v>1.5001329250866471E-2</v>
      </c>
      <c r="U332" s="707">
        <f t="shared" si="85"/>
        <v>156.51172262376642</v>
      </c>
      <c r="V332" s="707">
        <f t="shared" si="86"/>
        <v>178.07139508883864</v>
      </c>
      <c r="W332" s="636">
        <f t="shared" si="87"/>
        <v>1</v>
      </c>
      <c r="X332" s="636">
        <f t="shared" si="88"/>
        <v>0</v>
      </c>
      <c r="Y332" s="707">
        <f t="shared" si="89"/>
        <v>156.51172262376642</v>
      </c>
      <c r="Z332" s="635">
        <f t="shared" si="90"/>
        <v>1.2432929522671334</v>
      </c>
      <c r="AA332" s="707">
        <f t="shared" si="91"/>
        <v>74.458478888566319</v>
      </c>
      <c r="AB332" s="707">
        <f t="shared" si="92"/>
        <v>1859.8809705124245</v>
      </c>
    </row>
    <row r="333" spans="1:28" x14ac:dyDescent="0.25">
      <c r="A333" s="23" t="str">
        <f>Weather_Site!A331</f>
        <v>Wed</v>
      </c>
      <c r="B333" s="24">
        <f>Weather_Site!B331</f>
        <v>43782</v>
      </c>
      <c r="C333" s="25">
        <f>Weather_Site!C331</f>
        <v>0.47916666666666669</v>
      </c>
      <c r="D333" s="27">
        <f>Weather_Site!D331</f>
        <v>23.9</v>
      </c>
      <c r="E333" s="27">
        <f>Weather_Site!E331</f>
        <v>43</v>
      </c>
      <c r="F333" s="28">
        <f>Weather_Site!F331</f>
        <v>40</v>
      </c>
      <c r="G333" s="27">
        <f>Weather_Site!G331</f>
        <v>13</v>
      </c>
      <c r="H333" s="180">
        <f>C$4</f>
        <v>0</v>
      </c>
      <c r="I333" s="27">
        <f t="shared" si="75"/>
        <v>4.333333333333333</v>
      </c>
      <c r="J333" s="739">
        <f>IF(Weather_Site!M331&lt;180,Weather_Site!M331+180,Weather_Site!M331-180)</f>
        <v>220</v>
      </c>
      <c r="K333" s="635">
        <f t="shared" si="76"/>
        <v>7.6450699999999987</v>
      </c>
      <c r="L333" s="635">
        <f t="shared" si="77"/>
        <v>9.791500000000001</v>
      </c>
      <c r="M333" s="635">
        <f t="shared" si="78"/>
        <v>10.439630000000001</v>
      </c>
      <c r="N333" s="635">
        <f t="shared" si="79"/>
        <v>9.791500000000001</v>
      </c>
      <c r="O333" s="636">
        <f t="shared" si="80"/>
        <v>0.53204250340729264</v>
      </c>
      <c r="P333" s="635">
        <f>IF($O$11,Weather_Site!H331,IF(0.191*(Weather_Site!K331+104)*(Weather_Site!J331+1)^1.5/(3.52*(Weather_Site!J331+1)^1.5+Weather_Site!I331-1)&gt;10, 10,0.191*(Weather_Site!K331+104)*(Weather_Site!J331+1)^1.5/(3.52*(Weather_Site!J331+1)^1.5+Weather_Site!I331-1)))</f>
        <v>10</v>
      </c>
      <c r="Q333" s="636">
        <f t="shared" si="81"/>
        <v>0.99848144468279332</v>
      </c>
      <c r="R333" s="636">
        <f t="shared" si="82"/>
        <v>0.53123456743476349</v>
      </c>
      <c r="S333" s="635">
        <f t="shared" si="83"/>
        <v>1</v>
      </c>
      <c r="T333" s="707">
        <f t="shared" si="84"/>
        <v>122.46541099503077</v>
      </c>
      <c r="U333" s="707">
        <f t="shared" si="85"/>
        <v>365.98564679511583</v>
      </c>
      <c r="V333" s="707">
        <f t="shared" si="86"/>
        <v>590.50210427169179</v>
      </c>
      <c r="W333" s="636">
        <f t="shared" si="87"/>
        <v>1</v>
      </c>
      <c r="X333" s="636">
        <f t="shared" si="88"/>
        <v>6.8419582961407121E-7</v>
      </c>
      <c r="Y333" s="707">
        <f t="shared" si="89"/>
        <v>365.98580040833968</v>
      </c>
      <c r="Z333" s="635">
        <f t="shared" si="90"/>
        <v>2.2977391619171059</v>
      </c>
      <c r="AA333" s="707">
        <f t="shared" si="91"/>
        <v>94.687416022027236</v>
      </c>
      <c r="AB333" s="707">
        <f t="shared" si="92"/>
        <v>4349.1312615191036</v>
      </c>
    </row>
    <row r="334" spans="1:28" x14ac:dyDescent="0.25">
      <c r="A334" s="23" t="str">
        <f>Weather_Site!A332</f>
        <v>Wed</v>
      </c>
      <c r="B334" s="24">
        <f>Weather_Site!B332</f>
        <v>43782</v>
      </c>
      <c r="C334" s="25">
        <f>Weather_Site!C332</f>
        <v>0.5</v>
      </c>
      <c r="D334" s="27">
        <f>Weather_Site!D332</f>
        <v>24</v>
      </c>
      <c r="E334" s="27">
        <f>Weather_Site!E332</f>
        <v>45</v>
      </c>
      <c r="F334" s="28">
        <f>Weather_Site!F332</f>
        <v>40</v>
      </c>
      <c r="G334" s="27">
        <f>Weather_Site!G332</f>
        <v>21</v>
      </c>
      <c r="H334" s="180">
        <f>C$4</f>
        <v>0</v>
      </c>
      <c r="I334" s="27">
        <f t="shared" si="75"/>
        <v>7</v>
      </c>
      <c r="J334" s="739">
        <f>IF(Weather_Site!M332&lt;180,Weather_Site!M332+180,Weather_Site!M332-180)</f>
        <v>220</v>
      </c>
      <c r="K334" s="635">
        <f t="shared" si="76"/>
        <v>7.8911999999999995</v>
      </c>
      <c r="L334" s="635">
        <f t="shared" si="77"/>
        <v>10.125</v>
      </c>
      <c r="M334" s="635">
        <f t="shared" si="78"/>
        <v>10.8308</v>
      </c>
      <c r="N334" s="635">
        <f t="shared" si="79"/>
        <v>10.125</v>
      </c>
      <c r="O334" s="636">
        <f t="shared" si="80"/>
        <v>0.50413665208251934</v>
      </c>
      <c r="P334" s="635">
        <f>IF($O$11,Weather_Site!H332,IF(0.191*(Weather_Site!K332+104)*(Weather_Site!J332+1)^1.5/(3.52*(Weather_Site!J332+1)^1.5+Weather_Site!I332-1)&gt;10, 10,0.191*(Weather_Site!K332+104)*(Weather_Site!J332+1)^1.5/(3.52*(Weather_Site!J332+1)^1.5+Weather_Site!I332-1)))</f>
        <v>10</v>
      </c>
      <c r="Q334" s="636">
        <f t="shared" si="81"/>
        <v>0.99848144468279332</v>
      </c>
      <c r="R334" s="636">
        <f t="shared" si="82"/>
        <v>0.50337109268890068</v>
      </c>
      <c r="S334" s="635">
        <f t="shared" si="83"/>
        <v>1</v>
      </c>
      <c r="T334" s="707">
        <f t="shared" si="84"/>
        <v>189.08983903701591</v>
      </c>
      <c r="U334" s="707">
        <f t="shared" si="85"/>
        <v>515.27297021719789</v>
      </c>
      <c r="V334" s="707">
        <f t="shared" si="86"/>
        <v>990.69132237872145</v>
      </c>
      <c r="W334" s="636">
        <f t="shared" si="87"/>
        <v>1</v>
      </c>
      <c r="X334" s="636">
        <f t="shared" si="88"/>
        <v>3.4297927973987054E-6</v>
      </c>
      <c r="Y334" s="707">
        <f t="shared" si="89"/>
        <v>515.2746008036379</v>
      </c>
      <c r="Z334" s="635">
        <f t="shared" si="90"/>
        <v>2.9425245133381939</v>
      </c>
      <c r="AA334" s="707">
        <f t="shared" si="91"/>
        <v>91.549037169291068</v>
      </c>
      <c r="AB334" s="707">
        <f t="shared" si="92"/>
        <v>6123.1798395498972</v>
      </c>
    </row>
    <row r="335" spans="1:28" x14ac:dyDescent="0.25">
      <c r="A335" s="23" t="str">
        <f>Weather_Site!A333</f>
        <v>Wed</v>
      </c>
      <c r="B335" s="24">
        <f>Weather_Site!B333</f>
        <v>43782</v>
      </c>
      <c r="C335" s="25">
        <f>Weather_Site!C333</f>
        <v>0.52083333333333337</v>
      </c>
      <c r="D335" s="27">
        <f>Weather_Site!D333</f>
        <v>23.3</v>
      </c>
      <c r="E335" s="27">
        <f>Weather_Site!E333</f>
        <v>45</v>
      </c>
      <c r="F335" s="28">
        <f>Weather_Site!F333</f>
        <v>50</v>
      </c>
      <c r="G335" s="27">
        <f>Weather_Site!G333</f>
        <v>22</v>
      </c>
      <c r="H335" s="180">
        <f>C$4</f>
        <v>0</v>
      </c>
      <c r="I335" s="27">
        <f t="shared" ref="I335:I358" si="93">G335/$O$10</f>
        <v>7.333333333333333</v>
      </c>
      <c r="J335" s="739">
        <f>IF(Weather_Site!M333&lt;180,Weather_Site!M333+180,Weather_Site!M333-180)</f>
        <v>230</v>
      </c>
      <c r="K335" s="635">
        <f t="shared" ref="K335:K358" si="94">2.76+0.124*E335-0.0187*D335</f>
        <v>7.9042899999999996</v>
      </c>
      <c r="L335" s="635">
        <f t="shared" ref="L335:L358" si="95">3.6+0.169*E335-0.045*D335</f>
        <v>10.156499999999999</v>
      </c>
      <c r="M335" s="635">
        <f t="shared" ref="M335:M358" si="96">3.08+0.198*E335-0.0483*D335</f>
        <v>10.864610000000001</v>
      </c>
      <c r="N335" s="635">
        <f t="shared" ref="N335:N358" si="97">IF(AND(OR(MONTH(B335)&gt;10,MONTH(B335)&lt;3),AND(HOUR(C335)&gt;=13,HOUR(C335)&lt;=17)),K335,IF(OR(HOUR(C335)&lt;6,HOUR(C335)&gt;=20),M335,L335))</f>
        <v>10.156499999999999</v>
      </c>
      <c r="O335" s="636">
        <f t="shared" ref="O335:O358" si="98">IF(N335&lt;=4.1,1,IF(N335&gt;=24,0,(0.9082+0.1206*N335-0.03106*N335^2+0.001853*N335^3-0.00003467*N335^4)))</f>
        <v>0.50154410327240417</v>
      </c>
      <c r="P335" s="635">
        <f>IF($O$11,Weather_Site!H333,IF(0.191*(Weather_Site!K333+104)*(Weather_Site!J333+1)^1.5/(3.52*(Weather_Site!J333+1)^1.5+Weather_Site!I333-1)&gt;10, 10,0.191*(Weather_Site!K333+104)*(Weather_Site!J333+1)^1.5/(3.52*(Weather_Site!J333+1)^1.5+Weather_Site!I333-1)))</f>
        <v>10</v>
      </c>
      <c r="Q335" s="636">
        <f t="shared" ref="Q335:Q358" si="99">1.008/(1+104.9*EXP(-0.9306*P335))</f>
        <v>0.99848144468279332</v>
      </c>
      <c r="R335" s="636">
        <f t="shared" ref="R335:R358" si="100">O335*Q335</f>
        <v>0.50078248080756615</v>
      </c>
      <c r="S335" s="635">
        <f t="shared" ref="S335:S358" si="101">MIN(IF(H335&gt;0,2^(H335/10),(2^(-H335/10))/(2*(2^(-H335/10))-1)),4)</f>
        <v>1</v>
      </c>
      <c r="T335" s="707">
        <f t="shared" ref="T335:T358" si="102">IF(I335&gt;2,(0.03+0.05024*(I335-1)^0.92628*(($E$6+$E$7)/10)^0.79928)*1000*R335*S335,0.03*R335*S335)</f>
        <v>197.00696213558348</v>
      </c>
      <c r="U335" s="707">
        <f t="shared" ref="U335:U358" si="103">(0.19591*(I335)^0.82569*(($E$6+$E$7)/10)^0.46722)*$C$10^0.495*1000*R335*S335</f>
        <v>532.69663181914109</v>
      </c>
      <c r="V335" s="707">
        <f t="shared" ref="V335:V358" si="104">(0.05235*(G335)^1.19128)*1000*R335*S335</f>
        <v>1041.7586242980046</v>
      </c>
      <c r="W335" s="636">
        <f t="shared" ref="W335:W358" si="105">IF((E$6+E$7)&lt;1,0,1/(1+EXP(-(-23.9315+1.7033*I335+12.0822*R335+9.5236*($E$6+$E$7)))))</f>
        <v>1</v>
      </c>
      <c r="X335" s="636">
        <f t="shared" ref="X335:X358" si="106">IF(U335&lt;300,0,1/(1+EXP(-(-32.3074+0.2951*G335+26.8734*R335))))</f>
        <v>4.2975031024141512E-6</v>
      </c>
      <c r="Y335" s="707">
        <f t="shared" ref="Y335:Y358" si="107">IF(W335&lt;0.5,(T335*(1-W335)+U335*W335),(T335*(1-W335)+U335*W335*(1-X335)+V335*X335))</f>
        <v>532.6988195146331</v>
      </c>
      <c r="Z335" s="635">
        <f t="shared" ref="Z335:Z358" si="108">0.0193*Y335^0.723*EXP(0.64*$C$10)</f>
        <v>3.0141327629655059</v>
      </c>
      <c r="AA335" s="707">
        <f t="shared" ref="AA335:AA358" si="109">(1/(0.2204*G335+1))*Y335</f>
        <v>91.078309997714584</v>
      </c>
      <c r="AB335" s="707">
        <f t="shared" ref="AB335:AB358" si="110">18600*Y335/3600*$F$11/10</f>
        <v>6330.2376385655562</v>
      </c>
    </row>
    <row r="336" spans="1:28" x14ac:dyDescent="0.25">
      <c r="A336" s="23" t="str">
        <f>Weather_Site!A334</f>
        <v>Wed</v>
      </c>
      <c r="B336" s="24">
        <f>Weather_Site!B334</f>
        <v>43782</v>
      </c>
      <c r="C336" s="25">
        <f>Weather_Site!C334</f>
        <v>0.54166666666666663</v>
      </c>
      <c r="D336" s="27">
        <f>Weather_Site!D334</f>
        <v>23.7</v>
      </c>
      <c r="E336" s="27">
        <f>Weather_Site!E334</f>
        <v>44</v>
      </c>
      <c r="F336" s="28">
        <f>Weather_Site!F334</f>
        <v>100</v>
      </c>
      <c r="G336" s="27">
        <f>Weather_Site!G334</f>
        <v>21</v>
      </c>
      <c r="H336" s="180">
        <f>C$4</f>
        <v>0</v>
      </c>
      <c r="I336" s="27">
        <f t="shared" si="93"/>
        <v>7</v>
      </c>
      <c r="J336" s="739">
        <f>IF(Weather_Site!M334&lt;180,Weather_Site!M334+180,Weather_Site!M334-180)</f>
        <v>280</v>
      </c>
      <c r="K336" s="635">
        <f t="shared" si="94"/>
        <v>7.7728099999999989</v>
      </c>
      <c r="L336" s="635">
        <f t="shared" si="95"/>
        <v>9.9695000000000018</v>
      </c>
      <c r="M336" s="635">
        <f t="shared" si="96"/>
        <v>10.64729</v>
      </c>
      <c r="N336" s="635">
        <f t="shared" si="97"/>
        <v>7.7728099999999989</v>
      </c>
      <c r="O336" s="636">
        <f t="shared" si="98"/>
        <v>0.7126918778259238</v>
      </c>
      <c r="P336" s="635">
        <f>IF($O$11,Weather_Site!H334,IF(0.191*(Weather_Site!K334+104)*(Weather_Site!J334+1)^1.5/(3.52*(Weather_Site!J334+1)^1.5+Weather_Site!I334-1)&gt;10, 10,0.191*(Weather_Site!K334+104)*(Weather_Site!J334+1)^1.5/(3.52*(Weather_Site!J334+1)^1.5+Weather_Site!I334-1)))</f>
        <v>10</v>
      </c>
      <c r="Q336" s="636">
        <f t="shared" si="99"/>
        <v>0.99848144468279332</v>
      </c>
      <c r="R336" s="636">
        <f t="shared" si="100"/>
        <v>0.71160961578532123</v>
      </c>
      <c r="S336" s="635">
        <f t="shared" si="101"/>
        <v>1</v>
      </c>
      <c r="T336" s="707">
        <f t="shared" si="102"/>
        <v>267.3140147704118</v>
      </c>
      <c r="U336" s="707">
        <f t="shared" si="103"/>
        <v>728.43515586509284</v>
      </c>
      <c r="V336" s="707">
        <f t="shared" si="104"/>
        <v>1400.5283209925549</v>
      </c>
      <c r="W336" s="636">
        <f t="shared" si="105"/>
        <v>1</v>
      </c>
      <c r="X336" s="636">
        <f t="shared" si="106"/>
        <v>9.2302558634834114E-4</v>
      </c>
      <c r="Y336" s="707">
        <f t="shared" si="107"/>
        <v>729.05551505291521</v>
      </c>
      <c r="Z336" s="635">
        <f t="shared" si="108"/>
        <v>3.7817428742571093</v>
      </c>
      <c r="AA336" s="707">
        <f t="shared" si="109"/>
        <v>129.53157470203169</v>
      </c>
      <c r="AB336" s="707">
        <f t="shared" si="110"/>
        <v>8663.6097038788103</v>
      </c>
    </row>
    <row r="337" spans="1:28" x14ac:dyDescent="0.25">
      <c r="A337" s="23" t="str">
        <f>Weather_Site!A335</f>
        <v>Wed</v>
      </c>
      <c r="B337" s="24">
        <f>Weather_Site!B335</f>
        <v>43782</v>
      </c>
      <c r="C337" s="25">
        <f>Weather_Site!C335</f>
        <v>0.5625</v>
      </c>
      <c r="D337" s="27">
        <f>Weather_Site!D335</f>
        <v>23.6</v>
      </c>
      <c r="E337" s="27">
        <f>Weather_Site!E335</f>
        <v>44</v>
      </c>
      <c r="F337" s="28">
        <f>Weather_Site!F335</f>
        <v>100</v>
      </c>
      <c r="G337" s="27">
        <f>Weather_Site!G335</f>
        <v>21</v>
      </c>
      <c r="H337" s="180">
        <f>C$4</f>
        <v>0</v>
      </c>
      <c r="I337" s="27">
        <f t="shared" si="93"/>
        <v>7</v>
      </c>
      <c r="J337" s="739">
        <f>IF(Weather_Site!M335&lt;180,Weather_Site!M335+180,Weather_Site!M335-180)</f>
        <v>280</v>
      </c>
      <c r="K337" s="635">
        <f t="shared" si="94"/>
        <v>7.7746799999999991</v>
      </c>
      <c r="L337" s="635">
        <f t="shared" si="95"/>
        <v>9.974000000000002</v>
      </c>
      <c r="M337" s="635">
        <f t="shared" si="96"/>
        <v>10.65212</v>
      </c>
      <c r="N337" s="635">
        <f t="shared" si="97"/>
        <v>7.7746799999999991</v>
      </c>
      <c r="O337" s="636">
        <f t="shared" si="98"/>
        <v>0.71252074097344265</v>
      </c>
      <c r="P337" s="635">
        <f>IF($O$11,Weather_Site!H335,IF(0.191*(Weather_Site!K335+104)*(Weather_Site!J335+1)^1.5/(3.52*(Weather_Site!J335+1)^1.5+Weather_Site!I335-1)&gt;10, 10,0.191*(Weather_Site!K335+104)*(Weather_Site!J335+1)^1.5/(3.52*(Weather_Site!J335+1)^1.5+Weather_Site!I335-1)))</f>
        <v>10</v>
      </c>
      <c r="Q337" s="636">
        <f t="shared" si="99"/>
        <v>0.99848144468279332</v>
      </c>
      <c r="R337" s="636">
        <f t="shared" si="100"/>
        <v>0.71143873881361741</v>
      </c>
      <c r="S337" s="635">
        <f t="shared" si="101"/>
        <v>1</v>
      </c>
      <c r="T337" s="707">
        <f t="shared" si="102"/>
        <v>267.24982534923942</v>
      </c>
      <c r="U337" s="707">
        <f t="shared" si="103"/>
        <v>728.2602386200814</v>
      </c>
      <c r="V337" s="707">
        <f t="shared" si="104"/>
        <v>1400.1920157586628</v>
      </c>
      <c r="W337" s="636">
        <f t="shared" si="105"/>
        <v>1</v>
      </c>
      <c r="X337" s="636">
        <f t="shared" si="106"/>
        <v>9.1880061358733621E-4</v>
      </c>
      <c r="Y337" s="707">
        <f t="shared" si="107"/>
        <v>728.87760994920529</v>
      </c>
      <c r="Z337" s="635">
        <f t="shared" si="108"/>
        <v>3.7810756485335979</v>
      </c>
      <c r="AA337" s="707">
        <f t="shared" si="109"/>
        <v>129.49996623360195</v>
      </c>
      <c r="AB337" s="707">
        <f t="shared" si="110"/>
        <v>8661.4955982297215</v>
      </c>
    </row>
    <row r="338" spans="1:28" x14ac:dyDescent="0.25">
      <c r="A338" s="23" t="str">
        <f>Weather_Site!A336</f>
        <v>Wed</v>
      </c>
      <c r="B338" s="24">
        <f>Weather_Site!B336</f>
        <v>43782</v>
      </c>
      <c r="C338" s="25">
        <f>Weather_Site!C336</f>
        <v>0.58333333333333337</v>
      </c>
      <c r="D338" s="27">
        <f>Weather_Site!D336</f>
        <v>22.9</v>
      </c>
      <c r="E338" s="27">
        <f>Weather_Site!E336</f>
        <v>44</v>
      </c>
      <c r="F338" s="28">
        <f>Weather_Site!F336</f>
        <v>130</v>
      </c>
      <c r="G338" s="27">
        <f>Weather_Site!G336</f>
        <v>21</v>
      </c>
      <c r="H338" s="180">
        <f>C$4</f>
        <v>0</v>
      </c>
      <c r="I338" s="27">
        <f t="shared" si="93"/>
        <v>7</v>
      </c>
      <c r="J338" s="739">
        <f>IF(Weather_Site!M336&lt;180,Weather_Site!M336+180,Weather_Site!M336-180)</f>
        <v>310</v>
      </c>
      <c r="K338" s="635">
        <f t="shared" si="94"/>
        <v>7.7877699999999992</v>
      </c>
      <c r="L338" s="635">
        <f t="shared" si="95"/>
        <v>10.005500000000001</v>
      </c>
      <c r="M338" s="635">
        <f t="shared" si="96"/>
        <v>10.685929999999999</v>
      </c>
      <c r="N338" s="635">
        <f t="shared" si="97"/>
        <v>7.7877699999999992</v>
      </c>
      <c r="O338" s="636">
        <f t="shared" si="98"/>
        <v>0.71132270354565885</v>
      </c>
      <c r="P338" s="635">
        <f>IF($O$11,Weather_Site!H336,IF(0.191*(Weather_Site!K336+104)*(Weather_Site!J336+1)^1.5/(3.52*(Weather_Site!J336+1)^1.5+Weather_Site!I336-1)&gt;10, 10,0.191*(Weather_Site!K336+104)*(Weather_Site!J336+1)^1.5/(3.52*(Weather_Site!J336+1)^1.5+Weather_Site!I336-1)))</f>
        <v>10</v>
      </c>
      <c r="Q338" s="636">
        <f t="shared" si="99"/>
        <v>0.99848144468279332</v>
      </c>
      <c r="R338" s="636">
        <f t="shared" si="100"/>
        <v>0.71024252067193971</v>
      </c>
      <c r="S338" s="635">
        <f t="shared" si="101"/>
        <v>1</v>
      </c>
      <c r="T338" s="707">
        <f t="shared" si="102"/>
        <v>266.80046959729367</v>
      </c>
      <c r="U338" s="707">
        <f t="shared" si="103"/>
        <v>727.03573668931426</v>
      </c>
      <c r="V338" s="707">
        <f t="shared" si="104"/>
        <v>1397.8377229718012</v>
      </c>
      <c r="W338" s="636">
        <f t="shared" si="105"/>
        <v>1</v>
      </c>
      <c r="X338" s="636">
        <f t="shared" si="106"/>
        <v>8.8975999420298118E-4</v>
      </c>
      <c r="Y338" s="707">
        <f t="shared" si="107"/>
        <v>727.63258946074041</v>
      </c>
      <c r="Z338" s="635">
        <f t="shared" si="108"/>
        <v>3.7764049874040362</v>
      </c>
      <c r="AA338" s="707">
        <f t="shared" si="109"/>
        <v>129.2787629629629</v>
      </c>
      <c r="AB338" s="707">
        <f t="shared" si="110"/>
        <v>8646.7006047584655</v>
      </c>
    </row>
    <row r="339" spans="1:28" x14ac:dyDescent="0.25">
      <c r="A339" s="23" t="str">
        <f>Weather_Site!A337</f>
        <v>Wed</v>
      </c>
      <c r="B339" s="24">
        <f>Weather_Site!B337</f>
        <v>43782</v>
      </c>
      <c r="C339" s="25">
        <f>Weather_Site!C337</f>
        <v>0.60416666666666663</v>
      </c>
      <c r="D339" s="27">
        <f>Weather_Site!D337</f>
        <v>23.1</v>
      </c>
      <c r="E339" s="27">
        <f>Weather_Site!E337</f>
        <v>40</v>
      </c>
      <c r="F339" s="28">
        <f>Weather_Site!F337</f>
        <v>140</v>
      </c>
      <c r="G339" s="27">
        <f>Weather_Site!G337</f>
        <v>17</v>
      </c>
      <c r="H339" s="180">
        <f>C$4</f>
        <v>0</v>
      </c>
      <c r="I339" s="27">
        <f t="shared" si="93"/>
        <v>5.666666666666667</v>
      </c>
      <c r="J339" s="739">
        <f>IF(Weather_Site!M337&lt;180,Weather_Site!M337+180,Weather_Site!M337-180)</f>
        <v>320</v>
      </c>
      <c r="K339" s="635">
        <f t="shared" si="94"/>
        <v>7.28803</v>
      </c>
      <c r="L339" s="635">
        <f t="shared" si="95"/>
        <v>9.3205000000000009</v>
      </c>
      <c r="M339" s="635">
        <f t="shared" si="96"/>
        <v>9.8842700000000008</v>
      </c>
      <c r="N339" s="635">
        <f t="shared" si="97"/>
        <v>7.28803</v>
      </c>
      <c r="O339" s="636">
        <f t="shared" si="98"/>
        <v>0.75686848545864005</v>
      </c>
      <c r="P339" s="635">
        <f>IF($O$11,Weather_Site!H337,IF(0.191*(Weather_Site!K337+104)*(Weather_Site!J337+1)^1.5/(3.52*(Weather_Site!J337+1)^1.5+Weather_Site!I337-1)&gt;10, 10,0.191*(Weather_Site!K337+104)*(Weather_Site!J337+1)^1.5/(3.52*(Weather_Site!J337+1)^1.5+Weather_Site!I337-1)))</f>
        <v>10</v>
      </c>
      <c r="Q339" s="636">
        <f t="shared" si="99"/>
        <v>0.99848144468279332</v>
      </c>
      <c r="R339" s="636">
        <f t="shared" si="100"/>
        <v>0.75571913879562069</v>
      </c>
      <c r="S339" s="635">
        <f t="shared" si="101"/>
        <v>1</v>
      </c>
      <c r="T339" s="707">
        <f t="shared" si="102"/>
        <v>229.63560262531971</v>
      </c>
      <c r="U339" s="707">
        <f t="shared" si="103"/>
        <v>649.73405606900485</v>
      </c>
      <c r="V339" s="707">
        <f t="shared" si="104"/>
        <v>1156.3419944911811</v>
      </c>
      <c r="W339" s="636">
        <f t="shared" si="105"/>
        <v>1</v>
      </c>
      <c r="X339" s="636">
        <f t="shared" si="106"/>
        <v>9.2762282273048131E-4</v>
      </c>
      <c r="Y339" s="707">
        <f t="shared" si="107"/>
        <v>650.20399715486167</v>
      </c>
      <c r="Z339" s="635">
        <f t="shared" si="108"/>
        <v>3.4813763111273341</v>
      </c>
      <c r="AA339" s="707">
        <f t="shared" si="109"/>
        <v>136.9773314980327</v>
      </c>
      <c r="AB339" s="707">
        <f t="shared" si="110"/>
        <v>7726.5908328569394</v>
      </c>
    </row>
    <row r="340" spans="1:28" x14ac:dyDescent="0.25">
      <c r="A340" s="23" t="str">
        <f>Weather_Site!A338</f>
        <v>Wed</v>
      </c>
      <c r="B340" s="24">
        <f>Weather_Site!B338</f>
        <v>43782</v>
      </c>
      <c r="C340" s="25">
        <f>Weather_Site!C338</f>
        <v>0.625</v>
      </c>
      <c r="D340" s="27">
        <f>Weather_Site!D338</f>
        <v>23</v>
      </c>
      <c r="E340" s="27">
        <f>Weather_Site!E338</f>
        <v>40</v>
      </c>
      <c r="F340" s="28">
        <f>Weather_Site!F338</f>
        <v>120</v>
      </c>
      <c r="G340" s="27">
        <f>Weather_Site!G338</f>
        <v>17</v>
      </c>
      <c r="H340" s="180">
        <f>C$4</f>
        <v>0</v>
      </c>
      <c r="I340" s="27">
        <f t="shared" si="93"/>
        <v>5.666666666666667</v>
      </c>
      <c r="J340" s="739">
        <f>IF(Weather_Site!M338&lt;180,Weather_Site!M338+180,Weather_Site!M338-180)</f>
        <v>300</v>
      </c>
      <c r="K340" s="635">
        <f t="shared" si="94"/>
        <v>7.2898999999999994</v>
      </c>
      <c r="L340" s="635">
        <f t="shared" si="95"/>
        <v>9.3250000000000011</v>
      </c>
      <c r="M340" s="635">
        <f t="shared" si="96"/>
        <v>9.8890999999999991</v>
      </c>
      <c r="N340" s="635">
        <f t="shared" si="97"/>
        <v>7.2898999999999994</v>
      </c>
      <c r="O340" s="636">
        <f t="shared" si="98"/>
        <v>0.75669915522528874</v>
      </c>
      <c r="P340" s="635">
        <f>IF($O$11,Weather_Site!H338,IF(0.191*(Weather_Site!K338+104)*(Weather_Site!J338+1)^1.5/(3.52*(Weather_Site!J338+1)^1.5+Weather_Site!I338-1)&gt;10, 10,0.191*(Weather_Site!K338+104)*(Weather_Site!J338+1)^1.5/(3.52*(Weather_Site!J338+1)^1.5+Weather_Site!I338-1)))</f>
        <v>10</v>
      </c>
      <c r="Q340" s="636">
        <f t="shared" si="99"/>
        <v>0.99848144468279332</v>
      </c>
      <c r="R340" s="636">
        <f t="shared" si="100"/>
        <v>0.7555500656995956</v>
      </c>
      <c r="S340" s="635">
        <f t="shared" si="101"/>
        <v>1</v>
      </c>
      <c r="T340" s="707">
        <f t="shared" si="102"/>
        <v>229.58422745126319</v>
      </c>
      <c r="U340" s="707">
        <f t="shared" si="103"/>
        <v>649.58869446200936</v>
      </c>
      <c r="V340" s="707">
        <f t="shared" si="104"/>
        <v>1156.0832921359861</v>
      </c>
      <c r="W340" s="636">
        <f t="shared" si="105"/>
        <v>1</v>
      </c>
      <c r="X340" s="636">
        <f t="shared" si="106"/>
        <v>9.2342154806605034E-4</v>
      </c>
      <c r="Y340" s="707">
        <f t="shared" si="107"/>
        <v>650.05640248748057</v>
      </c>
      <c r="Z340" s="635">
        <f t="shared" si="108"/>
        <v>3.4808049325495221</v>
      </c>
      <c r="AA340" s="707">
        <f t="shared" si="109"/>
        <v>136.94623798927287</v>
      </c>
      <c r="AB340" s="707">
        <f t="shared" si="110"/>
        <v>7724.836916226227</v>
      </c>
    </row>
    <row r="341" spans="1:28" x14ac:dyDescent="0.25">
      <c r="A341" s="23" t="str">
        <f>Weather_Site!A339</f>
        <v>Wed</v>
      </c>
      <c r="B341" s="24">
        <f>Weather_Site!B339</f>
        <v>43782</v>
      </c>
      <c r="C341" s="25">
        <f>Weather_Site!C339</f>
        <v>0.64583333333333337</v>
      </c>
      <c r="D341" s="27">
        <f>Weather_Site!D339</f>
        <v>22.6</v>
      </c>
      <c r="E341" s="27">
        <f>Weather_Site!E339</f>
        <v>42</v>
      </c>
      <c r="F341" s="28">
        <f>Weather_Site!F339</f>
        <v>90</v>
      </c>
      <c r="G341" s="27">
        <f>Weather_Site!G339</f>
        <v>17</v>
      </c>
      <c r="H341" s="180">
        <f>C$4</f>
        <v>0</v>
      </c>
      <c r="I341" s="27">
        <f t="shared" si="93"/>
        <v>5.666666666666667</v>
      </c>
      <c r="J341" s="739">
        <f>IF(Weather_Site!M339&lt;180,Weather_Site!M339+180,Weather_Site!M339-180)</f>
        <v>270</v>
      </c>
      <c r="K341" s="635">
        <f t="shared" si="94"/>
        <v>7.5453799999999998</v>
      </c>
      <c r="L341" s="635">
        <f t="shared" si="95"/>
        <v>9.6810000000000009</v>
      </c>
      <c r="M341" s="635">
        <f t="shared" si="96"/>
        <v>10.30442</v>
      </c>
      <c r="N341" s="635">
        <f t="shared" si="97"/>
        <v>7.5453799999999998</v>
      </c>
      <c r="O341" s="636">
        <f t="shared" si="98"/>
        <v>0.73347454639154197</v>
      </c>
      <c r="P341" s="635">
        <f>IF($O$11,Weather_Site!H339,IF(0.191*(Weather_Site!K339+104)*(Weather_Site!J339+1)^1.5/(3.52*(Weather_Site!J339+1)^1.5+Weather_Site!I339-1)&gt;10, 10,0.191*(Weather_Site!K339+104)*(Weather_Site!J339+1)^1.5/(3.52*(Weather_Site!J339+1)^1.5+Weather_Site!I339-1)))</f>
        <v>10</v>
      </c>
      <c r="Q341" s="636">
        <f t="shared" si="99"/>
        <v>0.99848144468279332</v>
      </c>
      <c r="R341" s="636">
        <f t="shared" si="100"/>
        <v>0.73236072471908331</v>
      </c>
      <c r="S341" s="635">
        <f t="shared" si="101"/>
        <v>1</v>
      </c>
      <c r="T341" s="707">
        <f t="shared" si="102"/>
        <v>222.53782883943168</v>
      </c>
      <c r="U341" s="707">
        <f t="shared" si="103"/>
        <v>629.65151965809036</v>
      </c>
      <c r="V341" s="707">
        <f t="shared" si="104"/>
        <v>1120.6007862369347</v>
      </c>
      <c r="W341" s="636">
        <f t="shared" si="105"/>
        <v>1</v>
      </c>
      <c r="X341" s="636">
        <f t="shared" si="106"/>
        <v>4.9538624371909883E-4</v>
      </c>
      <c r="Y341" s="707">
        <f t="shared" si="107"/>
        <v>629.89472917111743</v>
      </c>
      <c r="Z341" s="635">
        <f t="shared" si="108"/>
        <v>3.4024114337304683</v>
      </c>
      <c r="AA341" s="707">
        <f t="shared" si="109"/>
        <v>132.69881376319148</v>
      </c>
      <c r="AB341" s="707">
        <f t="shared" si="110"/>
        <v>7485.2490316501116</v>
      </c>
    </row>
    <row r="342" spans="1:28" x14ac:dyDescent="0.25">
      <c r="A342" s="23" t="str">
        <f>Weather_Site!A340</f>
        <v>Wed</v>
      </c>
      <c r="B342" s="24">
        <f>Weather_Site!B340</f>
        <v>43782</v>
      </c>
      <c r="C342" s="25">
        <f>Weather_Site!C340</f>
        <v>0.66666666666666663</v>
      </c>
      <c r="D342" s="27">
        <f>Weather_Site!D340</f>
        <v>22.4</v>
      </c>
      <c r="E342" s="27">
        <f>Weather_Site!E340</f>
        <v>43</v>
      </c>
      <c r="F342" s="28">
        <f>Weather_Site!F340</f>
        <v>100</v>
      </c>
      <c r="G342" s="27">
        <f>Weather_Site!G340</f>
        <v>15</v>
      </c>
      <c r="H342" s="180">
        <f>C$4</f>
        <v>0</v>
      </c>
      <c r="I342" s="27">
        <f t="shared" si="93"/>
        <v>5</v>
      </c>
      <c r="J342" s="739">
        <f>IF(Weather_Site!M340&lt;180,Weather_Site!M340+180,Weather_Site!M340-180)</f>
        <v>280</v>
      </c>
      <c r="K342" s="635">
        <f t="shared" si="94"/>
        <v>7.6731199999999991</v>
      </c>
      <c r="L342" s="635">
        <f t="shared" si="95"/>
        <v>9.8590000000000018</v>
      </c>
      <c r="M342" s="635">
        <f t="shared" si="96"/>
        <v>10.512080000000001</v>
      </c>
      <c r="N342" s="635">
        <f t="shared" si="97"/>
        <v>7.6731199999999991</v>
      </c>
      <c r="O342" s="636">
        <f t="shared" si="98"/>
        <v>0.72181019965170945</v>
      </c>
      <c r="P342" s="635">
        <f>IF($O$11,Weather_Site!H340,IF(0.191*(Weather_Site!K340+104)*(Weather_Site!J340+1)^1.5/(3.52*(Weather_Site!J340+1)^1.5+Weather_Site!I340-1)&gt;10, 10,0.191*(Weather_Site!K340+104)*(Weather_Site!J340+1)^1.5/(3.52*(Weather_Site!J340+1)^1.5+Weather_Site!I340-1)))</f>
        <v>10</v>
      </c>
      <c r="Q342" s="636">
        <f t="shared" si="99"/>
        <v>0.99848144468279332</v>
      </c>
      <c r="R342" s="636">
        <f t="shared" si="100"/>
        <v>0.72071409093501437</v>
      </c>
      <c r="S342" s="635">
        <f t="shared" si="101"/>
        <v>1</v>
      </c>
      <c r="T342" s="707">
        <f t="shared" si="102"/>
        <v>192.73559824155473</v>
      </c>
      <c r="U342" s="707">
        <f t="shared" si="103"/>
        <v>558.79903194692042</v>
      </c>
      <c r="V342" s="707">
        <f t="shared" si="104"/>
        <v>950.02206949978677</v>
      </c>
      <c r="W342" s="636">
        <f t="shared" si="105"/>
        <v>1</v>
      </c>
      <c r="X342" s="636">
        <f t="shared" si="106"/>
        <v>2.0082778732604769E-4</v>
      </c>
      <c r="Y342" s="707">
        <f t="shared" si="107"/>
        <v>558.87760040390322</v>
      </c>
      <c r="Z342" s="635">
        <f t="shared" si="108"/>
        <v>3.1205134617939918</v>
      </c>
      <c r="AA342" s="707">
        <f t="shared" si="109"/>
        <v>129.79043204921115</v>
      </c>
      <c r="AB342" s="707">
        <f t="shared" si="110"/>
        <v>6641.3288181330518</v>
      </c>
    </row>
    <row r="343" spans="1:28" x14ac:dyDescent="0.25">
      <c r="A343" s="23" t="str">
        <f>Weather_Site!A341</f>
        <v>Wed</v>
      </c>
      <c r="B343" s="24">
        <f>Weather_Site!B341</f>
        <v>43782</v>
      </c>
      <c r="C343" s="25">
        <f>Weather_Site!C341</f>
        <v>0.6875</v>
      </c>
      <c r="D343" s="27">
        <f>Weather_Site!D341</f>
        <v>21.9</v>
      </c>
      <c r="E343" s="27">
        <f>Weather_Site!E341</f>
        <v>45</v>
      </c>
      <c r="F343" s="28">
        <f>Weather_Site!F341</f>
        <v>90</v>
      </c>
      <c r="G343" s="27">
        <f>Weather_Site!G341</f>
        <v>18</v>
      </c>
      <c r="H343" s="180">
        <f>C$4</f>
        <v>0</v>
      </c>
      <c r="I343" s="27">
        <f t="shared" si="93"/>
        <v>6</v>
      </c>
      <c r="J343" s="739">
        <f>IF(Weather_Site!M341&lt;180,Weather_Site!M341+180,Weather_Site!M341-180)</f>
        <v>270</v>
      </c>
      <c r="K343" s="635">
        <f t="shared" si="94"/>
        <v>7.9304699999999997</v>
      </c>
      <c r="L343" s="635">
        <f t="shared" si="95"/>
        <v>10.2195</v>
      </c>
      <c r="M343" s="635">
        <f t="shared" si="96"/>
        <v>10.932230000000001</v>
      </c>
      <c r="N343" s="635">
        <f t="shared" si="97"/>
        <v>7.9304699999999997</v>
      </c>
      <c r="O343" s="636">
        <f t="shared" si="98"/>
        <v>0.69825603127029723</v>
      </c>
      <c r="P343" s="635">
        <f>IF($O$11,Weather_Site!H341,IF(0.191*(Weather_Site!K341+104)*(Weather_Site!J341+1)^1.5/(3.52*(Weather_Site!J341+1)^1.5+Weather_Site!I341-1)&gt;10, 10,0.191*(Weather_Site!K341+104)*(Weather_Site!J341+1)^1.5/(3.52*(Weather_Site!J341+1)^1.5+Weather_Site!I341-1)))</f>
        <v>10</v>
      </c>
      <c r="Q343" s="636">
        <f t="shared" si="99"/>
        <v>0.99848144468279332</v>
      </c>
      <c r="R343" s="636">
        <f t="shared" si="100"/>
        <v>0.69719569086124011</v>
      </c>
      <c r="S343" s="635">
        <f t="shared" si="101"/>
        <v>1</v>
      </c>
      <c r="T343" s="707">
        <f t="shared" si="102"/>
        <v>224.45292129421085</v>
      </c>
      <c r="U343" s="707">
        <f t="shared" si="103"/>
        <v>628.38598329754882</v>
      </c>
      <c r="V343" s="707">
        <f t="shared" si="104"/>
        <v>1141.9639920020495</v>
      </c>
      <c r="W343" s="636">
        <f t="shared" si="105"/>
        <v>1</v>
      </c>
      <c r="X343" s="636">
        <f t="shared" si="106"/>
        <v>2.5870036573176838E-4</v>
      </c>
      <c r="Y343" s="707">
        <f t="shared" si="107"/>
        <v>628.51884611623245</v>
      </c>
      <c r="Z343" s="635">
        <f t="shared" si="108"/>
        <v>3.3970365365335566</v>
      </c>
      <c r="AA343" s="707">
        <f t="shared" si="109"/>
        <v>126.5338311556274</v>
      </c>
      <c r="AB343" s="707">
        <f t="shared" si="110"/>
        <v>7468.8989546812281</v>
      </c>
    </row>
    <row r="344" spans="1:28" x14ac:dyDescent="0.25">
      <c r="A344" s="23" t="str">
        <f>Weather_Site!A342</f>
        <v>Wed</v>
      </c>
      <c r="B344" s="24">
        <f>Weather_Site!B342</f>
        <v>43782</v>
      </c>
      <c r="C344" s="25">
        <f>Weather_Site!C342</f>
        <v>0.70833333333333337</v>
      </c>
      <c r="D344" s="27">
        <f>Weather_Site!D342</f>
        <v>21.4</v>
      </c>
      <c r="E344" s="27">
        <f>Weather_Site!E342</f>
        <v>39</v>
      </c>
      <c r="F344" s="28">
        <f>Weather_Site!F342</f>
        <v>100</v>
      </c>
      <c r="G344" s="27">
        <f>Weather_Site!G342</f>
        <v>17</v>
      </c>
      <c r="H344" s="180">
        <f>C$4</f>
        <v>0</v>
      </c>
      <c r="I344" s="27">
        <f t="shared" si="93"/>
        <v>5.666666666666667</v>
      </c>
      <c r="J344" s="739">
        <f>IF(Weather_Site!M342&lt;180,Weather_Site!M342+180,Weather_Site!M342-180)</f>
        <v>280</v>
      </c>
      <c r="K344" s="635">
        <f t="shared" si="94"/>
        <v>7.1958200000000003</v>
      </c>
      <c r="L344" s="635">
        <f t="shared" si="95"/>
        <v>9.2280000000000015</v>
      </c>
      <c r="M344" s="635">
        <f t="shared" si="96"/>
        <v>9.7683800000000005</v>
      </c>
      <c r="N344" s="635">
        <f t="shared" si="97"/>
        <v>7.1958200000000003</v>
      </c>
      <c r="O344" s="636">
        <f t="shared" si="98"/>
        <v>0.7652036878396753</v>
      </c>
      <c r="P344" s="635">
        <f>IF($O$11,Weather_Site!H342,IF(0.191*(Weather_Site!K342+104)*(Weather_Site!J342+1)^1.5/(3.52*(Weather_Site!J342+1)^1.5+Weather_Site!I342-1)&gt;10, 10,0.191*(Weather_Site!K342+104)*(Weather_Site!J342+1)^1.5/(3.52*(Weather_Site!J342+1)^1.5+Weather_Site!I342-1)))</f>
        <v>10</v>
      </c>
      <c r="Q344" s="636">
        <f t="shared" si="99"/>
        <v>0.99848144468279332</v>
      </c>
      <c r="R344" s="636">
        <f t="shared" si="100"/>
        <v>0.7640416837107602</v>
      </c>
      <c r="S344" s="635">
        <f t="shared" si="101"/>
        <v>1</v>
      </c>
      <c r="T344" s="707">
        <f t="shared" si="102"/>
        <v>232.16452179496005</v>
      </c>
      <c r="U344" s="707">
        <f t="shared" si="103"/>
        <v>656.88941390888681</v>
      </c>
      <c r="V344" s="707">
        <f t="shared" si="104"/>
        <v>1169.076498214022</v>
      </c>
      <c r="W344" s="636">
        <f t="shared" si="105"/>
        <v>1</v>
      </c>
      <c r="X344" s="636">
        <f t="shared" si="106"/>
        <v>1.1598521460812574E-3</v>
      </c>
      <c r="Y344" s="707">
        <f t="shared" si="107"/>
        <v>657.48347519781328</v>
      </c>
      <c r="Z344" s="635">
        <f t="shared" si="108"/>
        <v>3.5095127497641219</v>
      </c>
      <c r="AA344" s="707">
        <f t="shared" si="109"/>
        <v>138.51088632295719</v>
      </c>
      <c r="AB344" s="707">
        <f t="shared" si="110"/>
        <v>7813.095296934016</v>
      </c>
    </row>
    <row r="345" spans="1:28" x14ac:dyDescent="0.25">
      <c r="A345" s="23" t="str">
        <f>Weather_Site!A343</f>
        <v>Wed</v>
      </c>
      <c r="B345" s="24">
        <f>Weather_Site!B343</f>
        <v>43782</v>
      </c>
      <c r="C345" s="25">
        <f>Weather_Site!C343</f>
        <v>0.72916666666666663</v>
      </c>
      <c r="D345" s="27">
        <f>Weather_Site!D343</f>
        <v>21.2</v>
      </c>
      <c r="E345" s="27">
        <f>Weather_Site!E343</f>
        <v>38</v>
      </c>
      <c r="F345" s="28">
        <f>Weather_Site!F343</f>
        <v>70</v>
      </c>
      <c r="G345" s="27">
        <f>Weather_Site!G343</f>
        <v>13</v>
      </c>
      <c r="H345" s="180">
        <f>C$4</f>
        <v>0</v>
      </c>
      <c r="I345" s="27">
        <f t="shared" si="93"/>
        <v>4.333333333333333</v>
      </c>
      <c r="J345" s="739">
        <f>IF(Weather_Site!M343&lt;180,Weather_Site!M343+180,Weather_Site!M343-180)</f>
        <v>250</v>
      </c>
      <c r="K345" s="635">
        <f t="shared" si="94"/>
        <v>7.0755599999999994</v>
      </c>
      <c r="L345" s="635">
        <f t="shared" si="95"/>
        <v>9.0679999999999996</v>
      </c>
      <c r="M345" s="635">
        <f t="shared" si="96"/>
        <v>9.5800399999999986</v>
      </c>
      <c r="N345" s="635">
        <f t="shared" si="97"/>
        <v>7.0755599999999994</v>
      </c>
      <c r="O345" s="636">
        <f t="shared" si="98"/>
        <v>0.77602705869042365</v>
      </c>
      <c r="P345" s="635">
        <f>IF($O$11,Weather_Site!H343,IF(0.191*(Weather_Site!K343+104)*(Weather_Site!J343+1)^1.5/(3.52*(Weather_Site!J343+1)^1.5+Weather_Site!I343-1)&gt;10, 10,0.191*(Weather_Site!K343+104)*(Weather_Site!J343+1)^1.5/(3.52*(Weather_Site!J343+1)^1.5+Weather_Site!I343-1)))</f>
        <v>10</v>
      </c>
      <c r="Q345" s="636">
        <f t="shared" si="99"/>
        <v>0.99848144468279332</v>
      </c>
      <c r="R345" s="636">
        <f t="shared" si="100"/>
        <v>0.774848618674153</v>
      </c>
      <c r="S345" s="635">
        <f t="shared" si="101"/>
        <v>1</v>
      </c>
      <c r="T345" s="707">
        <f t="shared" si="102"/>
        <v>178.6257151959806</v>
      </c>
      <c r="U345" s="707">
        <f t="shared" si="103"/>
        <v>533.81969144654067</v>
      </c>
      <c r="V345" s="707">
        <f t="shared" si="104"/>
        <v>861.29511870533327</v>
      </c>
      <c r="W345" s="636">
        <f t="shared" si="105"/>
        <v>1</v>
      </c>
      <c r="X345" s="636">
        <f t="shared" si="106"/>
        <v>4.7663484736042914E-4</v>
      </c>
      <c r="Y345" s="707">
        <f t="shared" si="107"/>
        <v>533.97577764682649</v>
      </c>
      <c r="Z345" s="635">
        <f t="shared" si="108"/>
        <v>3.0193549393190149</v>
      </c>
      <c r="AA345" s="707">
        <f t="shared" si="109"/>
        <v>138.14958544107068</v>
      </c>
      <c r="AB345" s="707">
        <f t="shared" si="110"/>
        <v>6345.4121577031228</v>
      </c>
    </row>
    <row r="346" spans="1:28" x14ac:dyDescent="0.25">
      <c r="A346" s="23" t="str">
        <f>Weather_Site!A344</f>
        <v>Wed</v>
      </c>
      <c r="B346" s="24">
        <f>Weather_Site!B344</f>
        <v>43782</v>
      </c>
      <c r="C346" s="25">
        <f>Weather_Site!C344</f>
        <v>0.75</v>
      </c>
      <c r="D346" s="27">
        <f>Weather_Site!D344</f>
        <v>20.7</v>
      </c>
      <c r="E346" s="27">
        <f>Weather_Site!E344</f>
        <v>41</v>
      </c>
      <c r="F346" s="28">
        <f>Weather_Site!F344</f>
        <v>70</v>
      </c>
      <c r="G346" s="27">
        <f>Weather_Site!G344</f>
        <v>11</v>
      </c>
      <c r="H346" s="180">
        <f>C$4</f>
        <v>0</v>
      </c>
      <c r="I346" s="27">
        <f t="shared" si="93"/>
        <v>3.6666666666666665</v>
      </c>
      <c r="J346" s="739">
        <f>IF(Weather_Site!M344&lt;180,Weather_Site!M344+180,Weather_Site!M344-180)</f>
        <v>250</v>
      </c>
      <c r="K346" s="635">
        <f t="shared" si="94"/>
        <v>7.4569099999999997</v>
      </c>
      <c r="L346" s="635">
        <f t="shared" si="95"/>
        <v>9.5975000000000001</v>
      </c>
      <c r="M346" s="635">
        <f t="shared" si="96"/>
        <v>10.19819</v>
      </c>
      <c r="N346" s="635">
        <f t="shared" si="97"/>
        <v>9.5975000000000001</v>
      </c>
      <c r="O346" s="636">
        <f t="shared" si="98"/>
        <v>0.5486330996065274</v>
      </c>
      <c r="P346" s="635">
        <f>IF($O$11,Weather_Site!H344,IF(0.191*(Weather_Site!K344+104)*(Weather_Site!J344+1)^1.5/(3.52*(Weather_Site!J344+1)^1.5+Weather_Site!I344-1)&gt;10, 10,0.191*(Weather_Site!K344+104)*(Weather_Site!J344+1)^1.5/(3.52*(Weather_Site!J344+1)^1.5+Weather_Site!I344-1)))</f>
        <v>10</v>
      </c>
      <c r="Q346" s="636">
        <f t="shared" si="99"/>
        <v>0.99848144468279332</v>
      </c>
      <c r="R346" s="636">
        <f t="shared" si="100"/>
        <v>0.54779996989592428</v>
      </c>
      <c r="S346" s="635">
        <f t="shared" si="101"/>
        <v>1</v>
      </c>
      <c r="T346" s="707">
        <f t="shared" si="102"/>
        <v>105.77178160684289</v>
      </c>
      <c r="U346" s="707">
        <f t="shared" si="103"/>
        <v>328.77241400555062</v>
      </c>
      <c r="V346" s="707">
        <f t="shared" si="104"/>
        <v>499.03265814191246</v>
      </c>
      <c r="W346" s="636">
        <f t="shared" si="105"/>
        <v>1</v>
      </c>
      <c r="X346" s="636">
        <f t="shared" si="106"/>
        <v>5.9182616769909424E-7</v>
      </c>
      <c r="Y346" s="707">
        <f t="shared" si="107"/>
        <v>328.7725147700184</v>
      </c>
      <c r="Z346" s="635">
        <f t="shared" si="108"/>
        <v>2.1263342410200567</v>
      </c>
      <c r="AA346" s="707">
        <f t="shared" si="109"/>
        <v>96.008794174167264</v>
      </c>
      <c r="AB346" s="707">
        <f t="shared" si="110"/>
        <v>3906.9133838503853</v>
      </c>
    </row>
    <row r="347" spans="1:28" x14ac:dyDescent="0.25">
      <c r="A347" s="23" t="str">
        <f>Weather_Site!A345</f>
        <v>Wed</v>
      </c>
      <c r="B347" s="24">
        <f>Weather_Site!B345</f>
        <v>43782</v>
      </c>
      <c r="C347" s="25">
        <f>Weather_Site!C345</f>
        <v>0.77083333333333337</v>
      </c>
      <c r="D347" s="27">
        <f>Weather_Site!D345</f>
        <v>20.2</v>
      </c>
      <c r="E347" s="27">
        <f>Weather_Site!E345</f>
        <v>44</v>
      </c>
      <c r="F347" s="28">
        <f>Weather_Site!F345</f>
        <v>90</v>
      </c>
      <c r="G347" s="27">
        <f>Weather_Site!G345</f>
        <v>11</v>
      </c>
      <c r="H347" s="180">
        <f>C$4</f>
        <v>0</v>
      </c>
      <c r="I347" s="27">
        <f t="shared" si="93"/>
        <v>3.6666666666666665</v>
      </c>
      <c r="J347" s="739">
        <f>IF(Weather_Site!M345&lt;180,Weather_Site!M345+180,Weather_Site!M345-180)</f>
        <v>270</v>
      </c>
      <c r="K347" s="635">
        <f t="shared" si="94"/>
        <v>7.8382599999999991</v>
      </c>
      <c r="L347" s="635">
        <f t="shared" si="95"/>
        <v>10.127000000000001</v>
      </c>
      <c r="M347" s="635">
        <f t="shared" si="96"/>
        <v>10.81634</v>
      </c>
      <c r="N347" s="635">
        <f t="shared" si="97"/>
        <v>10.127000000000001</v>
      </c>
      <c r="O347" s="636">
        <f t="shared" si="98"/>
        <v>0.5039718148489396</v>
      </c>
      <c r="P347" s="635">
        <f>IF($O$11,Weather_Site!H345,IF(0.191*(Weather_Site!K345+104)*(Weather_Site!J345+1)^1.5/(3.52*(Weather_Site!J345+1)^1.5+Weather_Site!I345-1)&gt;10, 10,0.191*(Weather_Site!K345+104)*(Weather_Site!J345+1)^1.5/(3.52*(Weather_Site!J345+1)^1.5+Weather_Site!I345-1)))</f>
        <v>10</v>
      </c>
      <c r="Q347" s="636">
        <f t="shared" si="99"/>
        <v>0.99848144468279332</v>
      </c>
      <c r="R347" s="636">
        <f t="shared" si="100"/>
        <v>0.50320650576977843</v>
      </c>
      <c r="S347" s="635">
        <f t="shared" si="101"/>
        <v>1</v>
      </c>
      <c r="T347" s="707">
        <f t="shared" si="102"/>
        <v>97.161466879115892</v>
      </c>
      <c r="U347" s="707">
        <f t="shared" si="103"/>
        <v>302.00881112983609</v>
      </c>
      <c r="V347" s="707">
        <f t="shared" si="104"/>
        <v>458.40907989882766</v>
      </c>
      <c r="W347" s="636">
        <f t="shared" si="105"/>
        <v>1</v>
      </c>
      <c r="X347" s="636">
        <f t="shared" si="106"/>
        <v>1.7854405376184864E-7</v>
      </c>
      <c r="Y347" s="707">
        <f t="shared" si="107"/>
        <v>302.00883905417408</v>
      </c>
      <c r="Z347" s="635">
        <f t="shared" si="108"/>
        <v>1.9997250802330173</v>
      </c>
      <c r="AA347" s="707">
        <f t="shared" si="109"/>
        <v>88.193213133446463</v>
      </c>
      <c r="AB347" s="707">
        <f t="shared" si="110"/>
        <v>3588.8717040937686</v>
      </c>
    </row>
    <row r="348" spans="1:28" x14ac:dyDescent="0.25">
      <c r="A348" s="23" t="str">
        <f>Weather_Site!A346</f>
        <v>Wed</v>
      </c>
      <c r="B348" s="24">
        <f>Weather_Site!B346</f>
        <v>43782</v>
      </c>
      <c r="C348" s="25">
        <f>Weather_Site!C346</f>
        <v>0.79166666666666663</v>
      </c>
      <c r="D348" s="27">
        <f>Weather_Site!D346</f>
        <v>19.600000000000001</v>
      </c>
      <c r="E348" s="27">
        <f>Weather_Site!E346</f>
        <v>47</v>
      </c>
      <c r="F348" s="28">
        <f>Weather_Site!F346</f>
        <v>90</v>
      </c>
      <c r="G348" s="27">
        <f>Weather_Site!G346</f>
        <v>9</v>
      </c>
      <c r="H348" s="180">
        <f>C$4</f>
        <v>0</v>
      </c>
      <c r="I348" s="27">
        <f t="shared" si="93"/>
        <v>3</v>
      </c>
      <c r="J348" s="739">
        <f>IF(Weather_Site!M346&lt;180,Weather_Site!M346+180,Weather_Site!M346-180)</f>
        <v>270</v>
      </c>
      <c r="K348" s="635">
        <f t="shared" si="94"/>
        <v>8.2214800000000015</v>
      </c>
      <c r="L348" s="635">
        <f t="shared" si="95"/>
        <v>10.661000000000001</v>
      </c>
      <c r="M348" s="635">
        <f t="shared" si="96"/>
        <v>11.43932</v>
      </c>
      <c r="N348" s="635">
        <f t="shared" si="97"/>
        <v>10.661000000000001</v>
      </c>
      <c r="O348" s="636">
        <f t="shared" si="98"/>
        <v>0.46114268377528017</v>
      </c>
      <c r="P348" s="635">
        <f>IF($O$11,Weather_Site!H346,IF(0.191*(Weather_Site!K346+104)*(Weather_Site!J346+1)^1.5/(3.52*(Weather_Site!J346+1)^1.5+Weather_Site!I346-1)&gt;10, 10,0.191*(Weather_Site!K346+104)*(Weather_Site!J346+1)^1.5/(3.52*(Weather_Site!J346+1)^1.5+Weather_Site!I346-1)))</f>
        <v>10</v>
      </c>
      <c r="Q348" s="636">
        <f t="shared" si="99"/>
        <v>0.99848144468279332</v>
      </c>
      <c r="R348" s="636">
        <f t="shared" si="100"/>
        <v>0.46044241310084227</v>
      </c>
      <c r="S348" s="635">
        <f t="shared" si="101"/>
        <v>1</v>
      </c>
      <c r="T348" s="707">
        <f t="shared" si="102"/>
        <v>71.338749958559262</v>
      </c>
      <c r="U348" s="707">
        <f t="shared" si="103"/>
        <v>234.14757222919704</v>
      </c>
      <c r="V348" s="707">
        <f t="shared" si="104"/>
        <v>330.26459879689691</v>
      </c>
      <c r="W348" s="636">
        <f t="shared" si="105"/>
        <v>1</v>
      </c>
      <c r="X348" s="636">
        <f t="shared" si="106"/>
        <v>0</v>
      </c>
      <c r="Y348" s="707">
        <f t="shared" si="107"/>
        <v>234.14757222919704</v>
      </c>
      <c r="Z348" s="635">
        <f t="shared" si="108"/>
        <v>1.6636313942240499</v>
      </c>
      <c r="AA348" s="707">
        <f t="shared" si="109"/>
        <v>78.478204930016432</v>
      </c>
      <c r="AB348" s="707">
        <f t="shared" si="110"/>
        <v>2782.4536499902915</v>
      </c>
    </row>
    <row r="349" spans="1:28" x14ac:dyDescent="0.25">
      <c r="A349" s="23" t="str">
        <f>Weather_Site!A347</f>
        <v>Wed</v>
      </c>
      <c r="B349" s="24">
        <f>Weather_Site!B347</f>
        <v>43782</v>
      </c>
      <c r="C349" s="25">
        <f>Weather_Site!C347</f>
        <v>0.8125</v>
      </c>
      <c r="D349" s="27">
        <f>Weather_Site!D347</f>
        <v>18.5</v>
      </c>
      <c r="E349" s="27">
        <f>Weather_Site!E347</f>
        <v>51</v>
      </c>
      <c r="F349" s="28">
        <f>Weather_Site!F347</f>
        <v>50</v>
      </c>
      <c r="G349" s="27">
        <f>Weather_Site!G347</f>
        <v>5</v>
      </c>
      <c r="H349" s="180">
        <f>C$4</f>
        <v>0</v>
      </c>
      <c r="I349" s="27">
        <f t="shared" si="93"/>
        <v>1.6666666666666667</v>
      </c>
      <c r="J349" s="739">
        <f>IF(Weather_Site!M347&lt;180,Weather_Site!M347+180,Weather_Site!M347-180)</f>
        <v>230</v>
      </c>
      <c r="K349" s="635">
        <f t="shared" si="94"/>
        <v>8.7380499999999994</v>
      </c>
      <c r="L349" s="635">
        <f t="shared" si="95"/>
        <v>11.3865</v>
      </c>
      <c r="M349" s="635">
        <f t="shared" si="96"/>
        <v>12.284450000000001</v>
      </c>
      <c r="N349" s="635">
        <f t="shared" si="97"/>
        <v>11.3865</v>
      </c>
      <c r="O349" s="636">
        <f t="shared" si="98"/>
        <v>0.40717474773739459</v>
      </c>
      <c r="P349" s="635">
        <f>IF($O$11,Weather_Site!H347,IF(0.191*(Weather_Site!K347+104)*(Weather_Site!J347+1)^1.5/(3.52*(Weather_Site!J347+1)^1.5+Weather_Site!I347-1)&gt;10, 10,0.191*(Weather_Site!K347+104)*(Weather_Site!J347+1)^1.5/(3.52*(Weather_Site!J347+1)^1.5+Weather_Site!I347-1)))</f>
        <v>10</v>
      </c>
      <c r="Q349" s="636">
        <f t="shared" si="99"/>
        <v>0.99848144468279332</v>
      </c>
      <c r="R349" s="636">
        <f t="shared" si="100"/>
        <v>0.40655643035918571</v>
      </c>
      <c r="S349" s="635">
        <f t="shared" si="101"/>
        <v>1</v>
      </c>
      <c r="T349" s="707">
        <f t="shared" si="102"/>
        <v>1.2196692910775572E-2</v>
      </c>
      <c r="U349" s="707">
        <f t="shared" si="103"/>
        <v>127.25041800334499</v>
      </c>
      <c r="V349" s="707">
        <f t="shared" si="104"/>
        <v>144.77931160443711</v>
      </c>
      <c r="W349" s="636">
        <f t="shared" si="105"/>
        <v>1</v>
      </c>
      <c r="X349" s="636">
        <f t="shared" si="106"/>
        <v>0</v>
      </c>
      <c r="Y349" s="707">
        <f t="shared" si="107"/>
        <v>127.25041800334499</v>
      </c>
      <c r="Z349" s="635">
        <f t="shared" si="108"/>
        <v>1.0704951353756123</v>
      </c>
      <c r="AA349" s="707">
        <f t="shared" si="109"/>
        <v>60.537782113865354</v>
      </c>
      <c r="AB349" s="707">
        <f t="shared" si="110"/>
        <v>1512.1591339397496</v>
      </c>
    </row>
    <row r="350" spans="1:28" x14ac:dyDescent="0.25">
      <c r="A350" s="23" t="str">
        <f>Weather_Site!A348</f>
        <v>Wed</v>
      </c>
      <c r="B350" s="24">
        <f>Weather_Site!B348</f>
        <v>43782</v>
      </c>
      <c r="C350" s="25">
        <f>Weather_Site!C348</f>
        <v>0.83333333333333337</v>
      </c>
      <c r="D350" s="27">
        <f>Weather_Site!D348</f>
        <v>17.399999999999999</v>
      </c>
      <c r="E350" s="27">
        <f>Weather_Site!E348</f>
        <v>55</v>
      </c>
      <c r="F350" s="28">
        <f>Weather_Site!F348</f>
        <v>20</v>
      </c>
      <c r="G350" s="27">
        <f>Weather_Site!G348</f>
        <v>5</v>
      </c>
      <c r="H350" s="180">
        <f>C$4</f>
        <v>0</v>
      </c>
      <c r="I350" s="27">
        <f t="shared" si="93"/>
        <v>1.6666666666666667</v>
      </c>
      <c r="J350" s="739">
        <f>IF(Weather_Site!M348&lt;180,Weather_Site!M348+180,Weather_Site!M348-180)</f>
        <v>200</v>
      </c>
      <c r="K350" s="635">
        <f t="shared" si="94"/>
        <v>9.2546199999999992</v>
      </c>
      <c r="L350" s="635">
        <f t="shared" si="95"/>
        <v>12.112</v>
      </c>
      <c r="M350" s="635">
        <f t="shared" si="96"/>
        <v>13.129580000000001</v>
      </c>
      <c r="N350" s="635">
        <f t="shared" si="97"/>
        <v>13.129580000000001</v>
      </c>
      <c r="O350" s="636">
        <f t="shared" si="98"/>
        <v>0.30103278813390943</v>
      </c>
      <c r="P350" s="635">
        <f>IF($O$11,Weather_Site!H348,IF(0.191*(Weather_Site!K348+104)*(Weather_Site!J348+1)^1.5/(3.52*(Weather_Site!J348+1)^1.5+Weather_Site!I348-1)&gt;10, 10,0.191*(Weather_Site!K348+104)*(Weather_Site!J348+1)^1.5/(3.52*(Weather_Site!J348+1)^1.5+Weather_Site!I348-1)))</f>
        <v>10</v>
      </c>
      <c r="Q350" s="636">
        <f t="shared" si="99"/>
        <v>0.99848144468279332</v>
      </c>
      <c r="R350" s="636">
        <f t="shared" si="100"/>
        <v>0.30057565319283513</v>
      </c>
      <c r="S350" s="635">
        <f t="shared" si="101"/>
        <v>1</v>
      </c>
      <c r="T350" s="707">
        <f t="shared" si="102"/>
        <v>9.0172695957850529E-3</v>
      </c>
      <c r="U350" s="707">
        <f t="shared" si="103"/>
        <v>94.07888955691817</v>
      </c>
      <c r="V350" s="707">
        <f t="shared" si="104"/>
        <v>107.03836639815549</v>
      </c>
      <c r="W350" s="636">
        <f t="shared" si="105"/>
        <v>1</v>
      </c>
      <c r="X350" s="636">
        <f t="shared" si="106"/>
        <v>0</v>
      </c>
      <c r="Y350" s="707">
        <f t="shared" si="107"/>
        <v>94.07888955691817</v>
      </c>
      <c r="Z350" s="635">
        <f t="shared" si="108"/>
        <v>0.86050011319975805</v>
      </c>
      <c r="AA350" s="707">
        <f t="shared" si="109"/>
        <v>44.756845650294082</v>
      </c>
      <c r="AB350" s="707">
        <f t="shared" si="110"/>
        <v>1117.9708042347108</v>
      </c>
    </row>
    <row r="351" spans="1:28" x14ac:dyDescent="0.25">
      <c r="A351" s="23" t="str">
        <f>Weather_Site!A349</f>
        <v>Wed</v>
      </c>
      <c r="B351" s="24">
        <f>Weather_Site!B349</f>
        <v>43782</v>
      </c>
      <c r="C351" s="25">
        <f>Weather_Site!C349</f>
        <v>0.85416666666666663</v>
      </c>
      <c r="D351" s="27">
        <f>Weather_Site!D349</f>
        <v>15.6</v>
      </c>
      <c r="E351" s="27">
        <f>Weather_Site!E349</f>
        <v>60</v>
      </c>
      <c r="F351" s="28">
        <f>Weather_Site!F349</f>
        <v>0</v>
      </c>
      <c r="G351" s="27">
        <f>Weather_Site!G349</f>
        <v>0</v>
      </c>
      <c r="H351" s="180">
        <f>C$4</f>
        <v>0</v>
      </c>
      <c r="I351" s="27">
        <f t="shared" si="93"/>
        <v>0</v>
      </c>
      <c r="J351" s="739">
        <f>IF(Weather_Site!M349&lt;180,Weather_Site!M349+180,Weather_Site!M349-180)</f>
        <v>180</v>
      </c>
      <c r="K351" s="635">
        <f t="shared" si="94"/>
        <v>9.9082799999999995</v>
      </c>
      <c r="L351" s="635">
        <f t="shared" si="95"/>
        <v>13.038</v>
      </c>
      <c r="M351" s="635">
        <f t="shared" si="96"/>
        <v>14.206520000000001</v>
      </c>
      <c r="N351" s="635">
        <f t="shared" si="97"/>
        <v>14.206520000000001</v>
      </c>
      <c r="O351" s="636">
        <f t="shared" si="98"/>
        <v>0.25357215224556384</v>
      </c>
      <c r="P351" s="635">
        <f>IF($O$11,Weather_Site!H349,IF(0.191*(Weather_Site!K349+104)*(Weather_Site!J349+1)^1.5/(3.52*(Weather_Site!J349+1)^1.5+Weather_Site!I349-1)&gt;10, 10,0.191*(Weather_Site!K349+104)*(Weather_Site!J349+1)^1.5/(3.52*(Weather_Site!J349+1)^1.5+Weather_Site!I349-1)))</f>
        <v>10</v>
      </c>
      <c r="Q351" s="636">
        <f t="shared" si="99"/>
        <v>0.99848144468279332</v>
      </c>
      <c r="R351" s="636">
        <f t="shared" si="100"/>
        <v>0.25318708890547581</v>
      </c>
      <c r="S351" s="635">
        <f t="shared" si="101"/>
        <v>1</v>
      </c>
      <c r="T351" s="707">
        <f t="shared" si="102"/>
        <v>7.5956126671642742E-3</v>
      </c>
      <c r="U351" s="707">
        <f t="shared" si="103"/>
        <v>0</v>
      </c>
      <c r="V351" s="707">
        <f t="shared" si="104"/>
        <v>0</v>
      </c>
      <c r="W351" s="636">
        <f t="shared" si="105"/>
        <v>1</v>
      </c>
      <c r="X351" s="636">
        <f t="shared" si="106"/>
        <v>0</v>
      </c>
      <c r="Y351" s="707">
        <f t="shared" si="107"/>
        <v>0</v>
      </c>
      <c r="Z351" s="635">
        <f t="shared" si="108"/>
        <v>0</v>
      </c>
      <c r="AA351" s="707">
        <f t="shared" si="109"/>
        <v>0</v>
      </c>
      <c r="AB351" s="707">
        <f t="shared" si="110"/>
        <v>0</v>
      </c>
    </row>
    <row r="352" spans="1:28" x14ac:dyDescent="0.25">
      <c r="A352" s="23" t="str">
        <f>Weather_Site!A350</f>
        <v>Wed</v>
      </c>
      <c r="B352" s="24">
        <f>Weather_Site!B350</f>
        <v>43782</v>
      </c>
      <c r="C352" s="25">
        <f>Weather_Site!C350</f>
        <v>0.875</v>
      </c>
      <c r="D352" s="27">
        <f>Weather_Site!D350</f>
        <v>13.9</v>
      </c>
      <c r="E352" s="27">
        <f>Weather_Site!E350</f>
        <v>67</v>
      </c>
      <c r="F352" s="28">
        <f>Weather_Site!F350</f>
        <v>0</v>
      </c>
      <c r="G352" s="27">
        <f>Weather_Site!G350</f>
        <v>0</v>
      </c>
      <c r="H352" s="180">
        <f>C$4</f>
        <v>0</v>
      </c>
      <c r="I352" s="27">
        <f t="shared" si="93"/>
        <v>0</v>
      </c>
      <c r="J352" s="739">
        <f>IF(Weather_Site!M350&lt;180,Weather_Site!M350+180,Weather_Site!M350-180)</f>
        <v>180</v>
      </c>
      <c r="K352" s="635">
        <f t="shared" si="94"/>
        <v>10.808069999999999</v>
      </c>
      <c r="L352" s="635">
        <f t="shared" si="95"/>
        <v>14.297499999999999</v>
      </c>
      <c r="M352" s="635">
        <f t="shared" si="96"/>
        <v>15.674630000000001</v>
      </c>
      <c r="N352" s="635">
        <f t="shared" si="97"/>
        <v>15.674630000000001</v>
      </c>
      <c r="O352" s="636">
        <f t="shared" si="98"/>
        <v>0.21063511364940934</v>
      </c>
      <c r="P352" s="635">
        <f>IF($O$11,Weather_Site!H350,IF(0.191*(Weather_Site!K350+104)*(Weather_Site!J350+1)^1.5/(3.52*(Weather_Site!J350+1)^1.5+Weather_Site!I350-1)&gt;10, 10,0.191*(Weather_Site!K350+104)*(Weather_Site!J350+1)^1.5/(3.52*(Weather_Site!J350+1)^1.5+Weather_Site!I350-1)))</f>
        <v>10</v>
      </c>
      <c r="Q352" s="636">
        <f t="shared" si="99"/>
        <v>0.99848144468279332</v>
      </c>
      <c r="R352" s="636">
        <f t="shared" si="100"/>
        <v>0.2103152525775866</v>
      </c>
      <c r="S352" s="635">
        <f t="shared" si="101"/>
        <v>1</v>
      </c>
      <c r="T352" s="707">
        <f t="shared" si="102"/>
        <v>6.3094575773275973E-3</v>
      </c>
      <c r="U352" s="707">
        <f t="shared" si="103"/>
        <v>0</v>
      </c>
      <c r="V352" s="707">
        <f t="shared" si="104"/>
        <v>0</v>
      </c>
      <c r="W352" s="636">
        <f t="shared" si="105"/>
        <v>1</v>
      </c>
      <c r="X352" s="636">
        <f t="shared" si="106"/>
        <v>0</v>
      </c>
      <c r="Y352" s="707">
        <f t="shared" si="107"/>
        <v>0</v>
      </c>
      <c r="Z352" s="635">
        <f t="shared" si="108"/>
        <v>0</v>
      </c>
      <c r="AA352" s="707">
        <f t="shared" si="109"/>
        <v>0</v>
      </c>
      <c r="AB352" s="707">
        <f t="shared" si="110"/>
        <v>0</v>
      </c>
    </row>
    <row r="353" spans="1:28" x14ac:dyDescent="0.25">
      <c r="A353" s="23" t="str">
        <f>Weather_Site!A351</f>
        <v>Wed</v>
      </c>
      <c r="B353" s="24">
        <f>Weather_Site!B351</f>
        <v>43782</v>
      </c>
      <c r="C353" s="25">
        <f>Weather_Site!C351</f>
        <v>0.89583333333333337</v>
      </c>
      <c r="D353" s="27">
        <f>Weather_Site!D351</f>
        <v>13.7</v>
      </c>
      <c r="E353" s="27">
        <f>Weather_Site!E351</f>
        <v>73</v>
      </c>
      <c r="F353" s="28">
        <f>Weather_Site!F351</f>
        <v>0</v>
      </c>
      <c r="G353" s="27">
        <f>Weather_Site!G351</f>
        <v>0</v>
      </c>
      <c r="H353" s="180">
        <f>C$4</f>
        <v>0</v>
      </c>
      <c r="I353" s="27">
        <f t="shared" si="93"/>
        <v>0</v>
      </c>
      <c r="J353" s="739">
        <f>IF(Weather_Site!M351&lt;180,Weather_Site!M351+180,Weather_Site!M351-180)</f>
        <v>180</v>
      </c>
      <c r="K353" s="635">
        <f t="shared" si="94"/>
        <v>11.555809999999999</v>
      </c>
      <c r="L353" s="635">
        <f t="shared" si="95"/>
        <v>15.320500000000001</v>
      </c>
      <c r="M353" s="635">
        <f t="shared" si="96"/>
        <v>16.87229</v>
      </c>
      <c r="N353" s="635">
        <f t="shared" si="97"/>
        <v>16.87229</v>
      </c>
      <c r="O353" s="636">
        <f t="shared" si="98"/>
        <v>0.19153689216685299</v>
      </c>
      <c r="P353" s="635">
        <f>IF($O$11,Weather_Site!H351,IF(0.191*(Weather_Site!K351+104)*(Weather_Site!J351+1)^1.5/(3.52*(Weather_Site!J351+1)^1.5+Weather_Site!I351-1)&gt;10, 10,0.191*(Weather_Site!K351+104)*(Weather_Site!J351+1)^1.5/(3.52*(Weather_Site!J351+1)^1.5+Weather_Site!I351-1)))</f>
        <v>10</v>
      </c>
      <c r="Q353" s="636">
        <f t="shared" si="99"/>
        <v>0.99848144468279332</v>
      </c>
      <c r="R353" s="636">
        <f t="shared" si="100"/>
        <v>0.19124603280081176</v>
      </c>
      <c r="S353" s="635">
        <f t="shared" si="101"/>
        <v>1</v>
      </c>
      <c r="T353" s="707">
        <f t="shared" si="102"/>
        <v>5.7373809840243527E-3</v>
      </c>
      <c r="U353" s="707">
        <f t="shared" si="103"/>
        <v>0</v>
      </c>
      <c r="V353" s="707">
        <f t="shared" si="104"/>
        <v>0</v>
      </c>
      <c r="W353" s="636">
        <f t="shared" si="105"/>
        <v>1</v>
      </c>
      <c r="X353" s="636">
        <f t="shared" si="106"/>
        <v>0</v>
      </c>
      <c r="Y353" s="707">
        <f t="shared" si="107"/>
        <v>0</v>
      </c>
      <c r="Z353" s="635">
        <f t="shared" si="108"/>
        <v>0</v>
      </c>
      <c r="AA353" s="707">
        <f t="shared" si="109"/>
        <v>0</v>
      </c>
      <c r="AB353" s="707">
        <f t="shared" si="110"/>
        <v>0</v>
      </c>
    </row>
    <row r="354" spans="1:28" x14ac:dyDescent="0.25">
      <c r="A354" s="23" t="str">
        <f>Weather_Site!A352</f>
        <v>Wed</v>
      </c>
      <c r="B354" s="24">
        <f>Weather_Site!B352</f>
        <v>43782</v>
      </c>
      <c r="C354" s="25">
        <f>Weather_Site!C352</f>
        <v>0.91666666666666663</v>
      </c>
      <c r="D354" s="27">
        <f>Weather_Site!D352</f>
        <v>12.9</v>
      </c>
      <c r="E354" s="27">
        <f>Weather_Site!E352</f>
        <v>74</v>
      </c>
      <c r="F354" s="28">
        <f>Weather_Site!F352</f>
        <v>260</v>
      </c>
      <c r="G354" s="27">
        <f>Weather_Site!G352</f>
        <v>8</v>
      </c>
      <c r="H354" s="180">
        <f>C$4</f>
        <v>0</v>
      </c>
      <c r="I354" s="27">
        <f t="shared" si="93"/>
        <v>2.6666666666666665</v>
      </c>
      <c r="J354" s="739">
        <f>IF(Weather_Site!M352&lt;180,Weather_Site!M352+180,Weather_Site!M352-180)</f>
        <v>80</v>
      </c>
      <c r="K354" s="635">
        <f t="shared" si="94"/>
        <v>11.69477</v>
      </c>
      <c r="L354" s="635">
        <f t="shared" si="95"/>
        <v>15.525500000000001</v>
      </c>
      <c r="M354" s="635">
        <f t="shared" si="96"/>
        <v>17.108930000000001</v>
      </c>
      <c r="N354" s="635">
        <f t="shared" si="97"/>
        <v>17.108930000000001</v>
      </c>
      <c r="O354" s="636">
        <f t="shared" si="98"/>
        <v>0.18910104627790547</v>
      </c>
      <c r="P354" s="635">
        <f>IF($O$11,Weather_Site!H352,IF(0.191*(Weather_Site!K352+104)*(Weather_Site!J352+1)^1.5/(3.52*(Weather_Site!J352+1)^1.5+Weather_Site!I352-1)&gt;10, 10,0.191*(Weather_Site!K352+104)*(Weather_Site!J352+1)^1.5/(3.52*(Weather_Site!J352+1)^1.5+Weather_Site!I352-1)))</f>
        <v>10</v>
      </c>
      <c r="Q354" s="636">
        <f t="shared" si="99"/>
        <v>0.99848144468279332</v>
      </c>
      <c r="R354" s="636">
        <f t="shared" si="100"/>
        <v>0.1888138858785908</v>
      </c>
      <c r="S354" s="635">
        <f t="shared" si="101"/>
        <v>1</v>
      </c>
      <c r="T354" s="707">
        <f t="shared" si="102"/>
        <v>25.588338775839159</v>
      </c>
      <c r="U354" s="707">
        <f t="shared" si="103"/>
        <v>87.118851591607992</v>
      </c>
      <c r="V354" s="707">
        <f t="shared" si="104"/>
        <v>117.70194947337751</v>
      </c>
      <c r="W354" s="636">
        <f t="shared" si="105"/>
        <v>1</v>
      </c>
      <c r="X354" s="636">
        <f t="shared" si="106"/>
        <v>0</v>
      </c>
      <c r="Y354" s="707">
        <f t="shared" si="107"/>
        <v>87.118851591607992</v>
      </c>
      <c r="Z354" s="635">
        <f t="shared" si="108"/>
        <v>0.81398642533389209</v>
      </c>
      <c r="AA354" s="707">
        <f t="shared" si="109"/>
        <v>31.528246812249559</v>
      </c>
      <c r="AB354" s="707">
        <f t="shared" si="110"/>
        <v>1035.262353080275</v>
      </c>
    </row>
    <row r="355" spans="1:28" x14ac:dyDescent="0.25">
      <c r="A355" s="23" t="str">
        <f>Weather_Site!A353</f>
        <v>Wed</v>
      </c>
      <c r="B355" s="24">
        <f>Weather_Site!B353</f>
        <v>43782</v>
      </c>
      <c r="C355" s="25">
        <f>Weather_Site!C353</f>
        <v>0.9375</v>
      </c>
      <c r="D355" s="27">
        <f>Weather_Site!D353</f>
        <v>12.4</v>
      </c>
      <c r="E355" s="27">
        <f>Weather_Site!E353</f>
        <v>77</v>
      </c>
      <c r="F355" s="28">
        <f>Weather_Site!F353</f>
        <v>0</v>
      </c>
      <c r="G355" s="27">
        <f>Weather_Site!G353</f>
        <v>0</v>
      </c>
      <c r="H355" s="180">
        <f>C$4</f>
        <v>0</v>
      </c>
      <c r="I355" s="27">
        <f t="shared" si="93"/>
        <v>0</v>
      </c>
      <c r="J355" s="739">
        <f>IF(Weather_Site!M353&lt;180,Weather_Site!M353+180,Weather_Site!M353-180)</f>
        <v>180</v>
      </c>
      <c r="K355" s="635">
        <f t="shared" si="94"/>
        <v>12.07612</v>
      </c>
      <c r="L355" s="635">
        <f t="shared" si="95"/>
        <v>16.055000000000003</v>
      </c>
      <c r="M355" s="635">
        <f t="shared" si="96"/>
        <v>17.727080000000001</v>
      </c>
      <c r="N355" s="635">
        <f t="shared" si="97"/>
        <v>17.727080000000001</v>
      </c>
      <c r="O355" s="636">
        <f t="shared" si="98"/>
        <v>0.18429661690545096</v>
      </c>
      <c r="P355" s="635">
        <f>IF($O$11,Weather_Site!H353,IF(0.191*(Weather_Site!K353+104)*(Weather_Site!J353+1)^1.5/(3.52*(Weather_Site!J353+1)^1.5+Weather_Site!I353-1)&gt;10, 10,0.191*(Weather_Site!K353+104)*(Weather_Site!J353+1)^1.5/(3.52*(Weather_Site!J353+1)^1.5+Weather_Site!I353-1)))</f>
        <v>10</v>
      </c>
      <c r="Q355" s="636">
        <f t="shared" si="99"/>
        <v>0.99848144468279332</v>
      </c>
      <c r="R355" s="636">
        <f t="shared" si="100"/>
        <v>0.18401675229790598</v>
      </c>
      <c r="S355" s="635">
        <f t="shared" si="101"/>
        <v>1</v>
      </c>
      <c r="T355" s="707">
        <f t="shared" si="102"/>
        <v>5.5205025689371795E-3</v>
      </c>
      <c r="U355" s="707">
        <f t="shared" si="103"/>
        <v>0</v>
      </c>
      <c r="V355" s="707">
        <f t="shared" si="104"/>
        <v>0</v>
      </c>
      <c r="W355" s="636">
        <f t="shared" si="105"/>
        <v>1</v>
      </c>
      <c r="X355" s="636">
        <f t="shared" si="106"/>
        <v>0</v>
      </c>
      <c r="Y355" s="707">
        <f t="shared" si="107"/>
        <v>0</v>
      </c>
      <c r="Z355" s="635">
        <f t="shared" si="108"/>
        <v>0</v>
      </c>
      <c r="AA355" s="707">
        <f t="shared" si="109"/>
        <v>0</v>
      </c>
      <c r="AB355" s="707">
        <f t="shared" si="110"/>
        <v>0</v>
      </c>
    </row>
    <row r="356" spans="1:28" x14ac:dyDescent="0.25">
      <c r="A356" s="23" t="str">
        <f>Weather_Site!A354</f>
        <v>Wed</v>
      </c>
      <c r="B356" s="24">
        <f>Weather_Site!B354</f>
        <v>43782</v>
      </c>
      <c r="C356" s="25">
        <f>Weather_Site!C354</f>
        <v>0.95833333333333337</v>
      </c>
      <c r="D356" s="27">
        <f>Weather_Site!D354</f>
        <v>11.8</v>
      </c>
      <c r="E356" s="27">
        <f>Weather_Site!E354</f>
        <v>80</v>
      </c>
      <c r="F356" s="28">
        <f>Weather_Site!F354</f>
        <v>0</v>
      </c>
      <c r="G356" s="27">
        <f>Weather_Site!G354</f>
        <v>0</v>
      </c>
      <c r="H356" s="180">
        <f>C$4</f>
        <v>0</v>
      </c>
      <c r="I356" s="27">
        <f t="shared" si="93"/>
        <v>0</v>
      </c>
      <c r="J356" s="739">
        <f>IF(Weather_Site!M354&lt;180,Weather_Site!M354+180,Weather_Site!M354-180)</f>
        <v>180</v>
      </c>
      <c r="K356" s="635">
        <f t="shared" si="94"/>
        <v>12.459339999999999</v>
      </c>
      <c r="L356" s="635">
        <f t="shared" si="95"/>
        <v>16.589000000000002</v>
      </c>
      <c r="M356" s="635">
        <f t="shared" si="96"/>
        <v>18.350060000000003</v>
      </c>
      <c r="N356" s="635">
        <f t="shared" si="97"/>
        <v>18.350060000000003</v>
      </c>
      <c r="O356" s="636">
        <f t="shared" si="98"/>
        <v>0.18107713528360492</v>
      </c>
      <c r="P356" s="635">
        <f>IF($O$11,Weather_Site!H354,IF(0.191*(Weather_Site!K354+104)*(Weather_Site!J354+1)^1.5/(3.52*(Weather_Site!J354+1)^1.5+Weather_Site!I354-1)&gt;10, 10,0.191*(Weather_Site!K354+104)*(Weather_Site!J354+1)^1.5/(3.52*(Weather_Site!J354+1)^1.5+Weather_Site!I354-1)))</f>
        <v>10</v>
      </c>
      <c r="Q356" s="636">
        <f t="shared" si="99"/>
        <v>0.99848144468279332</v>
      </c>
      <c r="R356" s="636">
        <f t="shared" si="100"/>
        <v>0.18080215963699545</v>
      </c>
      <c r="S356" s="635">
        <f t="shared" si="101"/>
        <v>1</v>
      </c>
      <c r="T356" s="707">
        <f t="shared" si="102"/>
        <v>5.4240647891098635E-3</v>
      </c>
      <c r="U356" s="707">
        <f t="shared" si="103"/>
        <v>0</v>
      </c>
      <c r="V356" s="707">
        <f t="shared" si="104"/>
        <v>0</v>
      </c>
      <c r="W356" s="636">
        <f t="shared" si="105"/>
        <v>1</v>
      </c>
      <c r="X356" s="636">
        <f t="shared" si="106"/>
        <v>0</v>
      </c>
      <c r="Y356" s="707">
        <f t="shared" si="107"/>
        <v>0</v>
      </c>
      <c r="Z356" s="635">
        <f t="shared" si="108"/>
        <v>0</v>
      </c>
      <c r="AA356" s="707">
        <f t="shared" si="109"/>
        <v>0</v>
      </c>
      <c r="AB356" s="707">
        <f t="shared" si="110"/>
        <v>0</v>
      </c>
    </row>
    <row r="357" spans="1:28" x14ac:dyDescent="0.25">
      <c r="A357" s="23" t="str">
        <f>Weather_Site!A355</f>
        <v>Wed</v>
      </c>
      <c r="B357" s="24">
        <f>Weather_Site!B355</f>
        <v>43782</v>
      </c>
      <c r="C357" s="25">
        <f>Weather_Site!C355</f>
        <v>0.97916666666666663</v>
      </c>
      <c r="D357" s="27">
        <f>Weather_Site!D355</f>
        <v>10.7</v>
      </c>
      <c r="E357" s="27">
        <f>Weather_Site!E355</f>
        <v>84</v>
      </c>
      <c r="F357" s="28">
        <f>Weather_Site!F355</f>
        <v>0</v>
      </c>
      <c r="G357" s="27">
        <f>Weather_Site!G355</f>
        <v>0</v>
      </c>
      <c r="H357" s="180">
        <f>C$4</f>
        <v>0</v>
      </c>
      <c r="I357" s="27">
        <f t="shared" si="93"/>
        <v>0</v>
      </c>
      <c r="J357" s="739">
        <f>IF(Weather_Site!M355&lt;180,Weather_Site!M355+180,Weather_Site!M355-180)</f>
        <v>180</v>
      </c>
      <c r="K357" s="635">
        <f t="shared" si="94"/>
        <v>12.975910000000001</v>
      </c>
      <c r="L357" s="635">
        <f t="shared" si="95"/>
        <v>17.314500000000002</v>
      </c>
      <c r="M357" s="635">
        <f t="shared" si="96"/>
        <v>19.195190000000004</v>
      </c>
      <c r="N357" s="635">
        <f t="shared" si="97"/>
        <v>19.195190000000004</v>
      </c>
      <c r="O357" s="636">
        <f t="shared" si="98"/>
        <v>0.17761394659856666</v>
      </c>
      <c r="P357" s="635">
        <f>IF($O$11,Weather_Site!H355,IF(0.191*(Weather_Site!K355+104)*(Weather_Site!J355+1)^1.5/(3.52*(Weather_Site!J355+1)^1.5+Weather_Site!I355-1)&gt;10, 10,0.191*(Weather_Site!K355+104)*(Weather_Site!J355+1)^1.5/(3.52*(Weather_Site!J355+1)^1.5+Weather_Site!I355-1)))</f>
        <v>10</v>
      </c>
      <c r="Q357" s="636">
        <f t="shared" si="99"/>
        <v>0.99848144468279332</v>
      </c>
      <c r="R357" s="636">
        <f t="shared" si="100"/>
        <v>0.17734422999554936</v>
      </c>
      <c r="S357" s="635">
        <f t="shared" si="101"/>
        <v>1</v>
      </c>
      <c r="T357" s="707">
        <f t="shared" si="102"/>
        <v>5.3203268998664802E-3</v>
      </c>
      <c r="U357" s="707">
        <f t="shared" si="103"/>
        <v>0</v>
      </c>
      <c r="V357" s="707">
        <f t="shared" si="104"/>
        <v>0</v>
      </c>
      <c r="W357" s="636">
        <f t="shared" si="105"/>
        <v>1</v>
      </c>
      <c r="X357" s="636">
        <f t="shared" si="106"/>
        <v>0</v>
      </c>
      <c r="Y357" s="707">
        <f t="shared" si="107"/>
        <v>0</v>
      </c>
      <c r="Z357" s="635">
        <f t="shared" si="108"/>
        <v>0</v>
      </c>
      <c r="AA357" s="707">
        <f t="shared" si="109"/>
        <v>0</v>
      </c>
      <c r="AB357" s="707">
        <f t="shared" si="110"/>
        <v>0</v>
      </c>
    </row>
    <row r="358" spans="1:28" x14ac:dyDescent="0.25">
      <c r="A358" s="23" t="str">
        <f>Weather_Site!A356</f>
        <v>Thu</v>
      </c>
      <c r="B358" s="24">
        <f>Weather_Site!B356</f>
        <v>43783</v>
      </c>
      <c r="C358" s="25">
        <f>Weather_Site!C356</f>
        <v>0</v>
      </c>
      <c r="D358" s="27">
        <f>Weather_Site!D356</f>
        <v>9.9</v>
      </c>
      <c r="E358" s="27">
        <f>Weather_Site!E356</f>
        <v>87</v>
      </c>
      <c r="F358" s="28">
        <f>Weather_Site!F356</f>
        <v>0</v>
      </c>
      <c r="G358" s="27">
        <f>Weather_Site!G356</f>
        <v>0</v>
      </c>
      <c r="H358" s="180">
        <f>C$4</f>
        <v>0</v>
      </c>
      <c r="I358" s="27">
        <f t="shared" si="93"/>
        <v>0</v>
      </c>
      <c r="J358" s="739">
        <f>IF(Weather_Site!M356&lt;180,Weather_Site!M356+180,Weather_Site!M356-180)</f>
        <v>180</v>
      </c>
      <c r="K358" s="635">
        <f t="shared" si="94"/>
        <v>13.362870000000001</v>
      </c>
      <c r="L358" s="635">
        <f t="shared" si="95"/>
        <v>17.857500000000002</v>
      </c>
      <c r="M358" s="635">
        <f t="shared" si="96"/>
        <v>19.827829999999999</v>
      </c>
      <c r="N358" s="635">
        <f t="shared" si="97"/>
        <v>19.827829999999999</v>
      </c>
      <c r="O358" s="636">
        <f t="shared" si="98"/>
        <v>0.17422851059756628</v>
      </c>
      <c r="P358" s="635">
        <f>IF($O$11,Weather_Site!H356,IF(0.191*(Weather_Site!K356+104)*(Weather_Site!J356+1)^1.5/(3.52*(Weather_Site!J356+1)^1.5+Weather_Site!I356-1)&gt;10, 10,0.191*(Weather_Site!K356+104)*(Weather_Site!J356+1)^1.5/(3.52*(Weather_Site!J356+1)^1.5+Weather_Site!I356-1)))</f>
        <v>10</v>
      </c>
      <c r="Q358" s="636">
        <f t="shared" si="99"/>
        <v>0.99848144468279332</v>
      </c>
      <c r="R358" s="636">
        <f t="shared" si="100"/>
        <v>0.17396393496638934</v>
      </c>
      <c r="S358" s="635">
        <f t="shared" si="101"/>
        <v>1</v>
      </c>
      <c r="T358" s="707">
        <f t="shared" si="102"/>
        <v>5.21891804899168E-3</v>
      </c>
      <c r="U358" s="707">
        <f t="shared" si="103"/>
        <v>0</v>
      </c>
      <c r="V358" s="707">
        <f t="shared" si="104"/>
        <v>0</v>
      </c>
      <c r="W358" s="636">
        <f t="shared" si="105"/>
        <v>1</v>
      </c>
      <c r="X358" s="636">
        <f t="shared" si="106"/>
        <v>0</v>
      </c>
      <c r="Y358" s="707">
        <f t="shared" si="107"/>
        <v>0</v>
      </c>
      <c r="Z358" s="635">
        <f t="shared" si="108"/>
        <v>0</v>
      </c>
      <c r="AA358" s="707">
        <f t="shared" si="109"/>
        <v>0</v>
      </c>
      <c r="AB358" s="707">
        <f t="shared" si="110"/>
        <v>0</v>
      </c>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dataValidations disablePrompts="1"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Thu</v>
      </c>
      <c r="B14" s="24">
        <f>Weather_Site!B12</f>
        <v>43776</v>
      </c>
      <c r="C14" s="25">
        <f>Weather_Site!C12</f>
        <v>0</v>
      </c>
      <c r="D14" s="27">
        <f>Weather_Site!D12</f>
        <v>10.9</v>
      </c>
      <c r="E14" s="27">
        <f>Weather_Site!E12</f>
        <v>94</v>
      </c>
      <c r="F14" s="28">
        <f>Weather_Site!F12</f>
        <v>280</v>
      </c>
      <c r="G14" s="27">
        <f>Weather_Site!G12</f>
        <v>4</v>
      </c>
      <c r="H14" s="180">
        <f>C$4</f>
        <v>0</v>
      </c>
      <c r="I14" s="703">
        <f>G14/$O$10</f>
        <v>0.8</v>
      </c>
      <c r="J14" s="743">
        <f>IF(Weather_Site!M12&lt;180,Weather_Site!M12+180,Weather_Site!M12-180)</f>
        <v>100</v>
      </c>
      <c r="K14" s="635">
        <f>2.76+0.124*E14-0.0187*D14</f>
        <v>14.21217</v>
      </c>
      <c r="L14" s="635">
        <f>3.6+0.169*E14-0.045*D14</f>
        <v>18.9955</v>
      </c>
      <c r="M14" s="635">
        <f>3.08+0.198*E14-0.0483*D14</f>
        <v>21.16553</v>
      </c>
      <c r="N14" s="704">
        <f t="shared" ref="N14" si="0">IF(AND(OR(MONTH(B14)&gt;10,MONTH(B14)&lt;3),AND(HOUR(C14)&gt;=13,HOUR(C14)&lt;=17)),K14,IF(OR(HOUR(C14)&lt;6,HOUR(C14)&gt;=20),M14,L14))</f>
        <v>21.16553</v>
      </c>
      <c r="O14" s="636">
        <f>IF(M14&lt;=4.1,1,IF(M14&gt;=24,0,(0.9082+0.1206*M14-0.03106*M14^2+0.001853*M14^3-0.00003467*M14^4)))</f>
        <v>0.15837883525308438</v>
      </c>
      <c r="P14" s="705">
        <f>IF($O$11,Weather_Site!H12,IF(0.191*(Weather_Site!K12+104)*(Weather_Site!J12+1)^1.5/(3.52*(Weather_Site!J12+1)^1.5+Weather_Site!I12-1)&gt;10, 10,0.191*(Weather_Site!K12+104)*(Weather_Site!J12+1)^1.5/(3.52*(Weather_Site!J12+1)^1.5+Weather_Site!I12-1)))</f>
        <v>10</v>
      </c>
      <c r="Q14" s="744">
        <f t="shared" ref="Q14" si="1">P14*(MAX($S$9+$S$10,0)/10)</f>
        <v>2.9795785599999975</v>
      </c>
      <c r="R14" s="636">
        <f>1.008/(1+104.9*EXP(-0.9306*Q14))</f>
        <v>0.13342347474511876</v>
      </c>
      <c r="S14" s="636">
        <f t="shared" ref="S14" si="2">O14*R14</f>
        <v>2.1131454525551228E-2</v>
      </c>
      <c r="T14" s="635">
        <f t="shared" ref="T14" si="3">MIN(IF(H14&gt;0,2^(H14/10),(2^(-H14/10))/(2*(2^(-H14/10))-1)),4)</f>
        <v>1</v>
      </c>
      <c r="U14" s="706">
        <f t="shared" ref="U14" si="4">IF(I14&gt;2,(0.03+0.05024*(I14-1)^0.92628*(($E$6+$E$7)/10)^0.79928)*1000*S14*T14,0.03*S14*T14)</f>
        <v>6.3394363576653684E-4</v>
      </c>
      <c r="V14" s="707" t="e">
        <f t="shared" ref="V14" si="5">(0.19591*(I14-1)^0.82569*(($E$6+$E$7)/10)^0.46722)*$C$10^0.495*1000*S14*T14</f>
        <v>#NUM!</v>
      </c>
      <c r="W14" s="707">
        <f t="shared" ref="W14" si="6">(0.05235*(G14)^1.19128)*1000*S14*T14</f>
        <v>5.7685691630606017</v>
      </c>
      <c r="X14" s="708">
        <f>IF((E$6+E$7)&lt;1,0,1/(1+EXP(-(-23.9315+1.7033*I14+12.0822*S14+9.5236*($E$6+$E$7)))))</f>
        <v>1</v>
      </c>
      <c r="Y14" s="636" t="e">
        <f t="shared" ref="Y14" si="7">IF(V14&lt;300,0,1/(1+EXP(-(-32.3074+0.2951*G14+26.8734*S14))))</f>
        <v>#NUM!</v>
      </c>
      <c r="Z14" s="709" t="e">
        <f>IF(X14&lt;0.5,(U14*(1-X14)+V14*X14),(U14*(1-X14)+V14*X14*(1-Y14)+W14*Y14))</f>
        <v>#NUM!</v>
      </c>
      <c r="AA14" s="635" t="e">
        <f>0.0193*Z14^0.723*EXP(0.64*$C$10)</f>
        <v>#NUM!</v>
      </c>
      <c r="AB14" s="709" t="e">
        <f t="shared" ref="AB14" si="8">(1/(0.2204*G14+1))*Z14</f>
        <v>#NUM!</v>
      </c>
      <c r="AC14" s="638" t="e">
        <f>18600*Z14/3600*F$11/10</f>
        <v>#NUM!</v>
      </c>
    </row>
    <row r="15" spans="1:30" x14ac:dyDescent="0.25">
      <c r="A15" s="23" t="str">
        <f>Weather_Site!A13</f>
        <v>Thu</v>
      </c>
      <c r="B15" s="24">
        <f>Weather_Site!B13</f>
        <v>43776</v>
      </c>
      <c r="C15" s="25">
        <f>Weather_Site!C13</f>
        <v>2.0833333333333332E-2</v>
      </c>
      <c r="D15" s="27">
        <f>Weather_Site!D13</f>
        <v>10.199999999999999</v>
      </c>
      <c r="E15" s="27">
        <f>Weather_Site!E13</f>
        <v>96</v>
      </c>
      <c r="F15" s="28">
        <f>Weather_Site!F13</f>
        <v>0</v>
      </c>
      <c r="G15" s="27">
        <f>Weather_Site!G13</f>
        <v>0</v>
      </c>
      <c r="H15" s="180">
        <f t="shared" ref="H15:H19" si="9">C$4</f>
        <v>0</v>
      </c>
      <c r="I15" s="703">
        <f t="shared" ref="I15:I19" si="10">G15/$O$10</f>
        <v>0</v>
      </c>
      <c r="J15" s="743">
        <f>IF(Weather_Site!M13&lt;180,Weather_Site!M13+180,Weather_Site!M13-180)</f>
        <v>180</v>
      </c>
      <c r="K15" s="635">
        <f t="shared" ref="K15:K19" si="11">2.76+0.124*E15-0.0187*D15</f>
        <v>14.47326</v>
      </c>
      <c r="L15" s="635">
        <f t="shared" ref="L15:L19" si="12">3.6+0.169*E15-0.045*D15</f>
        <v>19.365000000000002</v>
      </c>
      <c r="M15" s="635">
        <f t="shared" ref="M15:M19" si="13">3.08+0.198*E15-0.0483*D15</f>
        <v>21.59534</v>
      </c>
      <c r="N15" s="704">
        <f t="shared" ref="N15:N19" si="14">IF(AND(OR(MONTH(B15)&gt;10,MONTH(B15)&lt;3),AND(HOUR(C15)&gt;=13,HOUR(C15)&lt;=17)),K15,IF(OR(HOUR(C15)&lt;6,HOUR(C15)&gt;=20),M15,L15))</f>
        <v>21.59534</v>
      </c>
      <c r="O15" s="636">
        <f t="shared" ref="O15:O19" si="15">IF(M15&lt;=4.1,1,IF(M15&gt;=24,0,(0.9082+0.1206*M15-0.03106*M15^2+0.001853*M15^3-0.00003467*M15^4)))</f>
        <v>0.14898979948332425</v>
      </c>
      <c r="P15" s="705">
        <f>IF($O$11,Weather_Site!H13,IF(0.191*(Weather_Site!K13+104)*(Weather_Site!J13+1)^1.5/(3.52*(Weather_Site!J13+1)^1.5+Weather_Site!I13-1)&gt;10, 10,0.191*(Weather_Site!K13+104)*(Weather_Site!J13+1)^1.5/(3.52*(Weather_Site!J13+1)^1.5+Weather_Site!I13-1)))</f>
        <v>10</v>
      </c>
      <c r="Q15" s="744">
        <f t="shared" ref="Q15:Q19" si="16">P15*(MAX($S$9+$S$10,0)/10)</f>
        <v>2.9795785599999975</v>
      </c>
      <c r="R15" s="636">
        <f t="shared" ref="R15:R19" si="17">1.008/(1+104.9*EXP(-0.9306*Q15))</f>
        <v>0.13342347474511876</v>
      </c>
      <c r="S15" s="636">
        <f t="shared" ref="S15:S19" si="18">O15*R15</f>
        <v>1.987873674864362E-2</v>
      </c>
      <c r="T15" s="635">
        <f t="shared" ref="T15:T19" si="19">MIN(IF(H15&gt;0,2^(H15/10),(2^(-H15/10))/(2*(2^(-H15/10))-1)),4)</f>
        <v>1</v>
      </c>
      <c r="U15" s="706">
        <f t="shared" ref="U15:U19" si="20">IF(I15&gt;2,(0.03+0.05024*(I15-1)^0.92628*(($E$6+$E$7)/10)^0.79928)*1000*S15*T15,0.03*S15*T15)</f>
        <v>5.9636210245930864E-4</v>
      </c>
      <c r="V15" s="707" t="e">
        <f t="shared" ref="V15:V19" si="21">(0.19591*(I15-1)^0.82569*(($E$6+$E$7)/10)^0.46722)*$C$10^0.495*1000*S15*T15</f>
        <v>#NUM!</v>
      </c>
      <c r="W15" s="707">
        <f t="shared" ref="W15:W19" si="22">(0.05235*(G15)^1.19128)*1000*S15*T15</f>
        <v>0</v>
      </c>
      <c r="X15" s="708">
        <f t="shared" ref="X15:X19" si="23">IF((E$6+E$7)&lt;1,0,1/(1+EXP(-(-23.9315+1.7033*I15+12.0822*S15+9.5236*($E$6+$E$7)))))</f>
        <v>1</v>
      </c>
      <c r="Y15" s="636" t="e">
        <f t="shared" ref="Y15:Y19" si="24">IF(V15&lt;300,0,1/(1+EXP(-(-32.3074+0.2951*G15+26.8734*S15))))</f>
        <v>#NUM!</v>
      </c>
      <c r="Z15" s="709" t="e">
        <f t="shared" ref="Z15:Z19" si="25">IF(X15&lt;0.5,(U15*(1-X15)+V15*X15),(U15*(1-X15)+V15*X15*(1-Y15)+W15*Y15))</f>
        <v>#NUM!</v>
      </c>
      <c r="AA15" s="635" t="e">
        <f t="shared" ref="AA15:AA19" si="26">0.0193*Z15^0.723*EXP(0.64*$C$10)</f>
        <v>#NUM!</v>
      </c>
      <c r="AB15" s="709" t="e">
        <f t="shared" ref="AB15:AB19" si="27">(1/(0.2204*G15+1))*Z15</f>
        <v>#NUM!</v>
      </c>
      <c r="AC15" s="638" t="e">
        <f t="shared" ref="AC15:AC19" si="28">18600*Z15/3600*F$11/10</f>
        <v>#NUM!</v>
      </c>
    </row>
    <row r="16" spans="1:30" x14ac:dyDescent="0.25">
      <c r="A16" s="23" t="str">
        <f>Weather_Site!A14</f>
        <v>Thu</v>
      </c>
      <c r="B16" s="24">
        <f>Weather_Site!B14</f>
        <v>43776</v>
      </c>
      <c r="C16" s="25">
        <f>Weather_Site!C14</f>
        <v>4.1666666666666664E-2</v>
      </c>
      <c r="D16" s="27">
        <f>Weather_Site!D14</f>
        <v>11.1</v>
      </c>
      <c r="E16" s="27">
        <f>Weather_Site!E14</f>
        <v>95</v>
      </c>
      <c r="F16" s="28">
        <f>Weather_Site!F14</f>
        <v>290</v>
      </c>
      <c r="G16" s="27">
        <f>Weather_Site!G14</f>
        <v>5</v>
      </c>
      <c r="H16" s="180">
        <f t="shared" si="9"/>
        <v>0</v>
      </c>
      <c r="I16" s="703">
        <f t="shared" si="10"/>
        <v>1</v>
      </c>
      <c r="J16" s="743">
        <f>IF(Weather_Site!M14&lt;180,Weather_Site!M14+180,Weather_Site!M14-180)</f>
        <v>110</v>
      </c>
      <c r="K16" s="635">
        <f t="shared" si="11"/>
        <v>14.332429999999999</v>
      </c>
      <c r="L16" s="635">
        <f t="shared" si="12"/>
        <v>19.1555</v>
      </c>
      <c r="M16" s="635">
        <f t="shared" si="13"/>
        <v>21.353870000000001</v>
      </c>
      <c r="N16" s="704">
        <f t="shared" si="14"/>
        <v>21.353870000000001</v>
      </c>
      <c r="O16" s="636">
        <f t="shared" si="15"/>
        <v>0.1545952013649865</v>
      </c>
      <c r="P16" s="705">
        <f>IF($O$11,Weather_Site!H14,IF(0.191*(Weather_Site!K14+104)*(Weather_Site!J14+1)^1.5/(3.52*(Weather_Site!J14+1)^1.5+Weather_Site!I14-1)&gt;10, 10,0.191*(Weather_Site!K14+104)*(Weather_Site!J14+1)^1.5/(3.52*(Weather_Site!J14+1)^1.5+Weather_Site!I14-1)))</f>
        <v>10</v>
      </c>
      <c r="Q16" s="744">
        <f t="shared" si="16"/>
        <v>2.9795785599999975</v>
      </c>
      <c r="R16" s="636">
        <f t="shared" si="17"/>
        <v>0.13342347474511876</v>
      </c>
      <c r="S16" s="636">
        <f t="shared" si="18"/>
        <v>2.0626628945037827E-2</v>
      </c>
      <c r="T16" s="635">
        <f t="shared" si="19"/>
        <v>1</v>
      </c>
      <c r="U16" s="706">
        <f t="shared" si="20"/>
        <v>6.1879886835113475E-4</v>
      </c>
      <c r="V16" s="707">
        <f t="shared" si="21"/>
        <v>0</v>
      </c>
      <c r="W16" s="707">
        <f t="shared" si="22"/>
        <v>7.3453742614386401</v>
      </c>
      <c r="X16" s="708">
        <f t="shared" si="23"/>
        <v>1</v>
      </c>
      <c r="Y16" s="636">
        <f t="shared" si="24"/>
        <v>0</v>
      </c>
      <c r="Z16" s="709">
        <f t="shared" si="25"/>
        <v>0</v>
      </c>
      <c r="AA16" s="635">
        <f t="shared" si="26"/>
        <v>0</v>
      </c>
      <c r="AB16" s="709">
        <f t="shared" si="27"/>
        <v>0</v>
      </c>
      <c r="AC16" s="638">
        <f t="shared" si="28"/>
        <v>0</v>
      </c>
    </row>
    <row r="17" spans="1:29" x14ac:dyDescent="0.25">
      <c r="A17" s="23" t="str">
        <f>Weather_Site!A15</f>
        <v>Thu</v>
      </c>
      <c r="B17" s="24">
        <f>Weather_Site!B15</f>
        <v>43776</v>
      </c>
      <c r="C17" s="25">
        <f>Weather_Site!C15</f>
        <v>6.25E-2</v>
      </c>
      <c r="D17" s="27">
        <f>Weather_Site!D15</f>
        <v>9.6</v>
      </c>
      <c r="E17" s="27">
        <f>Weather_Site!E15</f>
        <v>97</v>
      </c>
      <c r="F17" s="28">
        <f>Weather_Site!F15</f>
        <v>210</v>
      </c>
      <c r="G17" s="27">
        <f>Weather_Site!G15</f>
        <v>4</v>
      </c>
      <c r="H17" s="180">
        <f t="shared" si="9"/>
        <v>0</v>
      </c>
      <c r="I17" s="703">
        <f t="shared" si="10"/>
        <v>0.8</v>
      </c>
      <c r="J17" s="743">
        <f>IF(Weather_Site!M15&lt;180,Weather_Site!M15+180,Weather_Site!M15-180)</f>
        <v>30</v>
      </c>
      <c r="K17" s="635">
        <f t="shared" si="11"/>
        <v>14.60848</v>
      </c>
      <c r="L17" s="635">
        <f t="shared" si="12"/>
        <v>19.561000000000003</v>
      </c>
      <c r="M17" s="635">
        <f t="shared" si="13"/>
        <v>21.822320000000001</v>
      </c>
      <c r="N17" s="704">
        <f t="shared" si="14"/>
        <v>21.822320000000001</v>
      </c>
      <c r="O17" s="636">
        <f t="shared" si="15"/>
        <v>0.14286919692515809</v>
      </c>
      <c r="P17" s="705">
        <f>IF($O$11,Weather_Site!H15,IF(0.191*(Weather_Site!K15+104)*(Weather_Site!J15+1)^1.5/(3.52*(Weather_Site!J15+1)^1.5+Weather_Site!I15-1)&gt;10, 10,0.191*(Weather_Site!K15+104)*(Weather_Site!J15+1)^1.5/(3.52*(Weather_Site!J15+1)^1.5+Weather_Site!I15-1)))</f>
        <v>10</v>
      </c>
      <c r="Q17" s="744">
        <f t="shared" si="16"/>
        <v>2.9795785599999975</v>
      </c>
      <c r="R17" s="636">
        <f t="shared" si="17"/>
        <v>0.13342347474511876</v>
      </c>
      <c r="S17" s="636">
        <f t="shared" si="18"/>
        <v>1.9062104687799231E-2</v>
      </c>
      <c r="T17" s="635">
        <f t="shared" si="19"/>
        <v>1</v>
      </c>
      <c r="U17" s="706">
        <f t="shared" si="20"/>
        <v>5.7186314063397694E-4</v>
      </c>
      <c r="V17" s="707" t="e">
        <f t="shared" si="21"/>
        <v>#NUM!</v>
      </c>
      <c r="W17" s="707">
        <f t="shared" si="22"/>
        <v>5.2036677906914299</v>
      </c>
      <c r="X17" s="708">
        <f t="shared" si="23"/>
        <v>1</v>
      </c>
      <c r="Y17" s="636" t="e">
        <f t="shared" si="24"/>
        <v>#NUM!</v>
      </c>
      <c r="Z17" s="709" t="e">
        <f t="shared" si="25"/>
        <v>#NUM!</v>
      </c>
      <c r="AA17" s="635" t="e">
        <f t="shared" si="26"/>
        <v>#NUM!</v>
      </c>
      <c r="AB17" s="709" t="e">
        <f t="shared" si="27"/>
        <v>#NUM!</v>
      </c>
      <c r="AC17" s="638" t="e">
        <f t="shared" si="28"/>
        <v>#NUM!</v>
      </c>
    </row>
    <row r="18" spans="1:29" x14ac:dyDescent="0.25">
      <c r="A18" s="23" t="str">
        <f>Weather_Site!A16</f>
        <v>Thu</v>
      </c>
      <c r="B18" s="24">
        <f>Weather_Site!B16</f>
        <v>43776</v>
      </c>
      <c r="C18" s="25">
        <f>Weather_Site!C16</f>
        <v>8.3333333333333329E-2</v>
      </c>
      <c r="D18" s="27">
        <f>Weather_Site!D16</f>
        <v>8.5</v>
      </c>
      <c r="E18" s="27">
        <f>Weather_Site!E16</f>
        <v>99</v>
      </c>
      <c r="F18" s="28">
        <f>Weather_Site!F16</f>
        <v>250</v>
      </c>
      <c r="G18" s="27">
        <f>Weather_Site!G16</f>
        <v>8</v>
      </c>
      <c r="H18" s="180">
        <f t="shared" si="9"/>
        <v>0</v>
      </c>
      <c r="I18" s="703">
        <f t="shared" si="10"/>
        <v>1.6</v>
      </c>
      <c r="J18" s="743">
        <f>IF(Weather_Site!M16&lt;180,Weather_Site!M16+180,Weather_Site!M16-180)</f>
        <v>70</v>
      </c>
      <c r="K18" s="635">
        <f t="shared" si="11"/>
        <v>14.877049999999999</v>
      </c>
      <c r="L18" s="635">
        <f t="shared" si="12"/>
        <v>19.948500000000003</v>
      </c>
      <c r="M18" s="635">
        <f t="shared" si="13"/>
        <v>22.271450000000002</v>
      </c>
      <c r="N18" s="704">
        <f t="shared" si="14"/>
        <v>22.271450000000002</v>
      </c>
      <c r="O18" s="636">
        <f t="shared" si="15"/>
        <v>0.12800172352108063</v>
      </c>
      <c r="P18" s="705">
        <f>IF($O$11,Weather_Site!H16,IF(0.191*(Weather_Site!K16+104)*(Weather_Site!J16+1)^1.5/(3.52*(Weather_Site!J16+1)^1.5+Weather_Site!I16-1)&gt;10, 10,0.191*(Weather_Site!K16+104)*(Weather_Site!J16+1)^1.5/(3.52*(Weather_Site!J16+1)^1.5+Weather_Site!I16-1)))</f>
        <v>10</v>
      </c>
      <c r="Q18" s="744">
        <f t="shared" si="16"/>
        <v>2.9795785599999975</v>
      </c>
      <c r="R18" s="636">
        <f t="shared" si="17"/>
        <v>0.13342347474511876</v>
      </c>
      <c r="S18" s="636">
        <f t="shared" si="18"/>
        <v>1.7078434725546574E-2</v>
      </c>
      <c r="T18" s="635">
        <f t="shared" si="19"/>
        <v>1</v>
      </c>
      <c r="U18" s="706">
        <f t="shared" si="20"/>
        <v>5.123530417663972E-4</v>
      </c>
      <c r="V18" s="707">
        <f t="shared" si="21"/>
        <v>4.6556306527852884</v>
      </c>
      <c r="W18" s="707">
        <f t="shared" si="22"/>
        <v>10.646277691902464</v>
      </c>
      <c r="X18" s="708">
        <f t="shared" si="23"/>
        <v>1</v>
      </c>
      <c r="Y18" s="636">
        <f t="shared" si="24"/>
        <v>0</v>
      </c>
      <c r="Z18" s="709">
        <f t="shared" si="25"/>
        <v>4.6556306527852884</v>
      </c>
      <c r="AA18" s="635">
        <f t="shared" si="26"/>
        <v>0.21105843573525593</v>
      </c>
      <c r="AB18" s="709">
        <f t="shared" si="27"/>
        <v>1.684869228715</v>
      </c>
      <c r="AC18" s="638">
        <f t="shared" si="28"/>
        <v>76.973093459383421</v>
      </c>
    </row>
    <row r="19" spans="1:29" x14ac:dyDescent="0.25">
      <c r="A19" s="45" t="str">
        <f>Weather_Site!A17</f>
        <v>Thu</v>
      </c>
      <c r="B19" s="672">
        <f>Weather_Site!B17</f>
        <v>43776</v>
      </c>
      <c r="C19" s="673">
        <f>Weather_Site!C17</f>
        <v>0.10416666666666667</v>
      </c>
      <c r="D19" s="413">
        <f>Weather_Site!D17</f>
        <v>8.6999999999999993</v>
      </c>
      <c r="E19" s="413">
        <f>Weather_Site!E17</f>
        <v>99</v>
      </c>
      <c r="F19" s="674">
        <f>Weather_Site!F17</f>
        <v>280</v>
      </c>
      <c r="G19" s="413">
        <f>Weather_Site!G17</f>
        <v>5</v>
      </c>
      <c r="H19" s="180">
        <f t="shared" si="9"/>
        <v>0</v>
      </c>
      <c r="I19" s="710">
        <f t="shared" si="10"/>
        <v>1</v>
      </c>
      <c r="J19" s="737">
        <f>IF(Weather_Site!M17&lt;180,Weather_Site!M17+180,Weather_Site!M17-180)</f>
        <v>100</v>
      </c>
      <c r="K19" s="711">
        <f t="shared" si="11"/>
        <v>14.87331</v>
      </c>
      <c r="L19" s="711">
        <f t="shared" si="12"/>
        <v>19.939500000000002</v>
      </c>
      <c r="M19" s="711">
        <f t="shared" si="13"/>
        <v>22.261790000000001</v>
      </c>
      <c r="N19" s="712">
        <f t="shared" si="14"/>
        <v>22.261790000000001</v>
      </c>
      <c r="O19" s="713">
        <f t="shared" si="15"/>
        <v>0.12836341826907471</v>
      </c>
      <c r="P19" s="714">
        <f>IF($O$11,Weather_Site!H17,IF(0.191*(Weather_Site!K17+104)*(Weather_Site!J17+1)^1.5/(3.52*(Weather_Site!J17+1)^1.5+Weather_Site!I17-1)&gt;10, 10,0.191*(Weather_Site!K17+104)*(Weather_Site!J17+1)^1.5/(3.52*(Weather_Site!J17+1)^1.5+Weather_Site!I17-1)))</f>
        <v>10</v>
      </c>
      <c r="Q19" s="745">
        <f t="shared" si="16"/>
        <v>2.9795785599999975</v>
      </c>
      <c r="R19" s="713">
        <f t="shared" si="17"/>
        <v>0.13342347474511876</v>
      </c>
      <c r="S19" s="713">
        <f t="shared" si="18"/>
        <v>1.7126693295621005E-2</v>
      </c>
      <c r="T19" s="711">
        <f t="shared" si="19"/>
        <v>1</v>
      </c>
      <c r="U19" s="746">
        <f t="shared" si="20"/>
        <v>5.1380079886863012E-4</v>
      </c>
      <c r="V19" s="716">
        <f t="shared" si="21"/>
        <v>0</v>
      </c>
      <c r="W19" s="716">
        <f t="shared" si="22"/>
        <v>6.0990078627207085</v>
      </c>
      <c r="X19" s="717">
        <f t="shared" si="23"/>
        <v>1</v>
      </c>
      <c r="Y19" s="713">
        <f t="shared" si="24"/>
        <v>0</v>
      </c>
      <c r="Z19" s="747">
        <f t="shared" si="25"/>
        <v>0</v>
      </c>
      <c r="AA19" s="711">
        <f t="shared" si="26"/>
        <v>0</v>
      </c>
      <c r="AB19" s="742">
        <f t="shared" si="27"/>
        <v>0</v>
      </c>
      <c r="AC19" s="720">
        <f t="shared" si="28"/>
        <v>0</v>
      </c>
    </row>
    <row r="20" spans="1:29" x14ac:dyDescent="0.25">
      <c r="A20" s="45"/>
      <c r="B20" s="672"/>
      <c r="C20" s="673"/>
      <c r="D20" s="413"/>
      <c r="E20" s="413"/>
      <c r="F20" s="674"/>
      <c r="G20" s="413"/>
      <c r="H20" s="548"/>
      <c r="I20" s="413"/>
      <c r="J20" s="737"/>
      <c r="K20" s="711"/>
      <c r="L20" s="711"/>
      <c r="M20" s="711"/>
      <c r="N20" s="711"/>
      <c r="O20" s="713"/>
      <c r="P20" s="711"/>
      <c r="Q20" s="711"/>
      <c r="R20" s="713"/>
      <c r="S20" s="713"/>
      <c r="T20" s="711"/>
      <c r="U20" s="716"/>
      <c r="V20" s="716"/>
      <c r="W20" s="716"/>
      <c r="X20" s="717"/>
      <c r="Y20" s="713"/>
      <c r="Z20" s="710"/>
      <c r="AA20" s="711"/>
      <c r="AB20" s="716"/>
      <c r="AC20" s="719"/>
    </row>
    <row r="21" spans="1:29" x14ac:dyDescent="0.25">
      <c r="A21" s="45"/>
      <c r="B21" s="672"/>
      <c r="C21" s="673"/>
      <c r="D21" s="413"/>
      <c r="E21" s="413"/>
      <c r="F21" s="674"/>
      <c r="G21" s="413"/>
      <c r="H21" s="548"/>
      <c r="I21" s="413"/>
      <c r="J21" s="737"/>
      <c r="K21" s="711"/>
      <c r="L21" s="711"/>
      <c r="M21" s="711"/>
      <c r="N21" s="711"/>
      <c r="O21" s="713"/>
      <c r="P21" s="711"/>
      <c r="Q21" s="711"/>
      <c r="R21" s="713"/>
      <c r="S21" s="713"/>
      <c r="T21" s="711"/>
      <c r="U21" s="716"/>
      <c r="V21" s="716"/>
      <c r="W21" s="716"/>
      <c r="X21" s="717"/>
      <c r="Y21" s="713"/>
      <c r="Z21" s="710"/>
      <c r="AA21" s="711"/>
      <c r="AB21" s="716"/>
      <c r="AC21" s="719"/>
    </row>
    <row r="22" spans="1:29" x14ac:dyDescent="0.25">
      <c r="A22" s="45"/>
      <c r="B22" s="672"/>
      <c r="C22" s="673"/>
      <c r="D22" s="413"/>
      <c r="E22" s="413"/>
      <c r="F22" s="674"/>
      <c r="G22" s="413"/>
      <c r="H22" s="548"/>
      <c r="I22" s="413"/>
      <c r="J22" s="737"/>
      <c r="K22" s="711"/>
      <c r="L22" s="711"/>
      <c r="M22" s="711"/>
      <c r="N22" s="711"/>
      <c r="O22" s="713"/>
      <c r="P22" s="711"/>
      <c r="Q22" s="711"/>
      <c r="R22" s="713"/>
      <c r="S22" s="713"/>
      <c r="T22" s="711"/>
      <c r="U22" s="716"/>
      <c r="V22" s="716"/>
      <c r="W22" s="716"/>
      <c r="X22" s="717"/>
      <c r="Y22" s="713"/>
      <c r="Z22" s="710"/>
      <c r="AA22" s="711"/>
      <c r="AB22" s="716"/>
      <c r="AC22" s="719"/>
    </row>
    <row r="23" spans="1:29" x14ac:dyDescent="0.25">
      <c r="A23" s="45"/>
      <c r="B23" s="672"/>
      <c r="C23" s="673"/>
      <c r="D23" s="413"/>
      <c r="E23" s="413"/>
      <c r="F23" s="674"/>
      <c r="G23" s="413"/>
      <c r="H23" s="548"/>
      <c r="I23" s="413"/>
      <c r="J23" s="737"/>
      <c r="K23" s="711"/>
      <c r="L23" s="711"/>
      <c r="M23" s="711"/>
      <c r="N23" s="711"/>
      <c r="O23" s="713"/>
      <c r="P23" s="711"/>
      <c r="Q23" s="711"/>
      <c r="R23" s="713"/>
      <c r="S23" s="713"/>
      <c r="T23" s="711"/>
      <c r="U23" s="716"/>
      <c r="V23" s="716"/>
      <c r="W23" s="716"/>
      <c r="X23" s="717"/>
      <c r="Y23" s="713"/>
      <c r="Z23" s="710"/>
      <c r="AA23" s="711"/>
      <c r="AB23" s="716"/>
      <c r="AC23" s="719"/>
    </row>
    <row r="24" spans="1:29" x14ac:dyDescent="0.25">
      <c r="A24" s="23"/>
      <c r="B24" s="24"/>
      <c r="C24" s="25"/>
      <c r="D24" s="27"/>
      <c r="E24" s="27"/>
      <c r="F24" s="28"/>
      <c r="G24" s="27"/>
      <c r="H24" s="548"/>
      <c r="I24" s="27"/>
      <c r="J24" s="738"/>
      <c r="K24" s="635"/>
      <c r="L24" s="635"/>
      <c r="M24" s="635"/>
      <c r="N24" s="635"/>
      <c r="O24" s="636"/>
      <c r="P24" s="635"/>
      <c r="Q24" s="635"/>
      <c r="R24" s="636"/>
      <c r="S24" s="636"/>
      <c r="T24" s="635"/>
      <c r="U24" s="707"/>
      <c r="V24" s="707"/>
      <c r="W24" s="707"/>
      <c r="X24" s="708"/>
      <c r="Y24" s="636"/>
      <c r="Z24" s="637"/>
      <c r="AA24" s="635"/>
      <c r="AB24" s="707"/>
      <c r="AC24" s="644"/>
    </row>
    <row r="25" spans="1:29" x14ac:dyDescent="0.25">
      <c r="A25" s="23"/>
      <c r="B25" s="24"/>
      <c r="C25" s="25"/>
      <c r="D25" s="27"/>
      <c r="E25" s="27"/>
      <c r="F25" s="28"/>
      <c r="G25" s="27"/>
      <c r="H25" s="548"/>
      <c r="I25" s="27"/>
      <c r="J25" s="738"/>
      <c r="K25" s="635"/>
      <c r="L25" s="635"/>
      <c r="M25" s="635"/>
      <c r="N25" s="635"/>
      <c r="O25" s="636"/>
      <c r="P25" s="635"/>
      <c r="Q25" s="635"/>
      <c r="R25" s="636"/>
      <c r="S25" s="636"/>
      <c r="T25" s="635"/>
      <c r="U25" s="707"/>
      <c r="V25" s="707"/>
      <c r="W25" s="707"/>
      <c r="X25" s="708"/>
      <c r="Y25" s="636"/>
      <c r="Z25" s="637"/>
      <c r="AA25" s="635"/>
      <c r="AB25" s="707"/>
      <c r="AC25" s="644"/>
    </row>
    <row r="26" spans="1:29" x14ac:dyDescent="0.25">
      <c r="A26" s="23"/>
      <c r="B26" s="24"/>
      <c r="C26" s="25"/>
      <c r="D26" s="27"/>
      <c r="E26" s="27"/>
      <c r="F26" s="28"/>
      <c r="G26" s="27"/>
      <c r="H26" s="548"/>
      <c r="I26" s="27"/>
      <c r="J26" s="738"/>
      <c r="K26" s="635"/>
      <c r="L26" s="635"/>
      <c r="M26" s="635"/>
      <c r="N26" s="635"/>
      <c r="O26" s="636"/>
      <c r="P26" s="635"/>
      <c r="Q26" s="635"/>
      <c r="R26" s="636"/>
      <c r="S26" s="636"/>
      <c r="T26" s="635"/>
      <c r="U26" s="707"/>
      <c r="V26" s="707"/>
      <c r="W26" s="707"/>
      <c r="X26" s="708"/>
      <c r="Y26" s="636"/>
      <c r="Z26" s="637"/>
      <c r="AA26" s="635"/>
      <c r="AB26" s="707"/>
      <c r="AC26" s="644"/>
    </row>
    <row r="27" spans="1:29" x14ac:dyDescent="0.25">
      <c r="A27" s="23"/>
      <c r="B27" s="24"/>
      <c r="C27" s="25"/>
      <c r="D27" s="27"/>
      <c r="E27" s="27"/>
      <c r="F27" s="28"/>
      <c r="G27" s="27"/>
      <c r="H27" s="548"/>
      <c r="I27" s="27"/>
      <c r="J27" s="738"/>
      <c r="K27" s="635"/>
      <c r="L27" s="635"/>
      <c r="M27" s="635"/>
      <c r="N27" s="635"/>
      <c r="O27" s="636"/>
      <c r="P27" s="635"/>
      <c r="Q27" s="635"/>
      <c r="R27" s="636"/>
      <c r="S27" s="636"/>
      <c r="T27" s="635"/>
      <c r="U27" s="707"/>
      <c r="V27" s="707"/>
      <c r="W27" s="707"/>
      <c r="X27" s="708"/>
      <c r="Y27" s="636"/>
      <c r="Z27" s="637"/>
      <c r="AA27" s="635"/>
      <c r="AB27" s="707"/>
      <c r="AC27" s="644"/>
    </row>
    <row r="28" spans="1:29" x14ac:dyDescent="0.25">
      <c r="A28" s="23"/>
      <c r="B28" s="24"/>
      <c r="C28" s="25"/>
      <c r="D28" s="27"/>
      <c r="E28" s="27"/>
      <c r="F28" s="28"/>
      <c r="G28" s="27"/>
      <c r="H28" s="548"/>
      <c r="I28" s="27"/>
      <c r="J28" s="738"/>
      <c r="K28" s="635"/>
      <c r="L28" s="635"/>
      <c r="M28" s="635"/>
      <c r="N28" s="635"/>
      <c r="O28" s="636"/>
      <c r="P28" s="635"/>
      <c r="Q28" s="635"/>
      <c r="R28" s="636"/>
      <c r="S28" s="636"/>
      <c r="T28" s="635"/>
      <c r="U28" s="707"/>
      <c r="V28" s="707"/>
      <c r="W28" s="707"/>
      <c r="X28" s="708"/>
      <c r="Y28" s="636"/>
      <c r="Z28" s="637"/>
      <c r="AA28" s="635"/>
      <c r="AB28" s="707"/>
      <c r="AC28" s="644"/>
    </row>
    <row r="29" spans="1:29" x14ac:dyDescent="0.25">
      <c r="A29" s="45"/>
      <c r="B29" s="672"/>
      <c r="C29" s="673"/>
      <c r="D29" s="413"/>
      <c r="E29" s="413"/>
      <c r="F29" s="674"/>
      <c r="G29" s="413"/>
      <c r="H29" s="548"/>
      <c r="I29" s="413"/>
      <c r="J29" s="737"/>
      <c r="K29" s="711"/>
      <c r="L29" s="711"/>
      <c r="M29" s="711"/>
      <c r="N29" s="711"/>
      <c r="O29" s="713"/>
      <c r="P29" s="711"/>
      <c r="Q29" s="711"/>
      <c r="R29" s="713"/>
      <c r="S29" s="713"/>
      <c r="T29" s="711"/>
      <c r="U29" s="716"/>
      <c r="V29" s="716"/>
      <c r="W29" s="716"/>
      <c r="X29" s="717"/>
      <c r="Y29" s="713"/>
      <c r="Z29" s="710"/>
      <c r="AA29" s="711"/>
      <c r="AB29" s="716"/>
      <c r="AC29" s="719"/>
    </row>
    <row r="30" spans="1:29" x14ac:dyDescent="0.25">
      <c r="A30" s="45"/>
      <c r="B30" s="672"/>
      <c r="C30" s="673"/>
      <c r="D30" s="413"/>
      <c r="E30" s="413"/>
      <c r="F30" s="674"/>
      <c r="G30" s="413"/>
      <c r="H30" s="548"/>
      <c r="I30" s="413"/>
      <c r="J30" s="737"/>
      <c r="K30" s="711"/>
      <c r="L30" s="711"/>
      <c r="M30" s="711"/>
      <c r="N30" s="711"/>
      <c r="O30" s="713"/>
      <c r="P30" s="711"/>
      <c r="Q30" s="711"/>
      <c r="R30" s="713"/>
      <c r="S30" s="713"/>
      <c r="T30" s="711"/>
      <c r="U30" s="716"/>
      <c r="V30" s="716"/>
      <c r="W30" s="716"/>
      <c r="X30" s="717"/>
      <c r="Y30" s="713"/>
      <c r="Z30" s="710"/>
      <c r="AA30" s="711"/>
      <c r="AB30" s="716"/>
      <c r="AC30" s="719"/>
    </row>
    <row r="31" spans="1:29" x14ac:dyDescent="0.25">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Thu</v>
      </c>
      <c r="B9" s="58">
        <f>Weather_Site!B12</f>
        <v>43776</v>
      </c>
      <c r="C9" s="59">
        <f>Weather_Site!C12</f>
        <v>0</v>
      </c>
      <c r="D9" s="3">
        <f>Weather_Site!D12</f>
        <v>10.9</v>
      </c>
      <c r="E9" s="3">
        <f>Weather_Site!E12</f>
        <v>94</v>
      </c>
      <c r="F9" s="3">
        <f>Weather_Site!F12</f>
        <v>280</v>
      </c>
      <c r="G9" s="3">
        <f>Weather_Site!G12</f>
        <v>4</v>
      </c>
      <c r="H9" s="27">
        <f>IF(Weather_Site!M12&lt;180,Weather_Site!M12+180,Weather_Site!M12-180)</f>
        <v>100</v>
      </c>
      <c r="I9" s="60">
        <f>10^(0.009254-0.004096*(100-$C$4)^1.536+0.01201*D9+0.2789*G9^0.5-0.09577*E9^0.5)</f>
        <v>0.3214515692507397</v>
      </c>
      <c r="J9" s="61">
        <f>-0.19625*D9+0.1356*E9+9.575</f>
        <v>20.182274999999997</v>
      </c>
      <c r="K9" s="30">
        <f>EXP(-0.108*J9)</f>
        <v>0.11307706517749015</v>
      </c>
      <c r="L9" s="30">
        <f>MAX(0.001,(0.684-0.0342*J9))</f>
        <v>1E-3</v>
      </c>
      <c r="M9" s="30">
        <f>MAX(0.001,(0.547-0.0228*J9))</f>
        <v>8.6844130000000075E-2</v>
      </c>
      <c r="N9" s="30">
        <f>IF(J9&lt;12,K9,IF(G9&gt;10,M9,L9))</f>
        <v>1E-3</v>
      </c>
      <c r="O9" s="31">
        <f>1.036/(1+103.98*EXP(-0.0996*($C$4-20)))</f>
        <v>0.8927606399389324</v>
      </c>
      <c r="P9" s="30">
        <f>(0.054+0.269*G9)*N9*O9</f>
        <v>1.0088195231309938E-3</v>
      </c>
      <c r="Q9" s="62" t="e">
        <f>(1.4+0.838*(G9-5)^0.844)*N9*O9</f>
        <v>#NUM!</v>
      </c>
      <c r="R9" s="62">
        <f>(0.054+0.209*G9)*N9*O9</f>
        <v>7.945569695456499E-4</v>
      </c>
      <c r="S9" s="62" t="e">
        <f>(1.1+0.715*(G9-5)^0.844)*N9*O9</f>
        <v>#NUM!</v>
      </c>
      <c r="T9" s="62" t="e">
        <f>(0.55+0.357*(G9-5)^0.844)*N9*O9</f>
        <v>#NUM!</v>
      </c>
      <c r="U9" s="419">
        <f>$C$5</f>
        <v>0</v>
      </c>
      <c r="V9" s="63">
        <f>IF(G9&lt;5,P9*1000,Q9*1000)</f>
        <v>1.0088195231309938</v>
      </c>
      <c r="W9" s="42">
        <f>V9*1.0715^U9</f>
        <v>1.0088195231309938</v>
      </c>
      <c r="X9" s="63">
        <f>(0.054+0.269*5)*N9*O9*1000</f>
        <v>1.2489721352745666</v>
      </c>
      <c r="Y9" s="65">
        <f>(0.003595*55.816+101.04*(W9/1000)^0.3167)/(55.816+(W9/1000)^0.3167)</f>
        <v>0.20680848884622208</v>
      </c>
      <c r="Z9" s="42">
        <f>516.7*W9*6/1000</f>
        <v>3.1275422856107071</v>
      </c>
      <c r="AA9" s="42">
        <f>IF($G9&lt;5,$R9*1000,$S9*1000)</f>
        <v>0.79455696954564992</v>
      </c>
      <c r="AB9" s="42">
        <f>$AA9*1.0715^U9</f>
        <v>0.79455696954564992</v>
      </c>
      <c r="AC9" s="42">
        <f>(0.054+0.209*5)*$N9*$O9*1000</f>
        <v>0.98114394329288657</v>
      </c>
      <c r="AD9" s="65">
        <f>(0.001316*149.4025+117.22*($AB9/1000)^0.3141)/(149.4025+($AB9/1000)^0.3141)</f>
        <v>8.4618782123652564E-2</v>
      </c>
      <c r="AE9" s="42">
        <f>516.7*$AB9*4/1000</f>
        <v>1.6421903446569495</v>
      </c>
      <c r="AF9" s="42">
        <f>IF(G9&lt;5,0,T9*1000)</f>
        <v>0</v>
      </c>
      <c r="AG9" s="42">
        <f>AF9*1.0715^U9</f>
        <v>0</v>
      </c>
      <c r="AH9" s="42">
        <f>(0.55+0.357*(5-5)^0.844)*N9*O9*1000</f>
        <v>0.4910183519664128</v>
      </c>
      <c r="AI9" s="65">
        <f>1/(32.915-29.388*(AG9/1000)^0.02969)</f>
        <v>3.038128512836093E-2</v>
      </c>
      <c r="AJ9" s="42">
        <f>516.7*AG9*1.5/1000</f>
        <v>0</v>
      </c>
      <c r="AK9" s="42">
        <f>IF($G9&lt;5,$R9*1000*0.7,$S9*1000*0.7)</f>
        <v>0.55618987868195491</v>
      </c>
      <c r="AL9" s="42">
        <f>AK9*1.0715^U9</f>
        <v>0.55618987868195491</v>
      </c>
      <c r="AM9" s="42">
        <f>(0.054+0.209*5)*$N9*$O9*1000</f>
        <v>0.98114394329288657</v>
      </c>
      <c r="AN9" s="65">
        <f>(0.001316*149.4025+117.22*(AL9/1000)^0.3141)/(149.4025+(AL9/1000)^0.3141)</f>
        <v>7.579563029393839E-2</v>
      </c>
      <c r="AO9" s="42">
        <f>516.7*AL9*4/1000</f>
        <v>1.1495332412598644</v>
      </c>
      <c r="AP9" s="42">
        <f>IF($G9&lt;5,$R9*1000*0.5,$S9*1000*0.5)</f>
        <v>0.39727848477282496</v>
      </c>
      <c r="AQ9" s="42">
        <f>AP9*1.0715^U9</f>
        <v>0.39727848477282496</v>
      </c>
      <c r="AR9" s="42">
        <f>(0.054+0.209*5)*$N9*$O9*1000</f>
        <v>0.98114394329288657</v>
      </c>
      <c r="AS9" s="65">
        <f>(0.001316*149.4025+117.22*(AQ9/1000)^0.3141)/(149.4025+(AQ9/1000)^0.3141)</f>
        <v>6.8330128261489792E-2</v>
      </c>
      <c r="AT9" s="42">
        <f>516.7*AQ9*4/1000</f>
        <v>0.82109517232847473</v>
      </c>
    </row>
    <row r="10" spans="1:46" x14ac:dyDescent="0.25">
      <c r="A10" s="3" t="str">
        <f>Weather_Site!A13</f>
        <v>Thu</v>
      </c>
      <c r="B10" s="58">
        <f>Weather_Site!B13</f>
        <v>43776</v>
      </c>
      <c r="C10" s="59">
        <f>Weather_Site!C13</f>
        <v>2.0833333333333332E-2</v>
      </c>
      <c r="D10" s="3">
        <f>Weather_Site!D13</f>
        <v>10.199999999999999</v>
      </c>
      <c r="E10" s="3">
        <f>Weather_Site!E13</f>
        <v>96</v>
      </c>
      <c r="F10" s="3">
        <f>Weather_Site!F13</f>
        <v>0</v>
      </c>
      <c r="G10" s="3">
        <f>Weather_Site!G13</f>
        <v>0</v>
      </c>
      <c r="H10" s="27">
        <f>IF(Weather_Site!M13&lt;180,Weather_Site!M13+180,Weather_Site!M13-180)</f>
        <v>180</v>
      </c>
      <c r="I10" s="60">
        <f t="shared" ref="I10:I14" si="0">10^(0.009254-0.004096*(100-$C$4)^1.536+0.01201*D10+0.2789*G10^0.5-0.09577*E10^0.5)</f>
        <v>8.5326242178311001E-2</v>
      </c>
      <c r="J10" s="61">
        <f t="shared" ref="J10:J14" si="1">-0.19625*D10+0.1356*E10+9.575</f>
        <v>20.59085</v>
      </c>
      <c r="K10" s="30">
        <f t="shared" ref="K10:K14" si="2">EXP(-0.108*J10)</f>
        <v>0.10819590065770485</v>
      </c>
      <c r="L10" s="30">
        <f t="shared" ref="L10:L14" si="3">MAX(0.001,(0.684-0.0342*J10))</f>
        <v>1E-3</v>
      </c>
      <c r="M10" s="30">
        <f t="shared" ref="M10:M14" si="4">MAX(0.001,(0.547-0.0228*J10))</f>
        <v>7.7528620000000048E-2</v>
      </c>
      <c r="N10" s="30">
        <f t="shared" ref="N10:N14" si="5">IF(J10&lt;12,K10,IF(G10&gt;10,M10,L10))</f>
        <v>1E-3</v>
      </c>
      <c r="O10" s="31">
        <f t="shared" ref="O10:O14" si="6">1.036/(1+103.98*EXP(-0.0996*($C$4-20)))</f>
        <v>0.8927606399389324</v>
      </c>
      <c r="P10" s="30">
        <f t="shared" ref="P10:P14" si="7">(0.054+0.269*G10)*N10*O10</f>
        <v>4.820907455670235E-5</v>
      </c>
      <c r="Q10" s="62" t="e">
        <f t="shared" ref="Q10:Q14" si="8">(1.4+0.838*(G10-5)^0.844)*N10*O10</f>
        <v>#NUM!</v>
      </c>
      <c r="R10" s="62">
        <f t="shared" ref="R10:R14" si="9">(0.054+0.209*G10)*N10*O10</f>
        <v>4.820907455670235E-5</v>
      </c>
      <c r="S10" s="62" t="e">
        <f t="shared" ref="S10:S14" si="10">(1.1+0.715*(G10-5)^0.844)*N10*O10</f>
        <v>#NUM!</v>
      </c>
      <c r="T10" s="62" t="e">
        <f t="shared" ref="T10:T14" si="11">(0.55+0.357*(G10-5)^0.844)*N10*O10</f>
        <v>#NUM!</v>
      </c>
      <c r="U10" s="419">
        <f t="shared" ref="U10:U14" si="12">$C$5</f>
        <v>0</v>
      </c>
      <c r="V10" s="63">
        <f t="shared" ref="V10:V14" si="13">IF(G10&lt;5,P10*1000,Q10*1000)</f>
        <v>4.8209074556702348E-2</v>
      </c>
      <c r="W10" s="42">
        <f t="shared" ref="W10:W14" si="14">V10*1.0715^U10</f>
        <v>4.8209074556702348E-2</v>
      </c>
      <c r="X10" s="63">
        <f t="shared" ref="X10:X14" si="15">(0.054+0.269*5)*N10*O10*1000</f>
        <v>1.2489721352745666</v>
      </c>
      <c r="Y10" s="65">
        <f t="shared" ref="Y10:Y14" si="16">(0.003595*55.816+101.04*(W10/1000)^0.3167)/(55.816+(W10/1000)^0.3167)</f>
        <v>8.1261206990015628E-2</v>
      </c>
      <c r="Z10" s="42">
        <f t="shared" ref="Z10:Z14" si="17">516.7*W10*6/1000</f>
        <v>0.14945777294068865</v>
      </c>
      <c r="AA10" s="42">
        <f t="shared" ref="AA10:AA14" si="18">IF($G10&lt;5,$R10*1000,$S10*1000)</f>
        <v>4.8209074556702348E-2</v>
      </c>
      <c r="AB10" s="42">
        <f t="shared" ref="AB10:AB14" si="19">$AA10*1.0715^U10</f>
        <v>4.8209074556702348E-2</v>
      </c>
      <c r="AC10" s="42">
        <f t="shared" ref="AC10:AC14" si="20">(0.054+0.209*5)*$N10*$O10*1000</f>
        <v>0.98114394329288657</v>
      </c>
      <c r="AD10" s="65">
        <f t="shared" ref="AD10:AD14" si="21">(0.001316*149.4025+117.22*($AB10/1000)^0.3141)/(149.4025+($AB10/1000)^0.3141)</f>
        <v>3.5876631162663375E-2</v>
      </c>
      <c r="AE10" s="42">
        <f t="shared" ref="AE10:AE14" si="22">516.7*$AB10*4/1000</f>
        <v>9.9638515293792418E-2</v>
      </c>
      <c r="AF10" s="42">
        <f t="shared" ref="AF10:AF14" si="23">IF(G10&lt;5,0,T10*1000)</f>
        <v>0</v>
      </c>
      <c r="AG10" s="42">
        <f t="shared" ref="AG10:AG14" si="24">AF10*1.0715^U10</f>
        <v>0</v>
      </c>
      <c r="AH10" s="42">
        <f t="shared" ref="AH10:AH14" si="25">(0.55+0.357*(5-5)^0.844)*N10*O10*1000</f>
        <v>0.4910183519664128</v>
      </c>
      <c r="AI10" s="65">
        <f t="shared" ref="AI10:AI14" si="26">1/(32.915-29.388*(AG10/1000)^0.02969)</f>
        <v>3.038128512836093E-2</v>
      </c>
      <c r="AJ10" s="42">
        <f t="shared" ref="AJ10:AJ14" si="27">516.7*AG10*1.5/1000</f>
        <v>0</v>
      </c>
      <c r="AK10" s="42">
        <f t="shared" ref="AK10:AK14" si="28">IF($G10&lt;5,$R10*1000*0.7,$S10*1000*0.7)</f>
        <v>3.3746352189691645E-2</v>
      </c>
      <c r="AL10" s="42">
        <f t="shared" ref="AL10:AL14" si="29">AK10*1.0715^U10</f>
        <v>3.3746352189691645E-2</v>
      </c>
      <c r="AM10" s="42">
        <f t="shared" ref="AM10:AM14" si="30">(0.054+0.209*5)*$N10*$O10*1000</f>
        <v>0.98114394329288657</v>
      </c>
      <c r="AN10" s="65">
        <f t="shared" ref="AN10:AN14" si="31">(0.001316*149.4025+117.22*(AL10/1000)^0.3141)/(149.4025+(AL10/1000)^0.3141)</f>
        <v>3.2214722975063795E-2</v>
      </c>
      <c r="AO10" s="42">
        <f t="shared" ref="AO10:AO14" si="32">516.7*AL10*4/1000</f>
        <v>6.9746960705654698E-2</v>
      </c>
      <c r="AP10" s="42">
        <f t="shared" ref="AP10:AP14" si="33">IF($G10&lt;5,$R10*1000*0.5,$S10*1000*0.5)</f>
        <v>2.4104537278351174E-2</v>
      </c>
      <c r="AQ10" s="42">
        <f t="shared" ref="AQ10:AQ14" si="34">AP10*1.0715^U10</f>
        <v>2.4104537278351174E-2</v>
      </c>
      <c r="AR10" s="42">
        <f t="shared" ref="AR10:AR14" si="35">(0.054+0.209*5)*$N10*$O10*1000</f>
        <v>0.98114394329288657</v>
      </c>
      <c r="AS10" s="65">
        <f t="shared" ref="AS10:AS14" si="36">(0.001316*149.4025+117.22*(AQ10/1000)^0.3141)/(149.4025+(AQ10/1000)^0.3141)</f>
        <v>2.9116537729373049E-2</v>
      </c>
      <c r="AT10" s="42">
        <f t="shared" ref="AT10:AT14" si="37">516.7*AQ10*4/1000</f>
        <v>4.9819257646896209E-2</v>
      </c>
    </row>
    <row r="11" spans="1:46" x14ac:dyDescent="0.25">
      <c r="A11" s="3" t="str">
        <f>Weather_Site!A14</f>
        <v>Thu</v>
      </c>
      <c r="B11" s="58">
        <f>Weather_Site!B14</f>
        <v>43776</v>
      </c>
      <c r="C11" s="59">
        <f>Weather_Site!C14</f>
        <v>4.1666666666666664E-2</v>
      </c>
      <c r="D11" s="3">
        <f>Weather_Site!D14</f>
        <v>11.1</v>
      </c>
      <c r="E11" s="3">
        <f>Weather_Site!E14</f>
        <v>95</v>
      </c>
      <c r="F11" s="3">
        <f>Weather_Site!F14</f>
        <v>290</v>
      </c>
      <c r="G11" s="3">
        <f>Weather_Site!G14</f>
        <v>5</v>
      </c>
      <c r="H11" s="27">
        <f>IF(Weather_Site!M14&lt;180,Weather_Site!M14+180,Weather_Site!M14-180)</f>
        <v>110</v>
      </c>
      <c r="I11" s="60">
        <f t="shared" si="0"/>
        <v>0.3719041414804326</v>
      </c>
      <c r="J11" s="61">
        <f t="shared" si="1"/>
        <v>20.278624999999998</v>
      </c>
      <c r="K11" s="30">
        <f t="shared" si="2"/>
        <v>0.11190650870331362</v>
      </c>
      <c r="L11" s="30">
        <f t="shared" si="3"/>
        <v>1E-3</v>
      </c>
      <c r="M11" s="30">
        <f t="shared" si="4"/>
        <v>8.4647350000000066E-2</v>
      </c>
      <c r="N11" s="30">
        <f t="shared" si="5"/>
        <v>1E-3</v>
      </c>
      <c r="O11" s="31">
        <f t="shared" si="6"/>
        <v>0.8927606399389324</v>
      </c>
      <c r="P11" s="30">
        <f t="shared" si="7"/>
        <v>1.2489721352745666E-3</v>
      </c>
      <c r="Q11" s="62">
        <f t="shared" si="8"/>
        <v>1.2498648959145054E-3</v>
      </c>
      <c r="R11" s="62">
        <f t="shared" si="9"/>
        <v>9.8114394329288659E-4</v>
      </c>
      <c r="S11" s="62">
        <f t="shared" si="10"/>
        <v>9.8203670393282559E-4</v>
      </c>
      <c r="T11" s="62">
        <f t="shared" si="11"/>
        <v>4.910183519664128E-4</v>
      </c>
      <c r="U11" s="419">
        <f t="shared" si="12"/>
        <v>0</v>
      </c>
      <c r="V11" s="63">
        <f t="shared" si="13"/>
        <v>1.2498648959145053</v>
      </c>
      <c r="W11" s="42">
        <f t="shared" si="14"/>
        <v>1.2498648959145053</v>
      </c>
      <c r="X11" s="63">
        <f t="shared" si="15"/>
        <v>1.2489721352745666</v>
      </c>
      <c r="Y11" s="65">
        <f t="shared" si="16"/>
        <v>0.22104530180522522</v>
      </c>
      <c r="Z11" s="42">
        <f t="shared" si="17"/>
        <v>3.8748311503141495</v>
      </c>
      <c r="AA11" s="42">
        <f t="shared" si="18"/>
        <v>0.98203670393282561</v>
      </c>
      <c r="AB11" s="42">
        <f t="shared" si="19"/>
        <v>0.98203670393282561</v>
      </c>
      <c r="AC11" s="42">
        <f t="shared" si="20"/>
        <v>0.98114394329288657</v>
      </c>
      <c r="AD11" s="65">
        <f t="shared" si="21"/>
        <v>9.0345987530621619E-2</v>
      </c>
      <c r="AE11" s="42">
        <f t="shared" si="22"/>
        <v>2.0296734596883641</v>
      </c>
      <c r="AF11" s="42">
        <f t="shared" si="23"/>
        <v>0.4910183519664128</v>
      </c>
      <c r="AG11" s="42">
        <f t="shared" si="24"/>
        <v>0.4910183519664128</v>
      </c>
      <c r="AH11" s="42">
        <f t="shared" si="25"/>
        <v>0.4910183519664128</v>
      </c>
      <c r="AI11" s="65">
        <f t="shared" si="26"/>
        <v>0.10552353519125673</v>
      </c>
      <c r="AJ11" s="42">
        <f t="shared" si="27"/>
        <v>0.38056377369156824</v>
      </c>
      <c r="AK11" s="42">
        <f t="shared" si="28"/>
        <v>0.68742569275297793</v>
      </c>
      <c r="AL11" s="42">
        <f t="shared" si="29"/>
        <v>0.68742569275297793</v>
      </c>
      <c r="AM11" s="42">
        <f t="shared" si="30"/>
        <v>0.98114394329288657</v>
      </c>
      <c r="AN11" s="65">
        <f t="shared" si="31"/>
        <v>8.0916641501891873E-2</v>
      </c>
      <c r="AO11" s="42">
        <f t="shared" si="32"/>
        <v>1.420771421781855</v>
      </c>
      <c r="AP11" s="42">
        <f t="shared" si="33"/>
        <v>0.4910183519664128</v>
      </c>
      <c r="AQ11" s="42">
        <f t="shared" si="34"/>
        <v>0.4910183519664128</v>
      </c>
      <c r="AR11" s="42">
        <f t="shared" si="35"/>
        <v>0.98114394329288657</v>
      </c>
      <c r="AS11" s="65">
        <f t="shared" si="36"/>
        <v>7.2938146252539499E-2</v>
      </c>
      <c r="AT11" s="42">
        <f t="shared" si="37"/>
        <v>1.0148367298441821</v>
      </c>
    </row>
    <row r="12" spans="1:46" x14ac:dyDescent="0.25">
      <c r="A12" s="3" t="str">
        <f>Weather_Site!A15</f>
        <v>Thu</v>
      </c>
      <c r="B12" s="58">
        <f>Weather_Site!B15</f>
        <v>43776</v>
      </c>
      <c r="C12" s="59">
        <f>Weather_Site!C15</f>
        <v>6.25E-2</v>
      </c>
      <c r="D12" s="3">
        <f>Weather_Site!D15</f>
        <v>9.6</v>
      </c>
      <c r="E12" s="3">
        <f>Weather_Site!E15</f>
        <v>97</v>
      </c>
      <c r="F12" s="3">
        <f>Weather_Site!F15</f>
        <v>210</v>
      </c>
      <c r="G12" s="3">
        <f>Weather_Site!G15</f>
        <v>4</v>
      </c>
      <c r="H12" s="27">
        <f>IF(Weather_Site!M15&lt;180,Weather_Site!M15+180,Weather_Site!M15-180)</f>
        <v>30</v>
      </c>
      <c r="I12" s="60">
        <f t="shared" si="0"/>
        <v>0.29977957422301282</v>
      </c>
      <c r="J12" s="61">
        <f t="shared" si="1"/>
        <v>20.844200000000001</v>
      </c>
      <c r="K12" s="30">
        <f t="shared" si="2"/>
        <v>0.10527560058865533</v>
      </c>
      <c r="L12" s="30">
        <f t="shared" si="3"/>
        <v>1E-3</v>
      </c>
      <c r="M12" s="30">
        <f t="shared" si="4"/>
        <v>7.1752240000000023E-2</v>
      </c>
      <c r="N12" s="30">
        <f t="shared" si="5"/>
        <v>1E-3</v>
      </c>
      <c r="O12" s="31">
        <f t="shared" si="6"/>
        <v>0.8927606399389324</v>
      </c>
      <c r="P12" s="30">
        <f t="shared" si="7"/>
        <v>1.0088195231309938E-3</v>
      </c>
      <c r="Q12" s="62" t="e">
        <f t="shared" si="8"/>
        <v>#NUM!</v>
      </c>
      <c r="R12" s="62">
        <f t="shared" si="9"/>
        <v>7.945569695456499E-4</v>
      </c>
      <c r="S12" s="62" t="e">
        <f t="shared" si="10"/>
        <v>#NUM!</v>
      </c>
      <c r="T12" s="62" t="e">
        <f t="shared" si="11"/>
        <v>#NUM!</v>
      </c>
      <c r="U12" s="419">
        <f t="shared" si="12"/>
        <v>0</v>
      </c>
      <c r="V12" s="63">
        <f t="shared" si="13"/>
        <v>1.0088195231309938</v>
      </c>
      <c r="W12" s="42">
        <f t="shared" si="14"/>
        <v>1.0088195231309938</v>
      </c>
      <c r="X12" s="63">
        <f t="shared" si="15"/>
        <v>1.2489721352745666</v>
      </c>
      <c r="Y12" s="65">
        <f t="shared" si="16"/>
        <v>0.20680848884622208</v>
      </c>
      <c r="Z12" s="42">
        <f t="shared" si="17"/>
        <v>3.1275422856107071</v>
      </c>
      <c r="AA12" s="42">
        <f t="shared" si="18"/>
        <v>0.79455696954564992</v>
      </c>
      <c r="AB12" s="42">
        <f t="shared" si="19"/>
        <v>0.79455696954564992</v>
      </c>
      <c r="AC12" s="42">
        <f t="shared" si="20"/>
        <v>0.98114394329288657</v>
      </c>
      <c r="AD12" s="65">
        <f t="shared" si="21"/>
        <v>8.4618782123652564E-2</v>
      </c>
      <c r="AE12" s="42">
        <f t="shared" si="22"/>
        <v>1.6421903446569495</v>
      </c>
      <c r="AF12" s="42">
        <f t="shared" si="23"/>
        <v>0</v>
      </c>
      <c r="AG12" s="42">
        <f t="shared" si="24"/>
        <v>0</v>
      </c>
      <c r="AH12" s="42">
        <f t="shared" si="25"/>
        <v>0.4910183519664128</v>
      </c>
      <c r="AI12" s="65">
        <f t="shared" si="26"/>
        <v>3.038128512836093E-2</v>
      </c>
      <c r="AJ12" s="42">
        <f t="shared" si="27"/>
        <v>0</v>
      </c>
      <c r="AK12" s="42">
        <f t="shared" si="28"/>
        <v>0.55618987868195491</v>
      </c>
      <c r="AL12" s="42">
        <f t="shared" si="29"/>
        <v>0.55618987868195491</v>
      </c>
      <c r="AM12" s="42">
        <f t="shared" si="30"/>
        <v>0.98114394329288657</v>
      </c>
      <c r="AN12" s="65">
        <f t="shared" si="31"/>
        <v>7.579563029393839E-2</v>
      </c>
      <c r="AO12" s="42">
        <f t="shared" si="32"/>
        <v>1.1495332412598644</v>
      </c>
      <c r="AP12" s="42">
        <f t="shared" si="33"/>
        <v>0.39727848477282496</v>
      </c>
      <c r="AQ12" s="42">
        <f t="shared" si="34"/>
        <v>0.39727848477282496</v>
      </c>
      <c r="AR12" s="42">
        <f t="shared" si="35"/>
        <v>0.98114394329288657</v>
      </c>
      <c r="AS12" s="65">
        <f t="shared" si="36"/>
        <v>6.8330128261489792E-2</v>
      </c>
      <c r="AT12" s="42">
        <f t="shared" si="37"/>
        <v>0.82109517232847473</v>
      </c>
    </row>
    <row r="13" spans="1:46" x14ac:dyDescent="0.25">
      <c r="A13" s="3" t="str">
        <f>Weather_Site!A16</f>
        <v>Thu</v>
      </c>
      <c r="B13" s="58">
        <f>Weather_Site!B16</f>
        <v>43776</v>
      </c>
      <c r="C13" s="59">
        <f>Weather_Site!C16</f>
        <v>8.3333333333333329E-2</v>
      </c>
      <c r="D13" s="3">
        <f>Weather_Site!D16</f>
        <v>8.5</v>
      </c>
      <c r="E13" s="3">
        <f>Weather_Site!E16</f>
        <v>99</v>
      </c>
      <c r="F13" s="3">
        <f>Weather_Site!F16</f>
        <v>250</v>
      </c>
      <c r="G13" s="3">
        <f>Weather_Site!G16</f>
        <v>8</v>
      </c>
      <c r="H13" s="27">
        <f>IF(Weather_Site!M16&lt;180,Weather_Site!M16+180,Weather_Site!M16-180)</f>
        <v>70</v>
      </c>
      <c r="I13" s="60">
        <f t="shared" si="0"/>
        <v>0.48413335693158516</v>
      </c>
      <c r="J13" s="61">
        <f t="shared" si="1"/>
        <v>21.331274999999998</v>
      </c>
      <c r="K13" s="30">
        <f t="shared" si="2"/>
        <v>9.9880810386715563E-2</v>
      </c>
      <c r="L13" s="30">
        <f t="shared" si="3"/>
        <v>1E-3</v>
      </c>
      <c r="M13" s="30">
        <f t="shared" si="4"/>
        <v>6.0646930000000043E-2</v>
      </c>
      <c r="N13" s="30">
        <f t="shared" si="5"/>
        <v>1E-3</v>
      </c>
      <c r="O13" s="31">
        <f t="shared" si="6"/>
        <v>0.8927606399389324</v>
      </c>
      <c r="P13" s="30">
        <f t="shared" si="7"/>
        <v>1.9694299717052848E-3</v>
      </c>
      <c r="Q13" s="62">
        <f t="shared" si="8"/>
        <v>3.1407685122906434E-3</v>
      </c>
      <c r="R13" s="62">
        <f t="shared" si="9"/>
        <v>1.5409048645345974E-3</v>
      </c>
      <c r="S13" s="62">
        <f t="shared" si="10"/>
        <v>2.5953971880723708E-3</v>
      </c>
      <c r="T13" s="62">
        <f t="shared" si="11"/>
        <v>1.2965703699214025E-3</v>
      </c>
      <c r="U13" s="419">
        <f t="shared" si="12"/>
        <v>0</v>
      </c>
      <c r="V13" s="63">
        <f t="shared" si="13"/>
        <v>3.1407685122906432</v>
      </c>
      <c r="W13" s="42">
        <f t="shared" si="14"/>
        <v>3.1407685122906432</v>
      </c>
      <c r="X13" s="63">
        <f t="shared" si="15"/>
        <v>1.2489721352745666</v>
      </c>
      <c r="Y13" s="65">
        <f t="shared" si="16"/>
        <v>0.2945180602206785</v>
      </c>
      <c r="Z13" s="42">
        <f t="shared" si="17"/>
        <v>9.7370105418034534</v>
      </c>
      <c r="AA13" s="42">
        <f t="shared" si="18"/>
        <v>2.5953971880723707</v>
      </c>
      <c r="AB13" s="42">
        <f t="shared" si="19"/>
        <v>2.5953971880723707</v>
      </c>
      <c r="AC13" s="42">
        <f t="shared" si="20"/>
        <v>0.98114394329288657</v>
      </c>
      <c r="AD13" s="65">
        <f t="shared" si="21"/>
        <v>0.12209534834657401</v>
      </c>
      <c r="AE13" s="42">
        <f t="shared" si="22"/>
        <v>5.3641669083079764</v>
      </c>
      <c r="AF13" s="42">
        <f t="shared" si="23"/>
        <v>1.2965703699214024</v>
      </c>
      <c r="AG13" s="42">
        <f t="shared" si="24"/>
        <v>1.2965703699214024</v>
      </c>
      <c r="AH13" s="42">
        <f t="shared" si="25"/>
        <v>0.4910183519664128</v>
      </c>
      <c r="AI13" s="65">
        <f t="shared" si="26"/>
        <v>0.11375243378777214</v>
      </c>
      <c r="AJ13" s="42">
        <f t="shared" si="27"/>
        <v>1.004906865207583</v>
      </c>
      <c r="AK13" s="42">
        <f t="shared" si="28"/>
        <v>1.8167780316506594</v>
      </c>
      <c r="AL13" s="42">
        <f t="shared" si="29"/>
        <v>1.8167780316506594</v>
      </c>
      <c r="AM13" s="42">
        <f t="shared" si="30"/>
        <v>0.98114394329288657</v>
      </c>
      <c r="AN13" s="65">
        <f t="shared" si="31"/>
        <v>0.10930646357048175</v>
      </c>
      <c r="AO13" s="42">
        <f t="shared" si="32"/>
        <v>3.7549168358155836</v>
      </c>
      <c r="AP13" s="42">
        <f t="shared" si="33"/>
        <v>1.2976985940361854</v>
      </c>
      <c r="AQ13" s="42">
        <f t="shared" si="34"/>
        <v>1.2976985940361854</v>
      </c>
      <c r="AR13" s="42">
        <f t="shared" si="35"/>
        <v>0.98114394329288657</v>
      </c>
      <c r="AS13" s="65">
        <f t="shared" si="36"/>
        <v>9.8484773038813672E-2</v>
      </c>
      <c r="AT13" s="42">
        <f t="shared" si="37"/>
        <v>2.6820834541539882</v>
      </c>
    </row>
    <row r="14" spans="1:46" x14ac:dyDescent="0.25">
      <c r="A14" s="66" t="str">
        <f>Weather_Site!A17</f>
        <v>Thu</v>
      </c>
      <c r="B14" s="67">
        <f>Weather_Site!B17</f>
        <v>43776</v>
      </c>
      <c r="C14" s="68">
        <f>Weather_Site!C17</f>
        <v>0.10416666666666667</v>
      </c>
      <c r="D14" s="66">
        <f>Weather_Site!D17</f>
        <v>8.6999999999999993</v>
      </c>
      <c r="E14" s="66">
        <f>Weather_Site!E17</f>
        <v>99</v>
      </c>
      <c r="F14" s="66">
        <f>Weather_Site!F17</f>
        <v>280</v>
      </c>
      <c r="G14" s="66">
        <f>Weather_Site!G17</f>
        <v>5</v>
      </c>
      <c r="H14" s="48">
        <f>IF(Weather_Site!M17&lt;180,Weather_Site!M17+180,Weather_Site!M17-180)</f>
        <v>100</v>
      </c>
      <c r="I14" s="69">
        <f t="shared" si="0"/>
        <v>0.33278063071727737</v>
      </c>
      <c r="J14" s="70">
        <f t="shared" si="1"/>
        <v>21.292024999999999</v>
      </c>
      <c r="K14" s="55">
        <f t="shared" si="2"/>
        <v>0.10030510379647874</v>
      </c>
      <c r="L14" s="30">
        <f t="shared" si="3"/>
        <v>1E-3</v>
      </c>
      <c r="M14" s="30">
        <f t="shared" si="4"/>
        <v>6.1541830000000075E-2</v>
      </c>
      <c r="N14" s="55">
        <f t="shared" si="5"/>
        <v>1E-3</v>
      </c>
      <c r="O14" s="54">
        <f t="shared" si="6"/>
        <v>0.8927606399389324</v>
      </c>
      <c r="P14" s="55">
        <f t="shared" si="7"/>
        <v>1.2489721352745666E-3</v>
      </c>
      <c r="Q14" s="55">
        <f t="shared" si="8"/>
        <v>1.2498648959145054E-3</v>
      </c>
      <c r="R14" s="55">
        <f t="shared" si="9"/>
        <v>9.8114394329288659E-4</v>
      </c>
      <c r="S14" s="55">
        <f t="shared" si="10"/>
        <v>9.8203670393282559E-4</v>
      </c>
      <c r="T14" s="55">
        <f t="shared" si="11"/>
        <v>4.910183519664128E-4</v>
      </c>
      <c r="U14" s="419">
        <f t="shared" si="12"/>
        <v>0</v>
      </c>
      <c r="V14" s="71">
        <f t="shared" si="13"/>
        <v>1.2498648959145053</v>
      </c>
      <c r="W14" s="53">
        <f t="shared" si="14"/>
        <v>1.2498648959145053</v>
      </c>
      <c r="X14" s="71">
        <f t="shared" si="15"/>
        <v>1.2489721352745666</v>
      </c>
      <c r="Y14" s="72">
        <f t="shared" si="16"/>
        <v>0.22104530180522522</v>
      </c>
      <c r="Z14" s="53">
        <f t="shared" si="17"/>
        <v>3.8748311503141495</v>
      </c>
      <c r="AA14" s="53">
        <f t="shared" si="18"/>
        <v>0.98203670393282561</v>
      </c>
      <c r="AB14" s="53">
        <f t="shared" si="19"/>
        <v>0.98203670393282561</v>
      </c>
      <c r="AC14" s="53">
        <f t="shared" si="20"/>
        <v>0.98114394329288657</v>
      </c>
      <c r="AD14" s="72">
        <f t="shared" si="21"/>
        <v>9.0345987530621619E-2</v>
      </c>
      <c r="AE14" s="53">
        <f t="shared" si="22"/>
        <v>2.0296734596883641</v>
      </c>
      <c r="AF14" s="53">
        <f t="shared" si="23"/>
        <v>0.4910183519664128</v>
      </c>
      <c r="AG14" s="53">
        <f t="shared" si="24"/>
        <v>0.4910183519664128</v>
      </c>
      <c r="AH14" s="53">
        <f t="shared" si="25"/>
        <v>0.4910183519664128</v>
      </c>
      <c r="AI14" s="72">
        <f t="shared" si="26"/>
        <v>0.10552353519125673</v>
      </c>
      <c r="AJ14" s="53">
        <f t="shared" si="27"/>
        <v>0.38056377369156824</v>
      </c>
      <c r="AK14" s="53">
        <f t="shared" si="28"/>
        <v>0.68742569275297793</v>
      </c>
      <c r="AL14" s="53">
        <f t="shared" si="29"/>
        <v>0.68742569275297793</v>
      </c>
      <c r="AM14" s="53">
        <f t="shared" si="30"/>
        <v>0.98114394329288657</v>
      </c>
      <c r="AN14" s="72">
        <f t="shared" si="31"/>
        <v>8.0916641501891873E-2</v>
      </c>
      <c r="AO14" s="53">
        <f t="shared" si="32"/>
        <v>1.420771421781855</v>
      </c>
      <c r="AP14" s="53">
        <f t="shared" si="33"/>
        <v>0.4910183519664128</v>
      </c>
      <c r="AQ14" s="53">
        <f t="shared" si="34"/>
        <v>0.4910183519664128</v>
      </c>
      <c r="AR14" s="53">
        <f t="shared" si="35"/>
        <v>0.98114394329288657</v>
      </c>
      <c r="AS14" s="72">
        <f t="shared" si="36"/>
        <v>7.2938146252539499E-2</v>
      </c>
      <c r="AT14" s="53">
        <f t="shared" si="37"/>
        <v>1.0148367298441821</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Thu</v>
      </c>
      <c r="B35" s="530">
        <f>Weather_Site!B12</f>
        <v>43776</v>
      </c>
      <c r="C35" s="531">
        <f>Weather_Site!C12</f>
        <v>0</v>
      </c>
      <c r="D35" s="529">
        <f>Weather_Site!D12</f>
        <v>10.9</v>
      </c>
      <c r="E35" s="529">
        <f>Weather_Site!E12</f>
        <v>94</v>
      </c>
      <c r="F35" s="529">
        <f>Weather_Site!F12</f>
        <v>280</v>
      </c>
      <c r="G35" s="529">
        <f>Weather_Site!G12</f>
        <v>4</v>
      </c>
      <c r="H35" s="27">
        <f>IF(Weather_Site!M12&lt;180,Weather_Site!M12+180,Weather_Site!M12-180)</f>
        <v>100</v>
      </c>
      <c r="I35" s="33">
        <f>G35/1.35</f>
        <v>2.9629629629629628</v>
      </c>
      <c r="J35" s="548"/>
      <c r="K35" s="32">
        <f>IF(J35&gt;0,(0.412*J35+0.311*$E$5-0.676*$E$6-4.073),(0.412*I35+0.311*$E$5-0.676*$E$6-4.073))</f>
        <v>-0.55225925925926056</v>
      </c>
      <c r="L35" s="32">
        <f>IF(K35&gt;0,(1/(1+EXP(-K35))),0)</f>
        <v>0</v>
      </c>
      <c r="M35" s="533">
        <f>MAX((IF(L35&gt;0.5,IF(J35&gt;0,(40.982*(J35^1.399*$E$5^1.201)/$E$6^1.699),(40.982*(I35^1.399*$E$5^1.201)/$E$6^1.699)),0)),0)</f>
        <v>0</v>
      </c>
      <c r="N35" s="32">
        <f>IF(M35&gt;0,((0.097*M35^0.424)+0.102*$E$7),0)</f>
        <v>0</v>
      </c>
      <c r="O35" s="402">
        <f>M35/1000*$E$7*516.7</f>
        <v>0</v>
      </c>
    </row>
    <row r="36" spans="1:15" x14ac:dyDescent="0.25">
      <c r="A36" s="529" t="str">
        <f>Weather_Site!A13</f>
        <v>Thu</v>
      </c>
      <c r="B36" s="530">
        <f>Weather_Site!B13</f>
        <v>43776</v>
      </c>
      <c r="C36" s="531">
        <f>Weather_Site!C13</f>
        <v>2.0833333333333332E-2</v>
      </c>
      <c r="D36" s="529">
        <f>Weather_Site!D13</f>
        <v>10.199999999999999</v>
      </c>
      <c r="E36" s="529">
        <f>Weather_Site!E13</f>
        <v>96</v>
      </c>
      <c r="F36" s="529">
        <f>Weather_Site!F13</f>
        <v>0</v>
      </c>
      <c r="G36" s="529">
        <f>Weather_Site!G13</f>
        <v>0</v>
      </c>
      <c r="H36" s="27">
        <f>IF(Weather_Site!M13&lt;180,Weather_Site!M13+180,Weather_Site!M13-180)</f>
        <v>180</v>
      </c>
      <c r="I36" s="33">
        <f t="shared" ref="I36:I40" si="0">G36/1.35</f>
        <v>0</v>
      </c>
      <c r="J36" s="548"/>
      <c r="K36" s="32">
        <f t="shared" ref="K36:K40" si="1">IF(J36&gt;0,(0.412*J36+0.311*$E$5-0.676*$E$6-4.073),(0.412*I36+0.311*$E$5-0.676*$E$6-4.073))</f>
        <v>-1.7730000000000015</v>
      </c>
      <c r="L36" s="32">
        <f t="shared" ref="L36:L40" si="2">IF(K36&gt;0,(1/(1+EXP(-K36))),0)</f>
        <v>0</v>
      </c>
      <c r="M36" s="533">
        <f t="shared" ref="M36:M40" si="3">MAX((IF(L36&gt;0.5,IF(J36&gt;0,(40.982*(J36^1.399*$E$5^1.201)/$E$6^1.699),(40.982*(I36^1.399*$E$5^1.201)/$E$6^1.699)),0)),0)</f>
        <v>0</v>
      </c>
      <c r="N36" s="32">
        <f t="shared" ref="N36:N40" si="4">IF(M36&gt;0,((0.097*M36^0.424)+0.102*$E$7),0)</f>
        <v>0</v>
      </c>
      <c r="O36" s="402">
        <f t="shared" ref="O36:O40" si="5">M36/1000*$E$7*516.7</f>
        <v>0</v>
      </c>
    </row>
    <row r="37" spans="1:15" x14ac:dyDescent="0.25">
      <c r="A37" s="529" t="str">
        <f>Weather_Site!A14</f>
        <v>Thu</v>
      </c>
      <c r="B37" s="530">
        <f>Weather_Site!B14</f>
        <v>43776</v>
      </c>
      <c r="C37" s="531">
        <f>Weather_Site!C14</f>
        <v>4.1666666666666664E-2</v>
      </c>
      <c r="D37" s="529">
        <f>Weather_Site!D14</f>
        <v>11.1</v>
      </c>
      <c r="E37" s="529">
        <f>Weather_Site!E14</f>
        <v>95</v>
      </c>
      <c r="F37" s="529">
        <f>Weather_Site!F14</f>
        <v>290</v>
      </c>
      <c r="G37" s="529">
        <f>Weather_Site!G14</f>
        <v>5</v>
      </c>
      <c r="H37" s="27">
        <f>IF(Weather_Site!M14&lt;180,Weather_Site!M14+180,Weather_Site!M14-180)</f>
        <v>110</v>
      </c>
      <c r="I37" s="33">
        <f t="shared" si="0"/>
        <v>3.7037037037037033</v>
      </c>
      <c r="J37" s="548"/>
      <c r="K37" s="32">
        <f t="shared" si="1"/>
        <v>-0.24707407407407622</v>
      </c>
      <c r="L37" s="32">
        <f t="shared" si="2"/>
        <v>0</v>
      </c>
      <c r="M37" s="533">
        <f t="shared" si="3"/>
        <v>0</v>
      </c>
      <c r="N37" s="32">
        <f t="shared" si="4"/>
        <v>0</v>
      </c>
      <c r="O37" s="402">
        <f t="shared" si="5"/>
        <v>0</v>
      </c>
    </row>
    <row r="38" spans="1:15" x14ac:dyDescent="0.25">
      <c r="A38" s="529" t="str">
        <f>Weather_Site!A15</f>
        <v>Thu</v>
      </c>
      <c r="B38" s="530">
        <f>Weather_Site!B15</f>
        <v>43776</v>
      </c>
      <c r="C38" s="531">
        <f>Weather_Site!C15</f>
        <v>6.25E-2</v>
      </c>
      <c r="D38" s="529">
        <f>Weather_Site!D15</f>
        <v>9.6</v>
      </c>
      <c r="E38" s="529">
        <f>Weather_Site!E15</f>
        <v>97</v>
      </c>
      <c r="F38" s="529">
        <f>Weather_Site!F15</f>
        <v>210</v>
      </c>
      <c r="G38" s="529">
        <f>Weather_Site!G15</f>
        <v>4</v>
      </c>
      <c r="H38" s="27">
        <f>IF(Weather_Site!M15&lt;180,Weather_Site!M15+180,Weather_Site!M15-180)</f>
        <v>30</v>
      </c>
      <c r="I38" s="33">
        <f t="shared" si="0"/>
        <v>2.9629629629629628</v>
      </c>
      <c r="J38" s="548"/>
      <c r="K38" s="32">
        <f t="shared" si="1"/>
        <v>-0.55225925925926056</v>
      </c>
      <c r="L38" s="32">
        <f t="shared" si="2"/>
        <v>0</v>
      </c>
      <c r="M38" s="533">
        <f t="shared" si="3"/>
        <v>0</v>
      </c>
      <c r="N38" s="32">
        <f t="shared" si="4"/>
        <v>0</v>
      </c>
      <c r="O38" s="402">
        <f t="shared" si="5"/>
        <v>0</v>
      </c>
    </row>
    <row r="39" spans="1:15" x14ac:dyDescent="0.25">
      <c r="A39" s="529" t="str">
        <f>Weather_Site!A16</f>
        <v>Thu</v>
      </c>
      <c r="B39" s="530">
        <f>Weather_Site!B16</f>
        <v>43776</v>
      </c>
      <c r="C39" s="531">
        <f>Weather_Site!C16</f>
        <v>8.3333333333333329E-2</v>
      </c>
      <c r="D39" s="529">
        <f>Weather_Site!D16</f>
        <v>8.5</v>
      </c>
      <c r="E39" s="529">
        <f>Weather_Site!E16</f>
        <v>99</v>
      </c>
      <c r="F39" s="529">
        <f>Weather_Site!F16</f>
        <v>250</v>
      </c>
      <c r="G39" s="529">
        <f>Weather_Site!G16</f>
        <v>8</v>
      </c>
      <c r="H39" s="27">
        <f>IF(Weather_Site!M16&lt;180,Weather_Site!M16+180,Weather_Site!M16-180)</f>
        <v>70</v>
      </c>
      <c r="I39" s="33">
        <f t="shared" si="0"/>
        <v>5.9259259259259256</v>
      </c>
      <c r="J39" s="548"/>
      <c r="K39" s="32">
        <f t="shared" si="1"/>
        <v>0.66848148148148034</v>
      </c>
      <c r="L39" s="32">
        <f t="shared" si="2"/>
        <v>0.66116305415860721</v>
      </c>
      <c r="M39" s="533">
        <f t="shared" si="3"/>
        <v>416.46077129518852</v>
      </c>
      <c r="N39" s="32">
        <f t="shared" si="4"/>
        <v>1.7616161325334931</v>
      </c>
      <c r="O39" s="402">
        <f t="shared" si="5"/>
        <v>1075.9264026411197</v>
      </c>
    </row>
    <row r="40" spans="1:15" x14ac:dyDescent="0.25">
      <c r="A40" s="544" t="str">
        <f>Weather_Site!A17</f>
        <v>Thu</v>
      </c>
      <c r="B40" s="545">
        <f>Weather_Site!B17</f>
        <v>43776</v>
      </c>
      <c r="C40" s="546">
        <f>Weather_Site!C17</f>
        <v>0.10416666666666667</v>
      </c>
      <c r="D40" s="544">
        <f>Weather_Site!D17</f>
        <v>8.6999999999999993</v>
      </c>
      <c r="E40" s="544">
        <f>Weather_Site!E17</f>
        <v>99</v>
      </c>
      <c r="F40" s="544">
        <f>Weather_Site!F17</f>
        <v>280</v>
      </c>
      <c r="G40" s="544">
        <f>Weather_Site!G17</f>
        <v>5</v>
      </c>
      <c r="H40" s="547">
        <f>IF(Weather_Site!M17&lt;180,Weather_Site!M17+180,Weather_Site!M17-180)</f>
        <v>100</v>
      </c>
      <c r="I40" s="541">
        <f t="shared" si="0"/>
        <v>3.7037037037037033</v>
      </c>
      <c r="J40" s="548"/>
      <c r="K40" s="481">
        <f t="shared" si="1"/>
        <v>-0.24707407407407622</v>
      </c>
      <c r="L40" s="481">
        <f t="shared" si="2"/>
        <v>0</v>
      </c>
      <c r="M40" s="542">
        <f t="shared" si="3"/>
        <v>0</v>
      </c>
      <c r="N40" s="481">
        <f t="shared" si="4"/>
        <v>0</v>
      </c>
      <c r="O40" s="543">
        <f t="shared" si="5"/>
        <v>0</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Thu</v>
      </c>
      <c r="B9" s="74">
        <f>Weather_Site!B12</f>
        <v>43776</v>
      </c>
      <c r="C9" s="75">
        <f>Weather_Site!C12</f>
        <v>0</v>
      </c>
      <c r="D9" s="29">
        <f>Weather_Site!D12</f>
        <v>10.9</v>
      </c>
      <c r="E9" s="29">
        <f>Weather_Site!E12</f>
        <v>94</v>
      </c>
      <c r="F9" s="29">
        <f>Weather_Site!F12</f>
        <v>280</v>
      </c>
      <c r="G9" s="29">
        <f>Weather_Site!G12</f>
        <v>4</v>
      </c>
      <c r="H9" s="27">
        <f>IF(Weather_Site!M12&lt;180,Weather_Site!M12+180,Weather_Site!M12-180)</f>
        <v>100</v>
      </c>
      <c r="I9" s="42">
        <f>49*(G9*0.67)^1.21*$C$4^0.54</f>
        <v>161.52478840867892</v>
      </c>
      <c r="J9" s="484">
        <f>516*I9/1000*(2.5*C$4+2)</f>
        <v>375.06055868495241</v>
      </c>
      <c r="K9" s="32">
        <f>4.37+0.161*E9-0.1*(D9-25)-(0.027*E9*(IF(AND(AND(C9&gt;0.49,C9&lt;0.7),OR(MONTH(B9&gt;9),MONTH(B9&lt;4))),1,0)))</f>
        <v>20.914000000000001</v>
      </c>
      <c r="L9" s="63">
        <f>IF(G9&gt;=5,(5.67*(0.67*G9)^0.91*$C$4^0.22*EXP(-0.076*K9)),((5+0.2*(5.67*(5*0.67)^0.91-5)*G9)*$C$4^0.22*EXP(-0.076*K9)))*60</f>
        <v>179.08956697612737</v>
      </c>
      <c r="M9" s="63">
        <f>IF(G9&gt;=5,(5.67*(0.35*G9)^0.91*$C$4^0.22*EXP(-0.076*K9)),((5+0.2*(5.67*(5*0.35)^0.91-5)*G9)*$C$4^0.22*EXP(-0.076*K9)))*60</f>
        <v>104.64667219568595</v>
      </c>
    </row>
    <row r="10" spans="1:13" x14ac:dyDescent="0.25">
      <c r="A10" s="29" t="str">
        <f>Weather_Site!A13</f>
        <v>Thu</v>
      </c>
      <c r="B10" s="74">
        <f>Weather_Site!B13</f>
        <v>43776</v>
      </c>
      <c r="C10" s="75">
        <f>Weather_Site!C13</f>
        <v>2.0833333333333332E-2</v>
      </c>
      <c r="D10" s="29">
        <f>Weather_Site!D13</f>
        <v>10.199999999999999</v>
      </c>
      <c r="E10" s="29">
        <f>Weather_Site!E13</f>
        <v>96</v>
      </c>
      <c r="F10" s="29">
        <f>Weather_Site!F13</f>
        <v>0</v>
      </c>
      <c r="G10" s="29">
        <f>Weather_Site!G13</f>
        <v>0</v>
      </c>
      <c r="H10" s="27">
        <f>IF(Weather_Site!M13&lt;180,Weather_Site!M13+180,Weather_Site!M13-180)</f>
        <v>180</v>
      </c>
      <c r="I10" s="42">
        <f t="shared" ref="I10:I14" si="0">49*(G10*0.67)^1.21*$C$4^0.54</f>
        <v>0</v>
      </c>
      <c r="J10" s="484">
        <f t="shared" ref="J10:J14" si="1">516*I10/1000*(2.5*C$4+2)</f>
        <v>0</v>
      </c>
      <c r="K10" s="32">
        <f t="shared" ref="K10:K14" si="2">4.37+0.161*E10-0.1*(D10-25)-(0.027*E10*(IF(AND(AND(C10&gt;0.49,C10&lt;0.7),OR(MONTH(B10&gt;9),MONTH(B10&lt;4))),1,0)))</f>
        <v>21.306000000000001</v>
      </c>
      <c r="L10" s="63">
        <f t="shared" ref="L10:L14" si="3">IF(G10&gt;=5,(5.67*(0.67*G10)^0.91*$C$4^0.22*EXP(-0.076*K10)),((5+0.2*(5.67*(5*0.67)^0.91-5)*G10)*$C$4^0.22*EXP(-0.076*K10)))*60</f>
        <v>59.413797150403809</v>
      </c>
      <c r="M10" s="63">
        <f t="shared" ref="M10:M14" si="4">IF(G10&gt;=5,(5.67*(0.35*G10)^0.91*$C$4^0.22*EXP(-0.076*K10)),((5+0.2*(5.67*(5*0.35)^0.91-5)*G10)*$C$4^0.22*EXP(-0.076*K10)))*60</f>
        <v>59.413797150403809</v>
      </c>
    </row>
    <row r="11" spans="1:13" x14ac:dyDescent="0.25">
      <c r="A11" s="29" t="str">
        <f>Weather_Site!A14</f>
        <v>Thu</v>
      </c>
      <c r="B11" s="74">
        <f>Weather_Site!B14</f>
        <v>43776</v>
      </c>
      <c r="C11" s="75">
        <f>Weather_Site!C14</f>
        <v>4.1666666666666664E-2</v>
      </c>
      <c r="D11" s="29">
        <f>Weather_Site!D14</f>
        <v>11.1</v>
      </c>
      <c r="E11" s="29">
        <f>Weather_Site!E14</f>
        <v>95</v>
      </c>
      <c r="F11" s="29">
        <f>Weather_Site!F14</f>
        <v>290</v>
      </c>
      <c r="G11" s="29">
        <f>Weather_Site!G14</f>
        <v>5</v>
      </c>
      <c r="H11" s="27">
        <f>IF(Weather_Site!M14&lt;180,Weather_Site!M14+180,Weather_Site!M14-180)</f>
        <v>110</v>
      </c>
      <c r="I11" s="42">
        <f t="shared" si="0"/>
        <v>211.59251300273795</v>
      </c>
      <c r="J11" s="484">
        <f t="shared" si="1"/>
        <v>491.31781519235756</v>
      </c>
      <c r="K11" s="32">
        <f t="shared" si="2"/>
        <v>21.055</v>
      </c>
      <c r="L11" s="63">
        <f t="shared" si="3"/>
        <v>206.33634802090157</v>
      </c>
      <c r="M11" s="63">
        <f t="shared" si="4"/>
        <v>114.27456835730707</v>
      </c>
    </row>
    <row r="12" spans="1:13" x14ac:dyDescent="0.25">
      <c r="A12" s="29" t="str">
        <f>Weather_Site!A15</f>
        <v>Thu</v>
      </c>
      <c r="B12" s="74">
        <f>Weather_Site!B15</f>
        <v>43776</v>
      </c>
      <c r="C12" s="75">
        <f>Weather_Site!C15</f>
        <v>6.25E-2</v>
      </c>
      <c r="D12" s="29">
        <f>Weather_Site!D15</f>
        <v>9.6</v>
      </c>
      <c r="E12" s="29">
        <f>Weather_Site!E15</f>
        <v>97</v>
      </c>
      <c r="F12" s="29">
        <f>Weather_Site!F15</f>
        <v>210</v>
      </c>
      <c r="G12" s="29">
        <f>Weather_Site!G15</f>
        <v>4</v>
      </c>
      <c r="H12" s="27">
        <f>IF(Weather_Site!M15&lt;180,Weather_Site!M15+180,Weather_Site!M15-180)</f>
        <v>30</v>
      </c>
      <c r="I12" s="42">
        <f t="shared" si="0"/>
        <v>161.52478840867892</v>
      </c>
      <c r="J12" s="484">
        <f t="shared" si="1"/>
        <v>375.06055868495241</v>
      </c>
      <c r="K12" s="32">
        <f t="shared" si="2"/>
        <v>21.527000000000001</v>
      </c>
      <c r="L12" s="63">
        <f t="shared" si="3"/>
        <v>170.93751064040751</v>
      </c>
      <c r="M12" s="63">
        <f t="shared" si="4"/>
        <v>99.883214549945137</v>
      </c>
    </row>
    <row r="13" spans="1:13" x14ac:dyDescent="0.25">
      <c r="A13" s="29" t="str">
        <f>Weather_Site!A16</f>
        <v>Thu</v>
      </c>
      <c r="B13" s="74">
        <f>Weather_Site!B16</f>
        <v>43776</v>
      </c>
      <c r="C13" s="75">
        <f>Weather_Site!C16</f>
        <v>8.3333333333333329E-2</v>
      </c>
      <c r="D13" s="29">
        <f>Weather_Site!D16</f>
        <v>8.5</v>
      </c>
      <c r="E13" s="29">
        <f>Weather_Site!E16</f>
        <v>99</v>
      </c>
      <c r="F13" s="29">
        <f>Weather_Site!F16</f>
        <v>250</v>
      </c>
      <c r="G13" s="29">
        <f>Weather_Site!G16</f>
        <v>8</v>
      </c>
      <c r="H13" s="27">
        <f>IF(Weather_Site!M16&lt;180,Weather_Site!M16+180,Weather_Site!M16-180)</f>
        <v>70</v>
      </c>
      <c r="I13" s="42">
        <f t="shared" si="0"/>
        <v>373.66762832024142</v>
      </c>
      <c r="J13" s="484">
        <f t="shared" si="1"/>
        <v>867.65623295960063</v>
      </c>
      <c r="K13" s="32">
        <f t="shared" si="2"/>
        <v>21.959</v>
      </c>
      <c r="L13" s="63">
        <f t="shared" si="3"/>
        <v>295.45215073472775</v>
      </c>
      <c r="M13" s="63">
        <f t="shared" si="4"/>
        <v>163.62927481894232</v>
      </c>
    </row>
    <row r="14" spans="1:13" x14ac:dyDescent="0.25">
      <c r="A14" s="50" t="str">
        <f>Weather_Site!A17</f>
        <v>Thu</v>
      </c>
      <c r="B14" s="76">
        <f>Weather_Site!B17</f>
        <v>43776</v>
      </c>
      <c r="C14" s="77">
        <f>Weather_Site!C17</f>
        <v>0.10416666666666667</v>
      </c>
      <c r="D14" s="50">
        <f>Weather_Site!D17</f>
        <v>8.6999999999999993</v>
      </c>
      <c r="E14" s="50">
        <f>Weather_Site!E17</f>
        <v>99</v>
      </c>
      <c r="F14" s="50">
        <f>Weather_Site!F17</f>
        <v>280</v>
      </c>
      <c r="G14" s="50">
        <f>Weather_Site!G17</f>
        <v>5</v>
      </c>
      <c r="H14" s="48">
        <f>IF(Weather_Site!M17&lt;180,Weather_Site!M17+180,Weather_Site!M17-180)</f>
        <v>100</v>
      </c>
      <c r="I14" s="480">
        <f t="shared" si="0"/>
        <v>211.59251300273795</v>
      </c>
      <c r="J14" s="485">
        <f t="shared" si="1"/>
        <v>491.31781519235756</v>
      </c>
      <c r="K14" s="481">
        <f t="shared" si="2"/>
        <v>21.939</v>
      </c>
      <c r="L14" s="482">
        <f t="shared" si="3"/>
        <v>192.92926028050377</v>
      </c>
      <c r="M14" s="482">
        <f t="shared" si="4"/>
        <v>106.84936587040784</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Thu</v>
      </c>
      <c r="B11" s="74">
        <f>Weather_Site!B12</f>
        <v>43776</v>
      </c>
      <c r="C11" s="75">
        <f>Weather_Site!C12</f>
        <v>0</v>
      </c>
      <c r="D11" s="29">
        <f>Weather_Site!D12</f>
        <v>10.9</v>
      </c>
      <c r="E11" s="29">
        <f>Weather_Site!E12</f>
        <v>94</v>
      </c>
      <c r="F11" s="29">
        <f>Weather_Site!F12</f>
        <v>280</v>
      </c>
      <c r="G11" s="29">
        <f>Weather_Site!G12</f>
        <v>4</v>
      </c>
      <c r="H11" s="419"/>
      <c r="I11" s="27">
        <f>IF(Weather_Site!M12&lt;180,Weather_Site!M12+180,Weather_Site!M12-180)</f>
        <v>100</v>
      </c>
      <c r="J11" s="389">
        <f>'Forest(McArthur)'!U9</f>
        <v>25.797205758519109</v>
      </c>
      <c r="K11" s="389">
        <f>'Forest(VESTA)'!J14</f>
        <v>14.706926910816293</v>
      </c>
      <c r="L11" s="389">
        <f>4.74+0.108*E11-0.1*(D11-25)-(1.68+0.028*E11)</f>
        <v>11.989999999999998</v>
      </c>
      <c r="M11" s="420"/>
      <c r="N11" s="31">
        <f>IF(H11&gt;0,1/(1+EXP(-(16.626+0.7536*H11-2.2569*IF(M11="",L11,M11)-34.106*$E$4/100))),0)</f>
        <v>0</v>
      </c>
      <c r="O11" s="31">
        <f>1/(1+EXP(-(14.626+0.2066*G11-1.8719*IF(M11="",L11,M11)-30.442*$E$4/100)))</f>
        <v>2.0863736673742691E-6</v>
      </c>
      <c r="P11" s="31">
        <f>1/(1+EXP(-(-11.138+1.4054*G11-3.4217*IF(M11="",L11,M11))))</f>
        <v>6.1208682224464535E-21</v>
      </c>
      <c r="Q11" s="399">
        <f>IF(H11&gt;0,(4.0276+H11*EXP(-0.1246*IF(M11="",L11,M11)))*60,0)</f>
        <v>0</v>
      </c>
      <c r="R11" s="399">
        <f>O11*(3.337*G11*EXP(-0.1284*IF(M11="",L11,M11))*$E$5^-0.7073)*60</f>
        <v>1.6477388216787217E-4</v>
      </c>
      <c r="S11" s="322">
        <f>(9.5751*G11*EXP(-0.1795*IF(M11="",L11,M11))*($E$4/100)^0.3589)*60</f>
        <v>149.90063412889415</v>
      </c>
      <c r="T11" s="322">
        <f>(S11*P11)+(MAX(Q11,R11)*(1-P11))</f>
        <v>1.647738821678731E-4</v>
      </c>
      <c r="U11" s="402">
        <f>18600*$E$6/10*T11/3600</f>
        <v>6.810653796272088E-4</v>
      </c>
      <c r="V11" s="403">
        <f>0.01589*U11^0.633</f>
        <v>1.5722891246026265E-4</v>
      </c>
      <c r="W11" s="406"/>
    </row>
    <row r="12" spans="1:24" x14ac:dyDescent="0.25">
      <c r="A12" s="29" t="str">
        <f>Weather_Site!A13</f>
        <v>Thu</v>
      </c>
      <c r="B12" s="74">
        <f>Weather_Site!B13</f>
        <v>43776</v>
      </c>
      <c r="C12" s="75">
        <f>Weather_Site!C13</f>
        <v>2.0833333333333332E-2</v>
      </c>
      <c r="D12" s="29">
        <f>Weather_Site!D13</f>
        <v>10.199999999999999</v>
      </c>
      <c r="E12" s="29">
        <f>Weather_Site!E13</f>
        <v>96</v>
      </c>
      <c r="F12" s="29">
        <f>Weather_Site!F13</f>
        <v>0</v>
      </c>
      <c r="G12" s="29">
        <f>Weather_Site!G13</f>
        <v>0</v>
      </c>
      <c r="H12" s="419"/>
      <c r="I12" s="27">
        <f>IF(Weather_Site!M13&lt;180,Weather_Site!M13+180,Weather_Site!M13-180)</f>
        <v>180</v>
      </c>
      <c r="J12" s="389">
        <f>'Forest(McArthur)'!U10</f>
        <v>27.607768158188666</v>
      </c>
      <c r="K12" s="389">
        <f>'Forest(VESTA)'!J15</f>
        <v>15.007933513404675</v>
      </c>
      <c r="L12" s="389">
        <f t="shared" ref="L12:L15" si="0">4.74+0.108*E12-0.1*(D12-25)-(1.68+0.028*E12)</f>
        <v>12.22</v>
      </c>
      <c r="M12" s="420"/>
      <c r="N12" s="31">
        <f t="shared" ref="N12:N15" si="1">IF(H12&gt;0,1/(1+EXP(-(16.626+0.7536*H12-2.2569*IF(M12="",L12,M12)-34.106*$E$4/100))),0)</f>
        <v>0</v>
      </c>
      <c r="O12" s="31">
        <f t="shared" ref="O12:O15" si="2">1/(1+EXP(-(14.626+0.2066*G12-1.8719*IF(M12="",L12,M12)-30.442*$E$4/100)))</f>
        <v>5.9362466546407974E-7</v>
      </c>
      <c r="P12" s="31">
        <f t="shared" ref="P12:P15" si="3">1/(1+EXP(-(-11.138+1.4054*G12-3.4217*IF(M12="",L12,M12))))</f>
        <v>1.0083175389724582E-23</v>
      </c>
      <c r="Q12" s="399">
        <f t="shared" ref="Q12:Q15" si="4">IF(H12&gt;0,(4.0276+H12*EXP(-0.1246*IF(M12="",L12,M12)))*60,0)</f>
        <v>0</v>
      </c>
      <c r="R12" s="399">
        <f t="shared" ref="R12:R15" si="5">O12*(3.337*G12*EXP(-0.1284*IF(M12="",L12,M12))*$E$5^-0.7073)*60</f>
        <v>0</v>
      </c>
      <c r="S12" s="322">
        <f t="shared" ref="S12:S15" si="6">(9.5751*G12*EXP(-0.1795*IF(M12="",L12,M12))*($E$4/100)^0.3589)*60</f>
        <v>0</v>
      </c>
      <c r="T12" s="322">
        <f t="shared" ref="T12:T15" si="7">(S12*P12)+(MAX(Q12,R12)*(1-P12))</f>
        <v>0</v>
      </c>
      <c r="U12" s="402">
        <f t="shared" ref="U12:U15" si="8">18600*$E$6/10*T12/3600</f>
        <v>0</v>
      </c>
      <c r="V12" s="403">
        <f t="shared" ref="V12:V15" si="9">0.01589*U12^0.633</f>
        <v>0</v>
      </c>
      <c r="W12" s="406"/>
    </row>
    <row r="13" spans="1:24" x14ac:dyDescent="0.25">
      <c r="A13" s="29" t="str">
        <f>Weather_Site!A14</f>
        <v>Thu</v>
      </c>
      <c r="B13" s="74">
        <f>Weather_Site!B14</f>
        <v>43776</v>
      </c>
      <c r="C13" s="75">
        <f>Weather_Site!C14</f>
        <v>4.1666666666666664E-2</v>
      </c>
      <c r="D13" s="29">
        <f>Weather_Site!D14</f>
        <v>11.1</v>
      </c>
      <c r="E13" s="29">
        <f>Weather_Site!E14</f>
        <v>95</v>
      </c>
      <c r="F13" s="29">
        <f>Weather_Site!F14</f>
        <v>290</v>
      </c>
      <c r="G13" s="29">
        <f>Weather_Site!G14</f>
        <v>5</v>
      </c>
      <c r="H13" s="419"/>
      <c r="I13" s="27">
        <f>IF(Weather_Site!M14&lt;180,Weather_Site!M14+180,Weather_Site!M14-180)</f>
        <v>110</v>
      </c>
      <c r="J13" s="389">
        <f>'Forest(McArthur)'!U11</f>
        <v>26.225567432439448</v>
      </c>
      <c r="K13" s="389">
        <f>'Forest(VESTA)'!J16</f>
        <v>14.793988284852158</v>
      </c>
      <c r="L13" s="389">
        <f t="shared" si="0"/>
        <v>12.05</v>
      </c>
      <c r="M13" s="420"/>
      <c r="N13" s="31">
        <f t="shared" si="1"/>
        <v>0</v>
      </c>
      <c r="O13" s="31">
        <f t="shared" si="2"/>
        <v>2.2926612604697142E-6</v>
      </c>
      <c r="P13" s="31">
        <f t="shared" si="3"/>
        <v>2.0323989820594588E-20</v>
      </c>
      <c r="Q13" s="399">
        <f t="shared" si="4"/>
        <v>0</v>
      </c>
      <c r="R13" s="399">
        <f t="shared" si="5"/>
        <v>2.2459515445248001E-4</v>
      </c>
      <c r="S13" s="322">
        <f t="shared" si="6"/>
        <v>185.36858359676478</v>
      </c>
      <c r="T13" s="322">
        <f t="shared" si="7"/>
        <v>2.2459515445248378E-4</v>
      </c>
      <c r="U13" s="402">
        <f t="shared" si="8"/>
        <v>9.2832663840359956E-4</v>
      </c>
      <c r="V13" s="403">
        <f t="shared" si="9"/>
        <v>1.9128394133402968E-4</v>
      </c>
      <c r="W13" s="406"/>
    </row>
    <row r="14" spans="1:24" x14ac:dyDescent="0.25">
      <c r="A14" s="29" t="str">
        <f>Weather_Site!A15</f>
        <v>Thu</v>
      </c>
      <c r="B14" s="74">
        <f>Weather_Site!B15</f>
        <v>43776</v>
      </c>
      <c r="C14" s="75">
        <f>Weather_Site!C15</f>
        <v>6.25E-2</v>
      </c>
      <c r="D14" s="29">
        <f>Weather_Site!D15</f>
        <v>9.6</v>
      </c>
      <c r="E14" s="29">
        <f>Weather_Site!E15</f>
        <v>97</v>
      </c>
      <c r="F14" s="29">
        <f>Weather_Site!F15</f>
        <v>210</v>
      </c>
      <c r="G14" s="29">
        <f>Weather_Site!G15</f>
        <v>4</v>
      </c>
      <c r="H14" s="419"/>
      <c r="I14" s="27">
        <f>IF(Weather_Site!M15&lt;180,Weather_Site!M15+180,Weather_Site!M15-180)</f>
        <v>30</v>
      </c>
      <c r="J14" s="389">
        <f>'Forest(McArthur)'!U12</f>
        <v>28.80083696858738</v>
      </c>
      <c r="K14" s="389">
        <f>'Forest(VESTA)'!J17</f>
        <v>15.19226803248775</v>
      </c>
      <c r="L14" s="389">
        <f t="shared" si="0"/>
        <v>12.36</v>
      </c>
      <c r="M14" s="420"/>
      <c r="N14" s="31">
        <f t="shared" si="1"/>
        <v>0</v>
      </c>
      <c r="O14" s="31">
        <f t="shared" si="2"/>
        <v>1.0437557584107732E-6</v>
      </c>
      <c r="P14" s="31">
        <f t="shared" si="3"/>
        <v>1.7257728046831917E-21</v>
      </c>
      <c r="Q14" s="399">
        <f t="shared" si="4"/>
        <v>0</v>
      </c>
      <c r="R14" s="399">
        <f t="shared" si="5"/>
        <v>7.8607268172198655E-5</v>
      </c>
      <c r="S14" s="322">
        <f t="shared" si="6"/>
        <v>140.26838672392043</v>
      </c>
      <c r="T14" s="322">
        <f t="shared" si="7"/>
        <v>7.8607268172198899E-5</v>
      </c>
      <c r="U14" s="402">
        <f t="shared" si="8"/>
        <v>3.2491004177842212E-4</v>
      </c>
      <c r="V14" s="403">
        <f t="shared" si="9"/>
        <v>9.841696340865472E-5</v>
      </c>
      <c r="W14" s="406"/>
    </row>
    <row r="15" spans="1:24" x14ac:dyDescent="0.25">
      <c r="A15" s="29" t="str">
        <f>Weather_Site!A16</f>
        <v>Thu</v>
      </c>
      <c r="B15" s="74">
        <f>Weather_Site!B16</f>
        <v>43776</v>
      </c>
      <c r="C15" s="75">
        <f>Weather_Site!C16</f>
        <v>8.3333333333333329E-2</v>
      </c>
      <c r="D15" s="29">
        <f>Weather_Site!D16</f>
        <v>8.5</v>
      </c>
      <c r="E15" s="29">
        <f>Weather_Site!E16</f>
        <v>99</v>
      </c>
      <c r="F15" s="29">
        <f>Weather_Site!F16</f>
        <v>250</v>
      </c>
      <c r="G15" s="29">
        <f>Weather_Site!G16</f>
        <v>8</v>
      </c>
      <c r="H15" s="419"/>
      <c r="I15" s="27">
        <f>IF(Weather_Site!M16&lt;180,Weather_Site!M16+180,Weather_Site!M16-180)</f>
        <v>70</v>
      </c>
      <c r="J15" s="389">
        <f>'Forest(McArthur)'!U13</f>
        <v>31.278448721000085</v>
      </c>
      <c r="K15" s="389">
        <f>'Forest(VESTA)'!J18</f>
        <v>15.570150824234288</v>
      </c>
      <c r="L15" s="389">
        <f t="shared" si="0"/>
        <v>12.63</v>
      </c>
      <c r="M15" s="420"/>
      <c r="N15" s="31">
        <f t="shared" si="1"/>
        <v>0</v>
      </c>
      <c r="O15" s="31">
        <f t="shared" si="2"/>
        <v>1.4388038650824689E-6</v>
      </c>
      <c r="P15" s="31">
        <f t="shared" si="3"/>
        <v>1.8931569260948501E-19</v>
      </c>
      <c r="Q15" s="399">
        <f t="shared" si="4"/>
        <v>0</v>
      </c>
      <c r="R15" s="399">
        <f t="shared" si="5"/>
        <v>2.0933376733526897E-4</v>
      </c>
      <c r="S15" s="322">
        <f t="shared" si="6"/>
        <v>267.26477027352553</v>
      </c>
      <c r="T15" s="322">
        <f t="shared" si="7"/>
        <v>2.0933376733531958E-4</v>
      </c>
      <c r="U15" s="402">
        <f t="shared" si="8"/>
        <v>8.6524623831932095E-4</v>
      </c>
      <c r="V15" s="403">
        <f t="shared" si="9"/>
        <v>1.8295039010988727E-4</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Thu</v>
      </c>
      <c r="B13" s="58">
        <f>Weather_Site!B12</f>
        <v>43776</v>
      </c>
      <c r="C13" s="59">
        <f>Weather_Site!C12</f>
        <v>0</v>
      </c>
      <c r="D13" s="3">
        <f>Weather_Site!D12</f>
        <v>10.9</v>
      </c>
      <c r="E13" s="3">
        <f>Weather_Site!E12</f>
        <v>94</v>
      </c>
      <c r="F13" s="3">
        <f>Weather_Site!F12</f>
        <v>280</v>
      </c>
      <c r="G13" s="3">
        <f>Weather_Site!G12</f>
        <v>4</v>
      </c>
      <c r="H13" s="3">
        <f>Weather_Site!I12</f>
        <v>0</v>
      </c>
      <c r="I13" s="3">
        <f>Weather_Site!J12</f>
        <v>0</v>
      </c>
      <c r="J13" s="32">
        <f>((1/273.16-0.000184*LN(((0.611*EXP((17.2694*((D13+273.16)-273.16))/((D13+273.16)-35.86)))*(E13/100))/0.611))^-1)-273.16</f>
        <v>9.9098946289743708</v>
      </c>
      <c r="K13" s="32">
        <f>EXP(1.66+0.0214*E13-0.0292*J13)+(67.128*(1-EXP(-3.132*H13))*EXP(-0.0858*(I13*24)))</f>
        <v>29.436372714209419</v>
      </c>
      <c r="L13" s="27">
        <f>IF(Weather_Site!M12&lt;180,Weather_Site!M12+180,Weather_Site!M12-180)</f>
        <v>100</v>
      </c>
      <c r="M13" s="33">
        <f>(0.678*IF((G13*0.66)&lt;0.5,0.5,(G13*0.66))^1.313*EXP(-0.0243*K13)*(1-EXP(-0.116*IF($C$4=0,20,$C$4)))*EXP(0.0693*$C$8))*60</f>
        <v>71.102029819698373</v>
      </c>
      <c r="N13" s="32">
        <f>0.148*(((18637-(24*K13))*M13/60*$C$7)/600)^0.403</f>
        <v>1.6795866596876901</v>
      </c>
      <c r="O13" s="33">
        <f>M13*0.4</f>
        <v>28.440811927879352</v>
      </c>
      <c r="P13" s="32">
        <f>N13*0.6</f>
        <v>1.007751995812614</v>
      </c>
      <c r="Q13" s="33">
        <f>0.1*M13</f>
        <v>7.110202981969838</v>
      </c>
      <c r="R13" s="33">
        <f>0.5*N13</f>
        <v>0.83979332984384503</v>
      </c>
      <c r="S13" s="33">
        <f>0.65*(M13/60)^1.02</f>
        <v>0.77289183684048546</v>
      </c>
      <c r="T13" s="31">
        <f>IF(I5=1,(1/(1+EXP(-(-1+0.68*(G13*0.66)-0.07*K13-0.0037*(G13*0.66)*K13+2.1*1)))),(1/(1+EXP(-(-1+0.68*(G13*0.66)-0.07*K13-0.0037*(G13*0.66)*K13+2.1*2)))))</f>
        <v>0.93383322547839265</v>
      </c>
      <c r="U13">
        <f>0</f>
        <v>0</v>
      </c>
    </row>
    <row r="14" spans="1:21" x14ac:dyDescent="0.25">
      <c r="A14" s="3" t="str">
        <f>Weather_Site!A13</f>
        <v>Thu</v>
      </c>
      <c r="B14" s="58">
        <f>Weather_Site!B13</f>
        <v>43776</v>
      </c>
      <c r="C14" s="59">
        <f>Weather_Site!C13</f>
        <v>2.0833333333333332E-2</v>
      </c>
      <c r="D14" s="3">
        <f>Weather_Site!D13</f>
        <v>10.199999999999999</v>
      </c>
      <c r="E14" s="3">
        <f>Weather_Site!E13</f>
        <v>96</v>
      </c>
      <c r="F14" s="3">
        <f>Weather_Site!F13</f>
        <v>0</v>
      </c>
      <c r="G14" s="3">
        <f>Weather_Site!G13</f>
        <v>0</v>
      </c>
      <c r="H14" s="3">
        <f>Weather_Site!I13</f>
        <v>0</v>
      </c>
      <c r="I14" s="3">
        <f>Weather_Site!J13</f>
        <v>0</v>
      </c>
      <c r="J14" s="32">
        <f t="shared" ref="J14:J17" si="0">((1/273.16-0.000184*LN(((0.611*EXP((17.2694*((D14+273.16)-273.16))/((D14+273.16)-35.86)))*(E14/100))/0.611))^-1)-273.16</f>
        <v>9.5323074821293403</v>
      </c>
      <c r="K14" s="32">
        <f t="shared" ref="K14:K17" si="1">EXP(1.66+0.0214*E14-0.0292*J14)+(67.128*(1-EXP(-3.132*H14))*EXP(-0.0858*(I14*24)))</f>
        <v>31.064218352495477</v>
      </c>
      <c r="L14" s="27">
        <f>IF(Weather_Site!M13&lt;180,Weather_Site!M13+180,Weather_Site!M13-180)</f>
        <v>180</v>
      </c>
      <c r="M14" s="33">
        <f t="shared" ref="M14:M17" si="2">(0.678*IF((G14*0.66)&lt;0.5,0.5,(G14*0.66))^1.313*EXP(-0.0243*K14)*(1-EXP(-0.116*IF($C$4=0,20,$C$4)))*EXP(0.0693*$C$8))*60</f>
        <v>7.6892578460005065</v>
      </c>
      <c r="N14" s="32">
        <f t="shared" ref="N14:N17" si="3">0.148*(((18637-(24*K14))*M14/60*$C$7)/600)^0.403</f>
        <v>0.68473673947631386</v>
      </c>
      <c r="O14" s="33">
        <f t="shared" ref="O14:O17" si="4">M14*0.4</f>
        <v>3.0757031384002027</v>
      </c>
      <c r="P14" s="32">
        <f t="shared" ref="P14:P17" si="5">N14*0.6</f>
        <v>0.41084204368578831</v>
      </c>
      <c r="Q14" s="33">
        <f t="shared" ref="Q14:Q17" si="6">0.1*M14</f>
        <v>0.76892578460005068</v>
      </c>
      <c r="R14" s="33">
        <f t="shared" ref="R14:R17" si="7">0.5*N14</f>
        <v>0.34236836973815693</v>
      </c>
      <c r="S14" s="33">
        <f t="shared" ref="S14:S17" si="8">0.65*(M14/60)^1.02</f>
        <v>7.9946820086254131E-2</v>
      </c>
      <c r="T14" s="31">
        <f t="shared" ref="T14:T17" si="9">IF(I6=1,(1/(1+EXP(-(-1+0.68*(G14*0.66)-0.07*K14-0.0037*(G14*0.66)*K14+2.1*1)))),(1/(1+EXP(-(-1+0.68*(G14*0.66)-0.07*K14-0.0037*(G14*0.66)*K14+2.1*2)))))</f>
        <v>0.73604346346006277</v>
      </c>
      <c r="U14">
        <f>0</f>
        <v>0</v>
      </c>
    </row>
    <row r="15" spans="1:21" x14ac:dyDescent="0.25">
      <c r="A15" s="3" t="str">
        <f>Weather_Site!A14</f>
        <v>Thu</v>
      </c>
      <c r="B15" s="58">
        <f>Weather_Site!B14</f>
        <v>43776</v>
      </c>
      <c r="C15" s="59">
        <f>Weather_Site!C14</f>
        <v>4.1666666666666664E-2</v>
      </c>
      <c r="D15" s="3">
        <f>Weather_Site!D14</f>
        <v>11.1</v>
      </c>
      <c r="E15" s="3">
        <f>Weather_Site!E14</f>
        <v>95</v>
      </c>
      <c r="F15" s="3">
        <f>Weather_Site!F14</f>
        <v>290</v>
      </c>
      <c r="G15" s="3">
        <f>Weather_Site!G14</f>
        <v>5</v>
      </c>
      <c r="H15" s="3">
        <f>Weather_Site!I14</f>
        <v>0</v>
      </c>
      <c r="I15" s="3">
        <f>Weather_Site!J14</f>
        <v>0</v>
      </c>
      <c r="J15" s="32">
        <f t="shared" si="0"/>
        <v>10.262352247535773</v>
      </c>
      <c r="K15" s="32">
        <f t="shared" si="1"/>
        <v>29.765181798228092</v>
      </c>
      <c r="L15" s="27">
        <f>IF(Weather_Site!M14&lt;180,Weather_Site!M14+180,Weather_Site!M14-180)</f>
        <v>110</v>
      </c>
      <c r="M15" s="33">
        <f t="shared" si="2"/>
        <v>94.548535642816972</v>
      </c>
      <c r="N15" s="32">
        <f t="shared" si="3"/>
        <v>1.8836743006235284</v>
      </c>
      <c r="O15" s="33">
        <f t="shared" si="4"/>
        <v>37.819414257126788</v>
      </c>
      <c r="P15" s="32">
        <f t="shared" si="5"/>
        <v>1.130204580374117</v>
      </c>
      <c r="Q15" s="33">
        <f t="shared" si="6"/>
        <v>9.4548535642816969</v>
      </c>
      <c r="R15" s="33">
        <f t="shared" si="7"/>
        <v>0.94183715031176418</v>
      </c>
      <c r="S15" s="33">
        <f t="shared" si="8"/>
        <v>1.0336344710080463</v>
      </c>
      <c r="T15" s="31">
        <f t="shared" si="9"/>
        <v>0.95243861219808101</v>
      </c>
      <c r="U15">
        <f>0</f>
        <v>0</v>
      </c>
    </row>
    <row r="16" spans="1:21" x14ac:dyDescent="0.25">
      <c r="A16" s="3" t="str">
        <f>Weather_Site!A15</f>
        <v>Thu</v>
      </c>
      <c r="B16" s="58">
        <f>Weather_Site!B15</f>
        <v>43776</v>
      </c>
      <c r="C16" s="59">
        <f>Weather_Site!C15</f>
        <v>6.25E-2</v>
      </c>
      <c r="D16" s="3">
        <f>Weather_Site!D15</f>
        <v>9.6</v>
      </c>
      <c r="E16" s="3">
        <f>Weather_Site!E15</f>
        <v>97</v>
      </c>
      <c r="F16" s="3">
        <f>Weather_Site!F15</f>
        <v>210</v>
      </c>
      <c r="G16" s="3">
        <f>Weather_Site!G15</f>
        <v>4</v>
      </c>
      <c r="H16" s="3">
        <f>Weather_Site!I15</f>
        <v>0</v>
      </c>
      <c r="I16" s="3">
        <f>Weather_Site!J15</f>
        <v>0</v>
      </c>
      <c r="J16" s="32">
        <f t="shared" si="0"/>
        <v>9.0937022639550946</v>
      </c>
      <c r="K16" s="32">
        <f t="shared" si="1"/>
        <v>32.14522425390912</v>
      </c>
      <c r="L16" s="27">
        <f>IF(Weather_Site!M15&lt;180,Weather_Site!M15+180,Weather_Site!M15-180)</f>
        <v>30</v>
      </c>
      <c r="M16" s="33">
        <f t="shared" si="2"/>
        <v>66.572447635811145</v>
      </c>
      <c r="N16" s="32">
        <f t="shared" si="3"/>
        <v>1.6332246341435424</v>
      </c>
      <c r="O16" s="33">
        <f t="shared" si="4"/>
        <v>26.628979054324461</v>
      </c>
      <c r="P16" s="32">
        <f t="shared" si="5"/>
        <v>0.97993478048612537</v>
      </c>
      <c r="Q16" s="33">
        <f t="shared" si="6"/>
        <v>6.6572447635811152</v>
      </c>
      <c r="R16" s="33">
        <f t="shared" si="7"/>
        <v>0.81661231707177118</v>
      </c>
      <c r="S16" s="33">
        <f t="shared" si="8"/>
        <v>0.72270239920695867</v>
      </c>
      <c r="T16" s="31">
        <f t="shared" si="9"/>
        <v>0.91916382177222711</v>
      </c>
      <c r="U16">
        <f>0</f>
        <v>0</v>
      </c>
    </row>
    <row r="17" spans="1:21" x14ac:dyDescent="0.25">
      <c r="A17" s="3" t="str">
        <f>Weather_Site!A16</f>
        <v>Thu</v>
      </c>
      <c r="B17" s="58">
        <f>Weather_Site!B16</f>
        <v>43776</v>
      </c>
      <c r="C17" s="59">
        <f>Weather_Site!C16</f>
        <v>8.3333333333333329E-2</v>
      </c>
      <c r="D17" s="3">
        <f>Weather_Site!D16</f>
        <v>8.5</v>
      </c>
      <c r="E17" s="3">
        <f>Weather_Site!E16</f>
        <v>99</v>
      </c>
      <c r="F17" s="3">
        <f>Weather_Site!F16</f>
        <v>250</v>
      </c>
      <c r="G17" s="3">
        <f>Weather_Site!G16</f>
        <v>8</v>
      </c>
      <c r="H17" s="3">
        <f>Weather_Site!I16</f>
        <v>0</v>
      </c>
      <c r="I17" s="3">
        <f>Weather_Site!J16</f>
        <v>0</v>
      </c>
      <c r="J17" s="32">
        <f t="shared" si="0"/>
        <v>8.3062396614474778</v>
      </c>
      <c r="K17" s="32">
        <f t="shared" si="1"/>
        <v>34.331311239346689</v>
      </c>
      <c r="L17" s="27">
        <f>IF(Weather_Site!M16&lt;180,Weather_Site!M16+180,Weather_Site!M16-180)</f>
        <v>70</v>
      </c>
      <c r="M17" s="33">
        <f t="shared" si="2"/>
        <v>156.84705006817052</v>
      </c>
      <c r="N17" s="32">
        <f t="shared" si="3"/>
        <v>2.3042015041520978</v>
      </c>
      <c r="O17" s="33">
        <f t="shared" si="4"/>
        <v>62.738820027268211</v>
      </c>
      <c r="P17" s="32">
        <f t="shared" si="5"/>
        <v>1.3825209024912586</v>
      </c>
      <c r="Q17" s="33">
        <f t="shared" si="6"/>
        <v>15.684705006817053</v>
      </c>
      <c r="R17" s="33">
        <f t="shared" si="7"/>
        <v>1.1521007520760489</v>
      </c>
      <c r="S17" s="33">
        <f t="shared" si="8"/>
        <v>1.7321478670813002</v>
      </c>
      <c r="T17" s="31">
        <f t="shared" si="9"/>
        <v>0.97625870583356122</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Thu</v>
      </c>
      <c r="B9" s="24">
        <f>Weather_Site!B13</f>
        <v>43776</v>
      </c>
      <c r="C9" s="25">
        <f>Weather_Site!C13</f>
        <v>2.0833333333333332E-2</v>
      </c>
      <c r="D9" s="27">
        <f>Weather_Site!D13</f>
        <v>10.199999999999999</v>
      </c>
      <c r="E9" s="27">
        <f>Weather_Site!E13</f>
        <v>96</v>
      </c>
      <c r="F9" s="28">
        <f>Weather_Site!F13</f>
        <v>0</v>
      </c>
      <c r="G9" s="27">
        <f>Weather_Site!G13</f>
        <v>0</v>
      </c>
      <c r="H9" s="27">
        <f>IF(Weather_Site!M13&lt;180,Weather_Site!M13+180,Weather_Site!M13-180)</f>
        <v>180</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Thu</v>
      </c>
      <c r="B14" s="273">
        <f>Weather_Site!B12</f>
        <v>43776</v>
      </c>
      <c r="C14" s="274">
        <f>Weather_Site!C12</f>
        <v>0</v>
      </c>
      <c r="D14" s="272">
        <f>Weather_Site!D12</f>
        <v>10.9</v>
      </c>
      <c r="E14" s="272">
        <f>Weather_Site!E12</f>
        <v>94</v>
      </c>
      <c r="F14" s="272">
        <f>Weather_Site!F12</f>
        <v>280</v>
      </c>
      <c r="G14" s="272">
        <f>Weather_Site!G12</f>
        <v>4</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3.2388763792717716</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Thu</v>
      </c>
      <c r="B15" s="273">
        <f>Weather_Site!B13</f>
        <v>43776</v>
      </c>
      <c r="C15" s="274">
        <f>Weather_Site!C13</f>
        <v>2.0833333333333332E-2</v>
      </c>
      <c r="D15" s="272">
        <f>Weather_Site!D13</f>
        <v>10.199999999999999</v>
      </c>
      <c r="E15" s="272">
        <f>Weather_Site!E13</f>
        <v>96</v>
      </c>
      <c r="F15" s="272">
        <f>Weather_Site!F13</f>
        <v>0</v>
      </c>
      <c r="G15" s="272">
        <f>Weather_Site!G13</f>
        <v>0</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2.6671521976505987</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Thu</v>
      </c>
      <c r="B16" s="273">
        <f>Weather_Site!B14</f>
        <v>43776</v>
      </c>
      <c r="C16" s="274">
        <f>Weather_Site!C14</f>
        <v>4.1666666666666664E-2</v>
      </c>
      <c r="D16" s="272">
        <f>Weather_Site!D14</f>
        <v>11.1</v>
      </c>
      <c r="E16" s="272">
        <f>Weather_Site!E14</f>
        <v>95</v>
      </c>
      <c r="F16" s="272">
        <f>Weather_Site!F14</f>
        <v>290</v>
      </c>
      <c r="G16" s="272">
        <f>Weather_Site!G14</f>
        <v>5</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3.2678654992482365</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Thu</v>
      </c>
      <c r="B17" s="273">
        <f>Weather_Site!B15</f>
        <v>43776</v>
      </c>
      <c r="C17" s="274">
        <f>Weather_Site!C15</f>
        <v>6.25E-2</v>
      </c>
      <c r="D17" s="272">
        <f>Weather_Site!D15</f>
        <v>9.6</v>
      </c>
      <c r="E17" s="272">
        <f>Weather_Site!E15</f>
        <v>97</v>
      </c>
      <c r="F17" s="272">
        <f>Weather_Site!F15</f>
        <v>210</v>
      </c>
      <c r="G17" s="272">
        <f>Weather_Site!G15</f>
        <v>4</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2.2503815638508859</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Thu</v>
      </c>
      <c r="B9" s="74">
        <f>Weather_Site!B12</f>
        <v>43776</v>
      </c>
      <c r="C9" s="75">
        <f>Weather_Site!C12</f>
        <v>0</v>
      </c>
      <c r="D9" s="29">
        <f>Weather_Site!D12</f>
        <v>10.9</v>
      </c>
      <c r="E9" s="29">
        <f>Weather_Site!E12</f>
        <v>94</v>
      </c>
      <c r="F9" s="29">
        <f>Weather_Site!F12</f>
        <v>280</v>
      </c>
      <c r="G9" s="29">
        <f>Weather_Site!G12</f>
        <v>4</v>
      </c>
      <c r="H9" s="27">
        <f>IF(Weather_Site!M12&lt;180,Weather_Site!M12+180,Weather_Site!M12-180)</f>
        <v>100</v>
      </c>
      <c r="I9" s="42">
        <f>274*(G9/1.7)^1.05*EXP(-0.11*$C$4)</f>
        <v>347.78258262204469</v>
      </c>
      <c r="J9" s="42">
        <f>I9*EXP(0.069*$C$5)</f>
        <v>347.78258262204469</v>
      </c>
    </row>
    <row r="10" spans="1:10" x14ac:dyDescent="0.25">
      <c r="A10" s="29" t="str">
        <f>Weather_Site!A13</f>
        <v>Thu</v>
      </c>
      <c r="B10" s="74">
        <f>Weather_Site!B13</f>
        <v>43776</v>
      </c>
      <c r="C10" s="75">
        <f>Weather_Site!C13</f>
        <v>2.0833333333333332E-2</v>
      </c>
      <c r="D10" s="29">
        <f>Weather_Site!D13</f>
        <v>10.199999999999999</v>
      </c>
      <c r="E10" s="29">
        <f>Weather_Site!E13</f>
        <v>96</v>
      </c>
      <c r="F10" s="29">
        <f>Weather_Site!F13</f>
        <v>0</v>
      </c>
      <c r="G10" s="29">
        <f>Weather_Site!G13</f>
        <v>0</v>
      </c>
      <c r="H10" s="27">
        <f>IF(Weather_Site!M13&lt;180,Weather_Site!M13+180,Weather_Site!M13-180)</f>
        <v>180</v>
      </c>
      <c r="I10" s="42">
        <f t="shared" ref="I10:I13" si="0">274*(G10/1.7)^1.05*EXP(-0.11*$C$4)</f>
        <v>0</v>
      </c>
      <c r="J10" s="42">
        <f t="shared" ref="J10:J13" si="1">I10*EXP(0.069*$C$5)</f>
        <v>0</v>
      </c>
    </row>
    <row r="11" spans="1:10" x14ac:dyDescent="0.25">
      <c r="A11" s="29" t="str">
        <f>Weather_Site!A14</f>
        <v>Thu</v>
      </c>
      <c r="B11" s="74">
        <f>Weather_Site!B14</f>
        <v>43776</v>
      </c>
      <c r="C11" s="75">
        <f>Weather_Site!C14</f>
        <v>4.1666666666666664E-2</v>
      </c>
      <c r="D11" s="29">
        <f>Weather_Site!D14</f>
        <v>11.1</v>
      </c>
      <c r="E11" s="29">
        <f>Weather_Site!E14</f>
        <v>95</v>
      </c>
      <c r="F11" s="29">
        <f>Weather_Site!F14</f>
        <v>290</v>
      </c>
      <c r="G11" s="29">
        <f>Weather_Site!G14</f>
        <v>5</v>
      </c>
      <c r="H11" s="27">
        <f>IF(Weather_Site!M14&lt;180,Weather_Site!M14+180,Weather_Site!M14-180)</f>
        <v>110</v>
      </c>
      <c r="I11" s="42">
        <f t="shared" si="0"/>
        <v>439.60572727760598</v>
      </c>
      <c r="J11" s="42">
        <f t="shared" si="1"/>
        <v>439.60572727760598</v>
      </c>
    </row>
    <row r="12" spans="1:10" x14ac:dyDescent="0.25">
      <c r="A12" s="29" t="str">
        <f>Weather_Site!A15</f>
        <v>Thu</v>
      </c>
      <c r="B12" s="74">
        <f>Weather_Site!B15</f>
        <v>43776</v>
      </c>
      <c r="C12" s="75">
        <f>Weather_Site!C15</f>
        <v>6.25E-2</v>
      </c>
      <c r="D12" s="29">
        <f>Weather_Site!D15</f>
        <v>9.6</v>
      </c>
      <c r="E12" s="29">
        <f>Weather_Site!E15</f>
        <v>97</v>
      </c>
      <c r="F12" s="29">
        <f>Weather_Site!F15</f>
        <v>210</v>
      </c>
      <c r="G12" s="29">
        <f>Weather_Site!G15</f>
        <v>4</v>
      </c>
      <c r="H12" s="27">
        <f>IF(Weather_Site!M15&lt;180,Weather_Site!M15+180,Weather_Site!M15-180)</f>
        <v>30</v>
      </c>
      <c r="I12" s="42">
        <f t="shared" si="0"/>
        <v>347.78258262204469</v>
      </c>
      <c r="J12" s="42">
        <f t="shared" si="1"/>
        <v>347.78258262204469</v>
      </c>
    </row>
    <row r="13" spans="1:10" x14ac:dyDescent="0.25">
      <c r="A13" s="29" t="str">
        <f>Weather_Site!A16</f>
        <v>Thu</v>
      </c>
      <c r="B13" s="74">
        <f>Weather_Site!B16</f>
        <v>43776</v>
      </c>
      <c r="C13" s="75">
        <f>Weather_Site!C16</f>
        <v>8.3333333333333329E-2</v>
      </c>
      <c r="D13" s="29">
        <f>Weather_Site!D16</f>
        <v>8.5</v>
      </c>
      <c r="E13" s="29">
        <f>Weather_Site!E16</f>
        <v>99</v>
      </c>
      <c r="F13" s="29">
        <f>Weather_Site!F16</f>
        <v>250</v>
      </c>
      <c r="G13" s="29">
        <f>Weather_Site!G16</f>
        <v>8</v>
      </c>
      <c r="H13" s="27">
        <f>IF(Weather_Site!M16&lt;180,Weather_Site!M16+180,Weather_Site!M16-180)</f>
        <v>70</v>
      </c>
      <c r="I13" s="42">
        <f t="shared" si="0"/>
        <v>720.09421782313734</v>
      </c>
      <c r="J13" s="42">
        <f t="shared" si="1"/>
        <v>720.09421782313734</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Thu</v>
      </c>
      <c r="B5" s="74">
        <f>Weather_Site!B12</f>
        <v>43776</v>
      </c>
      <c r="C5" s="75">
        <f>Weather_Site!C12</f>
        <v>0</v>
      </c>
      <c r="D5" s="29">
        <f>Weather_Site!D12</f>
        <v>10.9</v>
      </c>
      <c r="E5" s="29">
        <f>Weather_Site!E12</f>
        <v>94</v>
      </c>
      <c r="F5" s="29">
        <f>Weather_Site!F12</f>
        <v>280</v>
      </c>
      <c r="G5" s="29">
        <f>Weather_Site!G12</f>
        <v>4</v>
      </c>
      <c r="H5" s="33">
        <f>'Forest(McArthur)'!N9</f>
        <v>0.60651663405685263</v>
      </c>
      <c r="I5" s="33">
        <f>Grass!I9</f>
        <v>0.3214515692507397</v>
      </c>
      <c r="J5" s="349">
        <f>'Forest(McArthur)'!O9</f>
        <v>17.467679060837355</v>
      </c>
      <c r="K5" s="349" t="e">
        <f>'Forest(McArthur)'!AB9</f>
        <v>#NUM!</v>
      </c>
      <c r="L5" s="349">
        <f>'Forest(VESTA)'!P14</f>
        <v>5.7011802941574361</v>
      </c>
      <c r="M5" s="349">
        <f>'DryForest(VESTA)'!P14</f>
        <v>5.7399641005268709</v>
      </c>
      <c r="N5" s="349">
        <f>'VESTA Mk2 Dry'!Y14</f>
        <v>41.167822632593769</v>
      </c>
      <c r="O5" s="349" t="e">
        <f>'VESTA Mk2 Wet'!Z14</f>
        <v>#NUM!</v>
      </c>
      <c r="P5" s="349" t="e">
        <f>RedBook!AA14</f>
        <v>#DIV/0!</v>
      </c>
      <c r="Q5" s="350">
        <f>Grass!W9</f>
        <v>1.0088195231309938</v>
      </c>
      <c r="R5" s="350">
        <f>Grass!AB9</f>
        <v>0.79455696954564992</v>
      </c>
      <c r="S5" s="350">
        <f>Grass!AG9</f>
        <v>0</v>
      </c>
      <c r="T5" s="350">
        <f>Heath!L9</f>
        <v>179.08956697612737</v>
      </c>
      <c r="U5" s="351">
        <f>Buttongrass!M13</f>
        <v>71.102029819698373</v>
      </c>
      <c r="V5" s="352">
        <f>'WA Mallee'!J9</f>
        <v>347.78258262204469</v>
      </c>
      <c r="W5" s="344">
        <f>'Forest(McArthur)'!S9</f>
        <v>170.74621013892698</v>
      </c>
      <c r="X5" s="344" t="e">
        <f>'Forest(McArthur)'!AF9</f>
        <v>#NUM!</v>
      </c>
      <c r="Y5" s="344">
        <f>'Forest(VESTA)'!T14</f>
        <v>67.749025828904195</v>
      </c>
      <c r="Z5" s="344">
        <f>'DryForest(VESTA)'!T14</f>
        <v>68.209906727927645</v>
      </c>
      <c r="AA5" s="344">
        <f>'VESTA Mk2 Dry'!AB14</f>
        <v>489.21095895065594</v>
      </c>
      <c r="AB5" s="344" t="e">
        <f>'VESTA Mk2 Wet'!AC14</f>
        <v>#NUM!</v>
      </c>
      <c r="AC5" s="345">
        <f>Grass!Z9</f>
        <v>3.1275422856107071</v>
      </c>
      <c r="AD5" s="345">
        <f>Grass!AE9</f>
        <v>1.6421903446569495</v>
      </c>
      <c r="AE5" s="345">
        <f>Grass!AJ9</f>
        <v>0</v>
      </c>
      <c r="AF5" s="346">
        <f>'Forest(McArthur)'!Q9</f>
        <v>3.9870798277908852</v>
      </c>
      <c r="AG5" s="346" t="e">
        <f>'Forest(McArthur)'!AD9</f>
        <v>#NUM!</v>
      </c>
      <c r="AH5" s="346">
        <f>'Forest(VESTA)'!R14</f>
        <v>0.11336490184177292</v>
      </c>
      <c r="AI5" s="346">
        <f>'DryForest(VESTA)'!R14</f>
        <v>0.11392195208947867</v>
      </c>
      <c r="AJ5" s="346">
        <f>'VESTA Mk2 Dry'!Z14</f>
        <v>0.47341437814332676</v>
      </c>
      <c r="AK5" s="346" t="e">
        <f>'VESTA Mk2 Wet'!AA14</f>
        <v>#NUM!</v>
      </c>
      <c r="AL5" s="346">
        <f>Grass!Y9</f>
        <v>0.20680848884622208</v>
      </c>
      <c r="AM5" s="346">
        <f>Grass!AD9</f>
        <v>8.4618782123652564E-2</v>
      </c>
      <c r="AN5" s="346">
        <f>Grass!AI9</f>
        <v>3.038128512836093E-2</v>
      </c>
      <c r="AO5" s="347">
        <f>'Forest(McArthur)'!R9</f>
        <v>0</v>
      </c>
      <c r="AP5" s="348">
        <f>'Forest(VESTA)'!S14</f>
        <v>62034.545896702853</v>
      </c>
      <c r="AQ5" s="348">
        <f>'DryForest(VESTA)'!S14</f>
        <v>61382.367026102263</v>
      </c>
    </row>
    <row r="6" spans="1:43" x14ac:dyDescent="0.25">
      <c r="A6" s="29" t="str">
        <f>Weather_Site!A13</f>
        <v>Thu</v>
      </c>
      <c r="B6" s="74">
        <f>Weather_Site!B13</f>
        <v>43776</v>
      </c>
      <c r="C6" s="75">
        <f>Weather_Site!C13</f>
        <v>2.0833333333333332E-2</v>
      </c>
      <c r="D6" s="29">
        <f>Weather_Site!D13</f>
        <v>10.199999999999999</v>
      </c>
      <c r="E6" s="29">
        <f>Weather_Site!E13</f>
        <v>96</v>
      </c>
      <c r="F6" s="29">
        <f>Weather_Site!F13</f>
        <v>0</v>
      </c>
      <c r="G6" s="29">
        <f>Weather_Site!G13</f>
        <v>0</v>
      </c>
      <c r="H6" s="33">
        <f>'Forest(McArthur)'!N10</f>
        <v>0.5034438337600704</v>
      </c>
      <c r="I6" s="33">
        <f>Grass!I10</f>
        <v>8.5326242178311001E-2</v>
      </c>
      <c r="J6" s="349">
        <f>'Forest(McArthur)'!O10</f>
        <v>14.499182412290027</v>
      </c>
      <c r="K6" s="349" t="e">
        <f>'Forest(McArthur)'!AB10</f>
        <v>#NUM!</v>
      </c>
      <c r="L6" s="349">
        <f>'Forest(VESTA)'!P15</f>
        <v>5.5242926042702916</v>
      </c>
      <c r="M6" s="349">
        <f>'DryForest(VESTA)'!P15</f>
        <v>5.5700165249795086</v>
      </c>
      <c r="N6" s="349">
        <f>'VESTA Mk2 Dry'!Y15</f>
        <v>0</v>
      </c>
      <c r="O6" s="349" t="e">
        <f>'VESTA Mk2 Wet'!Z15</f>
        <v>#NUM!</v>
      </c>
      <c r="P6" s="349" t="e">
        <f>RedBook!AA15</f>
        <v>#DIV/0!</v>
      </c>
      <c r="Q6" s="350">
        <f>Grass!W10</f>
        <v>4.8209074556702348E-2</v>
      </c>
      <c r="R6" s="350">
        <f>Grass!AB10</f>
        <v>4.8209074556702348E-2</v>
      </c>
      <c r="S6" s="350">
        <f>Grass!AG10</f>
        <v>0</v>
      </c>
      <c r="T6" s="350">
        <f>Heath!L10</f>
        <v>59.413797150403809</v>
      </c>
      <c r="U6" s="351">
        <f>Buttongrass!M14</f>
        <v>7.6892578460005065</v>
      </c>
      <c r="V6" s="352">
        <f>'WA Mallee'!J10</f>
        <v>0</v>
      </c>
      <c r="W6" s="344">
        <f>'Forest(McArthur)'!S10</f>
        <v>141.72921533473777</v>
      </c>
      <c r="X6" s="344" t="e">
        <f>'Forest(McArthur)'!AF10</f>
        <v>#NUM!</v>
      </c>
      <c r="Y6" s="344">
        <f>'Forest(VESTA)'!T15</f>
        <v>65.647010447411972</v>
      </c>
      <c r="Z6" s="344">
        <f>'DryForest(VESTA)'!T15</f>
        <v>66.19036303850649</v>
      </c>
      <c r="AA6" s="344">
        <f>'VESTA Mk2 Dry'!AB15</f>
        <v>0</v>
      </c>
      <c r="AB6" s="344" t="e">
        <f>'VESTA Mk2 Wet'!AC15</f>
        <v>#NUM!</v>
      </c>
      <c r="AC6" s="345">
        <f>Grass!Z10</f>
        <v>0.14945777294068865</v>
      </c>
      <c r="AD6" s="345">
        <f>Grass!AE10</f>
        <v>9.9638515293792418E-2</v>
      </c>
      <c r="AE6" s="345">
        <f>Grass!AJ10</f>
        <v>0</v>
      </c>
      <c r="AF6" s="346">
        <f>'Forest(McArthur)'!Q10</f>
        <v>3.94848937135977</v>
      </c>
      <c r="AG6" s="346" t="e">
        <f>'Forest(McArthur)'!AD10</f>
        <v>#NUM!</v>
      </c>
      <c r="AH6" s="346">
        <f>'Forest(VESTA)'!R15</f>
        <v>0.11081080728657133</v>
      </c>
      <c r="AI6" s="346">
        <f>'DryForest(VESTA)'!R15</f>
        <v>0.11147316228021588</v>
      </c>
      <c r="AJ6" s="346">
        <f>'VESTA Mk2 Dry'!Z15</f>
        <v>0</v>
      </c>
      <c r="AK6" s="346" t="e">
        <f>'VESTA Mk2 Wet'!AA15</f>
        <v>#NUM!</v>
      </c>
      <c r="AL6" s="346">
        <f>Grass!Y10</f>
        <v>8.1261206990015628E-2</v>
      </c>
      <c r="AM6" s="346">
        <f>Grass!AD10</f>
        <v>3.5876631162663375E-2</v>
      </c>
      <c r="AN6" s="346">
        <f>Grass!AI10</f>
        <v>3.038128512836093E-2</v>
      </c>
      <c r="AO6" s="347">
        <f>'Forest(McArthur)'!R10</f>
        <v>0</v>
      </c>
      <c r="AP6" s="348" t="e">
        <f>'Forest(VESTA)'!S15</f>
        <v>#DIV/0!</v>
      </c>
      <c r="AQ6" s="348" t="e">
        <f>'DryForest(VESTA)'!S15</f>
        <v>#DIV/0!</v>
      </c>
    </row>
    <row r="7" spans="1:43" x14ac:dyDescent="0.25">
      <c r="A7" s="29" t="str">
        <f>Weather_Site!A14</f>
        <v>Thu</v>
      </c>
      <c r="B7" s="74">
        <f>Weather_Site!B14</f>
        <v>43776</v>
      </c>
      <c r="C7" s="75">
        <f>Weather_Site!C14</f>
        <v>4.1666666666666664E-2</v>
      </c>
      <c r="D7" s="29">
        <f>Weather_Site!D14</f>
        <v>11.1</v>
      </c>
      <c r="E7" s="29">
        <f>Weather_Site!E14</f>
        <v>95</v>
      </c>
      <c r="F7" s="29">
        <f>Weather_Site!F14</f>
        <v>290</v>
      </c>
      <c r="G7" s="29">
        <f>Weather_Site!G14</f>
        <v>5</v>
      </c>
      <c r="H7" s="33">
        <f>'Forest(McArthur)'!N11</f>
        <v>0.60389005566292453</v>
      </c>
      <c r="I7" s="33">
        <f>Grass!I11</f>
        <v>0.3719041414804326</v>
      </c>
      <c r="J7" s="349">
        <f>'Forest(McArthur)'!O11</f>
        <v>17.392033603092223</v>
      </c>
      <c r="K7" s="349" t="e">
        <f>'Forest(McArthur)'!AB11</f>
        <v>#NUM!</v>
      </c>
      <c r="L7" s="349">
        <f>'Forest(VESTA)'!P16</f>
        <v>5.6278101179167095</v>
      </c>
      <c r="M7" s="349">
        <f>'DryForest(VESTA)'!P16</f>
        <v>5.6644434275350912</v>
      </c>
      <c r="N7" s="349">
        <f>'VESTA Mk2 Dry'!Y16</f>
        <v>48.314155296519957</v>
      </c>
      <c r="O7" s="349">
        <f>'VESTA Mk2 Wet'!Z16</f>
        <v>0</v>
      </c>
      <c r="P7" s="349" t="e">
        <f>RedBook!AA16</f>
        <v>#DIV/0!</v>
      </c>
      <c r="Q7" s="350">
        <f>Grass!W11</f>
        <v>1.2498648959145053</v>
      </c>
      <c r="R7" s="350">
        <f>Grass!AB11</f>
        <v>0.98203670393282561</v>
      </c>
      <c r="S7" s="350">
        <f>Grass!AG11</f>
        <v>0.4910183519664128</v>
      </c>
      <c r="T7" s="350">
        <f>Heath!L11</f>
        <v>206.33634802090157</v>
      </c>
      <c r="U7" s="351">
        <f>Buttongrass!M15</f>
        <v>94.548535642816972</v>
      </c>
      <c r="V7" s="352">
        <f>'WA Mallee'!J11</f>
        <v>439.60572727760598</v>
      </c>
      <c r="W7" s="344">
        <f>'Forest(McArthur)'!S11</f>
        <v>170.00677731678616</v>
      </c>
      <c r="X7" s="344" t="e">
        <f>'Forest(McArthur)'!AF11</f>
        <v>#NUM!</v>
      </c>
      <c r="Y7" s="344">
        <f>'Forest(VESTA)'!T16</f>
        <v>66.877143567910224</v>
      </c>
      <c r="Z7" s="344">
        <f>'DryForest(VESTA)'!T16</f>
        <v>67.312469397208673</v>
      </c>
      <c r="AA7" s="344">
        <f>'VESTA Mk2 Dry'!AB16</f>
        <v>574.13321210697882</v>
      </c>
      <c r="AB7" s="344">
        <f>'VESTA Mk2 Wet'!AC16</f>
        <v>0</v>
      </c>
      <c r="AC7" s="345">
        <f>Grass!Z11</f>
        <v>3.8748311503141495</v>
      </c>
      <c r="AD7" s="345">
        <f>Grass!AE11</f>
        <v>2.0296734596883641</v>
      </c>
      <c r="AE7" s="345">
        <f>Grass!AJ11</f>
        <v>0.38056377369156824</v>
      </c>
      <c r="AF7" s="346">
        <f>'Forest(McArthur)'!Q11</f>
        <v>3.9860964368401985</v>
      </c>
      <c r="AG7" s="346" t="e">
        <f>'Forest(McArthur)'!AD11</f>
        <v>#NUM!</v>
      </c>
      <c r="AH7" s="346">
        <f>'Forest(VESTA)'!R16</f>
        <v>0.11230820755077728</v>
      </c>
      <c r="AI7" s="346">
        <f>'DryForest(VESTA)'!R16</f>
        <v>0.1128362828865946</v>
      </c>
      <c r="AJ7" s="346">
        <f>'VESTA Mk2 Dry'!Z16</f>
        <v>0.53149828606622151</v>
      </c>
      <c r="AK7" s="346">
        <f>'VESTA Mk2 Wet'!AA16</f>
        <v>0</v>
      </c>
      <c r="AL7" s="346">
        <f>Grass!Y11</f>
        <v>0.22104530180522522</v>
      </c>
      <c r="AM7" s="346">
        <f>Grass!AD11</f>
        <v>9.0345987530621619E-2</v>
      </c>
      <c r="AN7" s="346">
        <f>Grass!AI11</f>
        <v>0.10552353519125673</v>
      </c>
      <c r="AO7" s="347">
        <f>'Forest(McArthur)'!R11</f>
        <v>0</v>
      </c>
      <c r="AP7" s="348">
        <f>'Forest(VESTA)'!S16</f>
        <v>69036.467728817413</v>
      </c>
      <c r="AQ7" s="348">
        <f>'DryForest(VESTA)'!S16</f>
        <v>68344.183648032573</v>
      </c>
    </row>
    <row r="8" spans="1:43" x14ac:dyDescent="0.25">
      <c r="A8" s="29" t="str">
        <f>Weather_Site!A15</f>
        <v>Thu</v>
      </c>
      <c r="B8" s="74">
        <f>Weather_Site!B15</f>
        <v>43776</v>
      </c>
      <c r="C8" s="75">
        <f>Weather_Site!C15</f>
        <v>6.25E-2</v>
      </c>
      <c r="D8" s="29">
        <f>Weather_Site!D15</f>
        <v>9.6</v>
      </c>
      <c r="E8" s="29">
        <f>Weather_Site!E15</f>
        <v>97</v>
      </c>
      <c r="F8" s="29">
        <f>Weather_Site!F15</f>
        <v>210</v>
      </c>
      <c r="G8" s="29">
        <f>Weather_Site!G15</f>
        <v>4</v>
      </c>
      <c r="H8" s="33">
        <f>'Forest(McArthur)'!N12</f>
        <v>0.52337182311210551</v>
      </c>
      <c r="I8" s="33">
        <f>Grass!I12</f>
        <v>0.29977957422301282</v>
      </c>
      <c r="J8" s="349">
        <f>'Forest(McArthur)'!O12</f>
        <v>15.073108505628637</v>
      </c>
      <c r="K8" s="349" t="e">
        <f>'Forest(McArthur)'!AB12</f>
        <v>#NUM!</v>
      </c>
      <c r="L8" s="349">
        <f>'Forest(VESTA)'!P17</f>
        <v>5.4309121156034541</v>
      </c>
      <c r="M8" s="349">
        <f>'DryForest(VESTA)'!P17</f>
        <v>5.4836266341997231</v>
      </c>
      <c r="N8" s="349">
        <f>'VESTA Mk2 Dry'!Y17</f>
        <v>37.136361997342554</v>
      </c>
      <c r="O8" s="349" t="e">
        <f>'VESTA Mk2 Wet'!Z17</f>
        <v>#NUM!</v>
      </c>
      <c r="P8" s="349" t="e">
        <f>RedBook!AA17</f>
        <v>#DIV/0!</v>
      </c>
      <c r="Q8" s="350">
        <f>Grass!W12</f>
        <v>1.0088195231309938</v>
      </c>
      <c r="R8" s="350">
        <f>Grass!AB12</f>
        <v>0.79455696954564992</v>
      </c>
      <c r="S8" s="350">
        <f>Grass!AG12</f>
        <v>0</v>
      </c>
      <c r="T8" s="350">
        <f>Heath!L12</f>
        <v>170.93751064040751</v>
      </c>
      <c r="U8" s="351">
        <f>Buttongrass!M16</f>
        <v>66.572447635811145</v>
      </c>
      <c r="V8" s="352">
        <f>'WA Mallee'!J12</f>
        <v>347.78258262204469</v>
      </c>
      <c r="W8" s="344">
        <f>'Forest(McArthur)'!S12</f>
        <v>147.33933130928156</v>
      </c>
      <c r="X8" s="344" t="e">
        <f>'Forest(McArthur)'!AF12</f>
        <v>#NUM!</v>
      </c>
      <c r="Y8" s="344">
        <f>'Forest(VESTA)'!T17</f>
        <v>64.537338973754373</v>
      </c>
      <c r="Z8" s="344">
        <f>'DryForest(VESTA)'!T17</f>
        <v>65.163763169740037</v>
      </c>
      <c r="AA8" s="344">
        <f>'VESTA Mk2 Dry'!AB17</f>
        <v>441.30376840175404</v>
      </c>
      <c r="AB8" s="344" t="e">
        <f>'VESTA Mk2 Wet'!AC17</f>
        <v>#NUM!</v>
      </c>
      <c r="AC8" s="345">
        <f>Grass!Z12</f>
        <v>3.1275422856107071</v>
      </c>
      <c r="AD8" s="345">
        <f>Grass!AE12</f>
        <v>1.6421903446569495</v>
      </c>
      <c r="AE8" s="345">
        <f>Grass!AJ12</f>
        <v>0</v>
      </c>
      <c r="AF8" s="346">
        <f>'Forest(McArthur)'!Q12</f>
        <v>3.9559504105731724</v>
      </c>
      <c r="AG8" s="346" t="e">
        <f>'Forest(McArthur)'!AD12</f>
        <v>#NUM!</v>
      </c>
      <c r="AH8" s="346">
        <f>'Forest(VESTA)'!R17</f>
        <v>0.10945336049739723</v>
      </c>
      <c r="AI8" s="346">
        <f>'DryForest(VESTA)'!R17</f>
        <v>0.11022044470123499</v>
      </c>
      <c r="AJ8" s="346">
        <f>'VESTA Mk2 Dry'!Z17</f>
        <v>0.43942121292328784</v>
      </c>
      <c r="AK8" s="346" t="e">
        <f>'VESTA Mk2 Wet'!AA17</f>
        <v>#NUM!</v>
      </c>
      <c r="AL8" s="346">
        <f>Grass!Y12</f>
        <v>0.20680848884622208</v>
      </c>
      <c r="AM8" s="346">
        <f>Grass!AD12</f>
        <v>8.4618782123652564E-2</v>
      </c>
      <c r="AN8" s="346">
        <f>Grass!AI12</f>
        <v>3.038128512836093E-2</v>
      </c>
      <c r="AO8" s="347">
        <f>'Forest(McArthur)'!R12</f>
        <v>0</v>
      </c>
      <c r="AP8" s="348">
        <f>'Forest(VESTA)'!S17</f>
        <v>66906.051788475219</v>
      </c>
      <c r="AQ8" s="348">
        <f>'DryForest(VESTA)'!S17</f>
        <v>65908.57110446952</v>
      </c>
    </row>
    <row r="9" spans="1:43" x14ac:dyDescent="0.25">
      <c r="A9" s="29" t="str">
        <f>Weather_Site!A16</f>
        <v>Thu</v>
      </c>
      <c r="B9" s="74">
        <f>Weather_Site!B16</f>
        <v>43776</v>
      </c>
      <c r="C9" s="75">
        <f>Weather_Site!C16</f>
        <v>8.3333333333333329E-2</v>
      </c>
      <c r="D9" s="29">
        <f>Weather_Site!D16</f>
        <v>8.5</v>
      </c>
      <c r="E9" s="29">
        <f>Weather_Site!E16</f>
        <v>99</v>
      </c>
      <c r="F9" s="29">
        <f>Weather_Site!F16</f>
        <v>250</v>
      </c>
      <c r="G9" s="29">
        <f>Weather_Site!G16</f>
        <v>8</v>
      </c>
      <c r="H9" s="33">
        <f>'Forest(McArthur)'!N13</f>
        <v>0.51682904593195444</v>
      </c>
      <c r="I9" s="33">
        <f>Grass!I13</f>
        <v>0.48413335693158516</v>
      </c>
      <c r="J9" s="349">
        <f>'Forest(McArthur)'!O13</f>
        <v>14.884676522840287</v>
      </c>
      <c r="K9" s="349" t="e">
        <f>'Forest(McArthur)'!AB13</f>
        <v>#NUM!</v>
      </c>
      <c r="L9" s="349">
        <f>'Forest(VESTA)'!P18</f>
        <v>27.259318455066971</v>
      </c>
      <c r="M9" s="349">
        <f>'DryForest(VESTA)'!P18</f>
        <v>42.784044074041574</v>
      </c>
      <c r="N9" s="349">
        <f>'VESTA Mk2 Dry'!Y18</f>
        <v>58.970393736028662</v>
      </c>
      <c r="O9" s="349">
        <f>'VESTA Mk2 Wet'!Z18</f>
        <v>4.6556306527852884</v>
      </c>
      <c r="P9" s="349">
        <f>RedBook!AA18</f>
        <v>0</v>
      </c>
      <c r="Q9" s="350">
        <f>Grass!W13</f>
        <v>3.1407685122906432</v>
      </c>
      <c r="R9" s="350">
        <f>Grass!AB13</f>
        <v>2.5953971880723707</v>
      </c>
      <c r="S9" s="350">
        <f>Grass!AG13</f>
        <v>1.2965703699214024</v>
      </c>
      <c r="T9" s="350">
        <f>Heath!L13</f>
        <v>295.45215073472775</v>
      </c>
      <c r="U9" s="351">
        <f>Buttongrass!M17</f>
        <v>156.84705006817052</v>
      </c>
      <c r="V9" s="352">
        <f>'WA Mallee'!J13</f>
        <v>720.09421782313734</v>
      </c>
      <c r="W9" s="344">
        <f>'Forest(McArthur)'!S13</f>
        <v>145.49741248205689</v>
      </c>
      <c r="X9" s="344" t="e">
        <f>'Forest(McArthur)'!AF13</f>
        <v>#NUM!</v>
      </c>
      <c r="Y9" s="344">
        <f>'Forest(VESTA)'!T18</f>
        <v>323.93156764104583</v>
      </c>
      <c r="Z9" s="344">
        <f>'DryForest(VESTA)'!T18</f>
        <v>508.41705707986074</v>
      </c>
      <c r="AA9" s="344">
        <f>'VESTA Mk2 Dry'!AB18</f>
        <v>700.76484556314051</v>
      </c>
      <c r="AB9" s="344">
        <f>'VESTA Mk2 Wet'!AC18</f>
        <v>76.973093459383421</v>
      </c>
      <c r="AC9" s="345">
        <f>Grass!Z13</f>
        <v>9.7370105418034534</v>
      </c>
      <c r="AD9" s="345">
        <f>Grass!AE13</f>
        <v>5.3641669083079764</v>
      </c>
      <c r="AE9" s="345">
        <f>Grass!AJ13</f>
        <v>1.004906865207583</v>
      </c>
      <c r="AF9" s="346">
        <f>'Forest(McArthur)'!Q13</f>
        <v>3.9535007947969234</v>
      </c>
      <c r="AG9" s="346" t="e">
        <f>'Forest(McArthur)'!AD13</f>
        <v>#NUM!</v>
      </c>
      <c r="AH9" s="346">
        <f>'Forest(VESTA)'!R18</f>
        <v>0.35139325737765886</v>
      </c>
      <c r="AI9" s="346">
        <f>'DryForest(VESTA)'!R18</f>
        <v>0.48678013743770715</v>
      </c>
      <c r="AJ9" s="346">
        <f>'VESTA Mk2 Dry'!Z18</f>
        <v>0.61388141518296024</v>
      </c>
      <c r="AK9" s="346">
        <f>'VESTA Mk2 Wet'!AA18</f>
        <v>0.21105843573525593</v>
      </c>
      <c r="AL9" s="346">
        <f>Grass!Y13</f>
        <v>0.2945180602206785</v>
      </c>
      <c r="AM9" s="346">
        <f>Grass!AD13</f>
        <v>0.12209534834657401</v>
      </c>
      <c r="AN9" s="346">
        <f>Grass!AI13</f>
        <v>0.11375243378777214</v>
      </c>
      <c r="AO9" s="347">
        <f>'Forest(McArthur)'!R13</f>
        <v>0</v>
      </c>
      <c r="AP9" s="348">
        <f>'Forest(VESTA)'!S18</f>
        <v>5888.5122498108849</v>
      </c>
      <c r="AQ9" s="348">
        <f>'DryForest(VESTA)'!S18</f>
        <v>2175.308740014696</v>
      </c>
    </row>
    <row r="10" spans="1:43" x14ac:dyDescent="0.25">
      <c r="A10" s="29" t="str">
        <f>Weather_Site!A17</f>
        <v>Thu</v>
      </c>
      <c r="B10" s="74">
        <f>Weather_Site!B17</f>
        <v>43776</v>
      </c>
      <c r="C10" s="75">
        <f>Weather_Site!C17</f>
        <v>0.10416666666666667</v>
      </c>
      <c r="D10" s="29">
        <f>Weather_Site!D17</f>
        <v>8.6999999999999993</v>
      </c>
      <c r="E10" s="29">
        <f>Weather_Site!E17</f>
        <v>99</v>
      </c>
      <c r="F10" s="29">
        <f>Weather_Site!F17</f>
        <v>280</v>
      </c>
      <c r="G10" s="29">
        <f>Weather_Site!G17</f>
        <v>5</v>
      </c>
      <c r="H10" s="33">
        <f>'Forest(McArthur)'!N14</f>
        <v>0.48505978642408865</v>
      </c>
      <c r="I10" s="33">
        <f>Grass!I14</f>
        <v>0.33278063071727737</v>
      </c>
      <c r="J10" s="349">
        <f>'Forest(McArthur)'!O14</f>
        <v>13.969721849013752</v>
      </c>
      <c r="K10" s="349" t="e">
        <f>'Forest(McArthur)'!AB14</f>
        <v>#NUM!</v>
      </c>
      <c r="L10" s="349">
        <f>'Forest(VESTA)'!P19</f>
        <v>5.2577564006026547</v>
      </c>
      <c r="M10" s="349">
        <f>'DryForest(VESTA)'!P19</f>
        <v>5.3225828512196927</v>
      </c>
      <c r="N10" s="349">
        <f>'VESTA Mk2 Dry'!Y19</f>
        <v>40.116187759297624</v>
      </c>
      <c r="O10" s="349">
        <f>'VESTA Mk2 Wet'!Z19</f>
        <v>0</v>
      </c>
      <c r="P10" s="349">
        <f>RedBook!AA19</f>
        <v>0</v>
      </c>
      <c r="Q10" s="350">
        <f>Grass!W14</f>
        <v>1.2498648959145053</v>
      </c>
      <c r="R10" s="350">
        <f>Grass!AB14</f>
        <v>0.98203670393282561</v>
      </c>
      <c r="S10" s="350">
        <f>Grass!AG14</f>
        <v>0.4910183519664128</v>
      </c>
      <c r="T10" s="350">
        <f>Heath!L14</f>
        <v>192.92926028050377</v>
      </c>
      <c r="U10" s="351">
        <f>Buttongrass!M18</f>
        <v>0</v>
      </c>
      <c r="V10" s="352">
        <f>'WA Mallee'!J14</f>
        <v>0</v>
      </c>
      <c r="W10" s="344">
        <f>'Forest(McArthur)'!S14</f>
        <v>136.55374901877306</v>
      </c>
      <c r="X10" s="344" t="e">
        <f>'Forest(McArthur)'!AF14</f>
        <v>#NUM!</v>
      </c>
      <c r="Y10" s="344">
        <f>'Forest(VESTA)'!T19</f>
        <v>62.479671893828218</v>
      </c>
      <c r="Z10" s="344">
        <f>'DryForest(VESTA)'!T19</f>
        <v>63.250026215327338</v>
      </c>
      <c r="AA10" s="344">
        <f>'VESTA Mk2 Dry'!AB19</f>
        <v>476.7140312063201</v>
      </c>
      <c r="AB10" s="344">
        <f>'VESTA Mk2 Wet'!AC19</f>
        <v>0</v>
      </c>
      <c r="AC10" s="345">
        <f>Grass!Z14</f>
        <v>3.8748311503141495</v>
      </c>
      <c r="AD10" s="345">
        <f>Grass!AE14</f>
        <v>2.0296734596883641</v>
      </c>
      <c r="AE10" s="345">
        <f>Grass!AJ14</f>
        <v>0.38056377369156824</v>
      </c>
      <c r="AF10" s="346">
        <f>'Forest(McArthur)'!Q14</f>
        <v>3.9416063840371782</v>
      </c>
      <c r="AG10" s="346" t="e">
        <f>'Forest(McArthur)'!AD14</f>
        <v>#NUM!</v>
      </c>
      <c r="AH10" s="346">
        <f>'Forest(VESTA)'!R19</f>
        <v>0.10691898243750078</v>
      </c>
      <c r="AI10" s="346">
        <f>'DryForest(VESTA)'!R19</f>
        <v>0.10787047743084505</v>
      </c>
      <c r="AJ10" s="346">
        <f>'VESTA Mk2 Dry'!Z19</f>
        <v>0.46463957188870958</v>
      </c>
      <c r="AK10" s="346">
        <f>'VESTA Mk2 Wet'!AA19</f>
        <v>0</v>
      </c>
      <c r="AL10" s="346">
        <f>Grass!Y14</f>
        <v>0.22104530180522522</v>
      </c>
      <c r="AM10" s="346">
        <f>Grass!AD14</f>
        <v>9.0345987530621619E-2</v>
      </c>
      <c r="AN10" s="346">
        <f>Grass!AI14</f>
        <v>0.10552353519125673</v>
      </c>
      <c r="AO10" s="347">
        <f>'Forest(McArthur)'!R14</f>
        <v>0</v>
      </c>
      <c r="AP10" s="348">
        <f>'Forest(VESTA)'!S19</f>
        <v>76715.131998617988</v>
      </c>
      <c r="AQ10" s="348">
        <f>'DryForest(VESTA)'!S19</f>
        <v>75273.060243802436</v>
      </c>
    </row>
    <row r="11" spans="1:43" x14ac:dyDescent="0.25">
      <c r="A11" s="29" t="str">
        <f>Weather_Site!A18</f>
        <v>Thu</v>
      </c>
      <c r="B11" s="74">
        <f>Weather_Site!B18</f>
        <v>43776</v>
      </c>
      <c r="C11" s="75">
        <f>Weather_Site!C18</f>
        <v>0.125</v>
      </c>
      <c r="D11" s="29">
        <f>Weather_Site!D18</f>
        <v>9</v>
      </c>
      <c r="E11" s="29">
        <f>Weather_Site!E18</f>
        <v>99</v>
      </c>
      <c r="F11" s="29">
        <f>Weather_Site!F18</f>
        <v>300</v>
      </c>
      <c r="G11" s="29">
        <f>Weather_Site!G18</f>
        <v>5</v>
      </c>
      <c r="H11" s="33">
        <f>'Forest(McArthur)'!N15</f>
        <v>0.4900033139856112</v>
      </c>
      <c r="I11" s="33">
        <f>Grass!I15</f>
        <v>0</v>
      </c>
      <c r="J11" s="349">
        <f>'Forest(McArthur)'!O15</f>
        <v>14.112095442785602</v>
      </c>
      <c r="K11" s="349" t="e">
        <f>'Forest(McArthur)'!AB15</f>
        <v>#NUM!</v>
      </c>
      <c r="L11" s="349">
        <f>'Forest(VESTA)'!P20</f>
        <v>0</v>
      </c>
      <c r="M11" s="349">
        <f>'DryForest(VESTA)'!P20</f>
        <v>0</v>
      </c>
      <c r="N11" s="349">
        <f>'VESTA Mk2 Dry'!Y20</f>
        <v>40.284606671040713</v>
      </c>
      <c r="O11" s="349"/>
      <c r="P11" s="349">
        <f>RedBook!AA20</f>
        <v>0</v>
      </c>
      <c r="Q11" s="350">
        <f>Grass!W15</f>
        <v>0</v>
      </c>
      <c r="R11" s="350">
        <f>Grass!AB15</f>
        <v>0</v>
      </c>
      <c r="S11" s="350">
        <f>Grass!AG15</f>
        <v>0</v>
      </c>
      <c r="T11" s="350">
        <f>Heath!L15</f>
        <v>0</v>
      </c>
      <c r="U11" s="351">
        <f>Buttongrass!M19</f>
        <v>0</v>
      </c>
      <c r="V11" s="352">
        <f>'WA Mallee'!J15</f>
        <v>0</v>
      </c>
      <c r="W11" s="344">
        <f>'Forest(McArthur)'!S15</f>
        <v>137.94544802330225</v>
      </c>
      <c r="X11" s="344" t="e">
        <f>'Forest(McArthur)'!AF15</f>
        <v>#NUM!</v>
      </c>
      <c r="Y11" s="344">
        <f>'Forest(VESTA)'!T20</f>
        <v>0</v>
      </c>
      <c r="Z11" s="344">
        <f>'DryForest(VESTA)'!T20</f>
        <v>0</v>
      </c>
      <c r="AA11" s="344">
        <f>'VESTA Mk2 Dry'!AB20</f>
        <v>478.71540927420045</v>
      </c>
      <c r="AB11" s="344">
        <f>'VESTA Mk2 Wet'!AC20</f>
        <v>0</v>
      </c>
      <c r="AC11" s="345">
        <f>Grass!Z15</f>
        <v>0</v>
      </c>
      <c r="AD11" s="345">
        <f>Grass!AE15</f>
        <v>0</v>
      </c>
      <c r="AE11" s="345">
        <f>Grass!AJ15</f>
        <v>0</v>
      </c>
      <c r="AF11" s="346">
        <f>'Forest(McArthur)'!Q15</f>
        <v>3.9434572407562127</v>
      </c>
      <c r="AG11" s="346" t="e">
        <f>'Forest(McArthur)'!AD15</f>
        <v>#NUM!</v>
      </c>
      <c r="AH11" s="346">
        <f>'Forest(VESTA)'!R20</f>
        <v>0</v>
      </c>
      <c r="AI11" s="346">
        <f>'DryForest(VESTA)'!R20</f>
        <v>0</v>
      </c>
      <c r="AJ11" s="346">
        <f>'VESTA Mk2 Dry'!Z20</f>
        <v>0.46604909936074523</v>
      </c>
      <c r="AK11" s="346">
        <f>'VESTA Mk2 Wet'!AA20</f>
        <v>0</v>
      </c>
      <c r="AL11" s="346">
        <f>Grass!Y15</f>
        <v>0</v>
      </c>
      <c r="AM11" s="346">
        <f>Grass!AD15</f>
        <v>0</v>
      </c>
      <c r="AN11" s="346">
        <f>Grass!AI15</f>
        <v>0</v>
      </c>
      <c r="AO11" s="347">
        <f>'Forest(McArthur)'!R15</f>
        <v>0</v>
      </c>
      <c r="AP11" s="348">
        <f>'Forest(VESTA)'!S20</f>
        <v>0</v>
      </c>
      <c r="AQ11" s="348">
        <f>'DryForest(VESTA)'!S20</f>
        <v>0</v>
      </c>
    </row>
    <row r="12" spans="1:43" x14ac:dyDescent="0.25">
      <c r="A12" s="29" t="str">
        <f>Weather_Site!A19</f>
        <v>Thu</v>
      </c>
      <c r="B12" s="74">
        <f>Weather_Site!B19</f>
        <v>43776</v>
      </c>
      <c r="C12" s="75">
        <f>Weather_Site!C19</f>
        <v>0.14583333333333334</v>
      </c>
      <c r="D12" s="29">
        <f>Weather_Site!D19</f>
        <v>7.7</v>
      </c>
      <c r="E12" s="29">
        <f>Weather_Site!E19</f>
        <v>99</v>
      </c>
      <c r="F12" s="29">
        <f>Weather_Site!F19</f>
        <v>260</v>
      </c>
      <c r="G12" s="29">
        <f>Weather_Site!G19</f>
        <v>9</v>
      </c>
      <c r="H12" s="33">
        <f>'Forest(McArthur)'!N16</f>
        <v>0.51495120794328442</v>
      </c>
      <c r="I12" s="33">
        <f>Grass!I16</f>
        <v>0</v>
      </c>
      <c r="J12" s="349">
        <f>'Forest(McArthur)'!O16</f>
        <v>14.830594788766591</v>
      </c>
      <c r="K12" s="349" t="e">
        <f>'Forest(McArthur)'!AB16</f>
        <v>#NUM!</v>
      </c>
      <c r="L12" s="349">
        <f>'Forest(VESTA)'!P21</f>
        <v>0</v>
      </c>
      <c r="M12" s="349">
        <f>'DryForest(VESTA)'!P21</f>
        <v>0</v>
      </c>
      <c r="N12" s="349">
        <f>'VESTA Mk2 Dry'!Y21</f>
        <v>64.249002672689784</v>
      </c>
      <c r="O12" s="349"/>
      <c r="P12" s="349">
        <f>RedBook!AA21</f>
        <v>0</v>
      </c>
      <c r="Q12" s="350">
        <f>Grass!W16</f>
        <v>0</v>
      </c>
      <c r="R12" s="350">
        <f>Grass!AB16</f>
        <v>0</v>
      </c>
      <c r="S12" s="350">
        <f>Grass!AG16</f>
        <v>0</v>
      </c>
      <c r="T12" s="350">
        <f>Heath!L16</f>
        <v>0</v>
      </c>
      <c r="U12" s="351">
        <f>Buttongrass!M20</f>
        <v>0</v>
      </c>
      <c r="V12" s="352">
        <f>'WA Mallee'!J16</f>
        <v>0</v>
      </c>
      <c r="W12" s="344">
        <f>'Forest(McArthur)'!S16</f>
        <v>144.96876462342246</v>
      </c>
      <c r="X12" s="344" t="e">
        <f>'Forest(McArthur)'!AF16</f>
        <v>#NUM!</v>
      </c>
      <c r="Y12" s="344">
        <f>'Forest(VESTA)'!T21</f>
        <v>0</v>
      </c>
      <c r="Z12" s="344">
        <f>'DryForest(VESTA)'!T21</f>
        <v>0</v>
      </c>
      <c r="AA12" s="344">
        <f>'VESTA Mk2 Dry'!AB21</f>
        <v>763.49231509379683</v>
      </c>
      <c r="AB12" s="344">
        <f>'VESTA Mk2 Wet'!AC21</f>
        <v>0</v>
      </c>
      <c r="AC12" s="345">
        <f>Grass!Z16</f>
        <v>0</v>
      </c>
      <c r="AD12" s="345">
        <f>Grass!AE16</f>
        <v>0</v>
      </c>
      <c r="AE12" s="345">
        <f>Grass!AJ16</f>
        <v>0</v>
      </c>
      <c r="AF12" s="346">
        <f>'Forest(McArthur)'!Q16</f>
        <v>3.9527977322539654</v>
      </c>
      <c r="AG12" s="346" t="e">
        <f>'Forest(McArthur)'!AD16</f>
        <v>#NUM!</v>
      </c>
      <c r="AH12" s="346">
        <f>'Forest(VESTA)'!R21</f>
        <v>0</v>
      </c>
      <c r="AI12" s="346">
        <f>'DryForest(VESTA)'!R21</f>
        <v>0</v>
      </c>
      <c r="AJ12" s="346">
        <f>'VESTA Mk2 Dry'!Z21</f>
        <v>0.6531357924033403</v>
      </c>
      <c r="AK12" s="346">
        <f>'VESTA Mk2 Wet'!AA21</f>
        <v>0</v>
      </c>
      <c r="AL12" s="346">
        <f>Grass!Y16</f>
        <v>0</v>
      </c>
      <c r="AM12" s="346">
        <f>Grass!AD16</f>
        <v>0</v>
      </c>
      <c r="AN12" s="346">
        <f>Grass!AI16</f>
        <v>0</v>
      </c>
      <c r="AO12" s="347">
        <f>'Forest(McArthur)'!R16</f>
        <v>0</v>
      </c>
      <c r="AP12" s="348">
        <f>'Forest(VESTA)'!S21</f>
        <v>0</v>
      </c>
      <c r="AQ12" s="348">
        <f>'DryForest(VESTA)'!S21</f>
        <v>0</v>
      </c>
    </row>
    <row r="13" spans="1:43" x14ac:dyDescent="0.25">
      <c r="A13" s="29" t="str">
        <f>Weather_Site!A20</f>
        <v>Thu</v>
      </c>
      <c r="B13" s="74">
        <f>Weather_Site!B20</f>
        <v>43776</v>
      </c>
      <c r="C13" s="75">
        <f>Weather_Site!C20</f>
        <v>0.16666666666666666</v>
      </c>
      <c r="D13" s="29">
        <f>Weather_Site!D20</f>
        <v>8.6</v>
      </c>
      <c r="E13" s="29">
        <f>Weather_Site!E20</f>
        <v>99</v>
      </c>
      <c r="F13" s="29">
        <f>Weather_Site!F20</f>
        <v>240</v>
      </c>
      <c r="G13" s="29">
        <f>Weather_Site!G20</f>
        <v>9</v>
      </c>
      <c r="H13" s="33">
        <f>'Forest(McArthur)'!N17</f>
        <v>0.53085671999738826</v>
      </c>
      <c r="I13" s="33">
        <f>Grass!I17</f>
        <v>0</v>
      </c>
      <c r="J13" s="349">
        <f>'Forest(McArthur)'!O17</f>
        <v>15.288673535924779</v>
      </c>
      <c r="K13" s="349" t="e">
        <f>'Forest(McArthur)'!AB17</f>
        <v>#NUM!</v>
      </c>
      <c r="L13" s="349">
        <f>'Forest(VESTA)'!P22</f>
        <v>0</v>
      </c>
      <c r="M13" s="349">
        <f>'DryForest(VESTA)'!P22</f>
        <v>0</v>
      </c>
      <c r="N13" s="349">
        <f>'VESTA Mk2 Dry'!Y22</f>
        <v>65.085483806289346</v>
      </c>
      <c r="O13" s="349"/>
      <c r="P13" s="349">
        <f>RedBook!AA22</f>
        <v>0</v>
      </c>
      <c r="Q13" s="350">
        <f>Grass!W17</f>
        <v>0</v>
      </c>
      <c r="R13" s="350">
        <f>Grass!AB17</f>
        <v>0</v>
      </c>
      <c r="S13" s="350">
        <f>Grass!AG17</f>
        <v>0</v>
      </c>
      <c r="T13" s="350">
        <f>Heath!L17</f>
        <v>0</v>
      </c>
      <c r="U13" s="351">
        <f>Buttongrass!M21</f>
        <v>0</v>
      </c>
      <c r="V13" s="352">
        <f>'WA Mallee'!J17</f>
        <v>0</v>
      </c>
      <c r="W13" s="344">
        <f>'Forest(McArthur)'!S17</f>
        <v>149.44647512806574</v>
      </c>
      <c r="X13" s="344" t="e">
        <f>'Forest(McArthur)'!AF17</f>
        <v>#NUM!</v>
      </c>
      <c r="Y13" s="344">
        <f>'Forest(VESTA)'!T22</f>
        <v>0</v>
      </c>
      <c r="Z13" s="344">
        <f>'DryForest(VESTA)'!T22</f>
        <v>0</v>
      </c>
      <c r="AA13" s="344">
        <f>'VESTA Mk2 Dry'!AB22</f>
        <v>773.43249923140502</v>
      </c>
      <c r="AB13" s="344">
        <f>'VESTA Mk2 Wet'!AC22</f>
        <v>0</v>
      </c>
      <c r="AC13" s="345">
        <f>Grass!Z17</f>
        <v>0</v>
      </c>
      <c r="AD13" s="345">
        <f>Grass!AE17</f>
        <v>0</v>
      </c>
      <c r="AE13" s="345">
        <f>Grass!AJ17</f>
        <v>0</v>
      </c>
      <c r="AF13" s="346">
        <f>'Forest(McArthur)'!Q17</f>
        <v>3.9587527559670219</v>
      </c>
      <c r="AG13" s="346" t="e">
        <f>'Forest(McArthur)'!AD17</f>
        <v>#NUM!</v>
      </c>
      <c r="AH13" s="346">
        <f>'Forest(VESTA)'!R22</f>
        <v>0</v>
      </c>
      <c r="AI13" s="346">
        <f>'DryForest(VESTA)'!R22</f>
        <v>0</v>
      </c>
      <c r="AJ13" s="346">
        <f>'VESTA Mk2 Dry'!Z22</f>
        <v>0.65927273467375114</v>
      </c>
      <c r="AK13" s="346">
        <f>'VESTA Mk2 Wet'!AA22</f>
        <v>0</v>
      </c>
      <c r="AL13" s="346">
        <f>Grass!Y17</f>
        <v>0</v>
      </c>
      <c r="AM13" s="346">
        <f>Grass!AD17</f>
        <v>0</v>
      </c>
      <c r="AN13" s="346">
        <f>Grass!AI17</f>
        <v>0</v>
      </c>
      <c r="AO13" s="347">
        <f>'Forest(McArthur)'!R17</f>
        <v>0</v>
      </c>
      <c r="AP13" s="348">
        <f>'Forest(VESTA)'!S22</f>
        <v>0</v>
      </c>
      <c r="AQ13" s="348">
        <f>'DryForest(VESTA)'!S22</f>
        <v>0</v>
      </c>
    </row>
    <row r="14" spans="1:43" x14ac:dyDescent="0.25">
      <c r="A14" s="29" t="str">
        <f>Weather_Site!A21</f>
        <v>Thu</v>
      </c>
      <c r="B14" s="74">
        <f>Weather_Site!B21</f>
        <v>43776</v>
      </c>
      <c r="C14" s="75">
        <f>Weather_Site!C21</f>
        <v>0.1875</v>
      </c>
      <c r="D14" s="29">
        <f>Weather_Site!D21</f>
        <v>7.7</v>
      </c>
      <c r="E14" s="29">
        <f>Weather_Site!E21</f>
        <v>99</v>
      </c>
      <c r="F14" s="29">
        <f>Weather_Site!F21</f>
        <v>250</v>
      </c>
      <c r="G14" s="29">
        <f>Weather_Site!G21</f>
        <v>9</v>
      </c>
      <c r="H14" s="33">
        <f>'Forest(McArthur)'!N18</f>
        <v>0.51495120794328442</v>
      </c>
      <c r="I14" s="33">
        <f>Grass!I18</f>
        <v>0</v>
      </c>
      <c r="J14" s="349">
        <f>'Forest(McArthur)'!O18</f>
        <v>14.830594788766591</v>
      </c>
      <c r="K14" s="349" t="e">
        <f>'Forest(McArthur)'!AB18</f>
        <v>#NUM!</v>
      </c>
      <c r="L14" s="349">
        <f>'Forest(VESTA)'!P23</f>
        <v>0</v>
      </c>
      <c r="M14" s="349">
        <f>'DryForest(VESTA)'!P23</f>
        <v>0</v>
      </c>
      <c r="N14" s="349">
        <f>'VESTA Mk2 Dry'!Y23</f>
        <v>64.249002672689784</v>
      </c>
      <c r="O14" s="349"/>
      <c r="P14" s="349">
        <f>RedBook!AA23</f>
        <v>0</v>
      </c>
      <c r="Q14" s="350">
        <f>Grass!W18</f>
        <v>0</v>
      </c>
      <c r="R14" s="350">
        <f>Grass!AB18</f>
        <v>0</v>
      </c>
      <c r="S14" s="350">
        <f>Grass!AG18</f>
        <v>0</v>
      </c>
      <c r="T14" s="350">
        <f>Heath!L18</f>
        <v>0</v>
      </c>
      <c r="U14" s="351">
        <f>Buttongrass!M22</f>
        <v>0</v>
      </c>
      <c r="V14" s="352">
        <f>'WA Mallee'!J18</f>
        <v>0</v>
      </c>
      <c r="W14" s="344">
        <f>'Forest(McArthur)'!S18</f>
        <v>144.96876462342246</v>
      </c>
      <c r="X14" s="344" t="e">
        <f>'Forest(McArthur)'!AF18</f>
        <v>#NUM!</v>
      </c>
      <c r="Y14" s="344">
        <f>'Forest(VESTA)'!T23</f>
        <v>0</v>
      </c>
      <c r="Z14" s="344">
        <f>'DryForest(VESTA)'!T23</f>
        <v>0</v>
      </c>
      <c r="AA14" s="344">
        <f>'VESTA Mk2 Dry'!AB23</f>
        <v>763.49231509379683</v>
      </c>
      <c r="AB14" s="344">
        <f>'VESTA Mk2 Wet'!AC23</f>
        <v>0</v>
      </c>
      <c r="AC14" s="345">
        <f>Grass!Z18</f>
        <v>0</v>
      </c>
      <c r="AD14" s="345">
        <f>Grass!AE18</f>
        <v>0</v>
      </c>
      <c r="AE14" s="345">
        <f>Grass!AJ18</f>
        <v>0</v>
      </c>
      <c r="AF14" s="346">
        <f>'Forest(McArthur)'!Q18</f>
        <v>3.9527977322539654</v>
      </c>
      <c r="AG14" s="346" t="e">
        <f>'Forest(McArthur)'!AD18</f>
        <v>#NUM!</v>
      </c>
      <c r="AH14" s="346">
        <f>'Forest(VESTA)'!R23</f>
        <v>0</v>
      </c>
      <c r="AI14" s="346">
        <f>'DryForest(VESTA)'!R23</f>
        <v>0</v>
      </c>
      <c r="AJ14" s="346">
        <f>'VESTA Mk2 Dry'!Z23</f>
        <v>0.6531357924033403</v>
      </c>
      <c r="AK14" s="346">
        <f>'VESTA Mk2 Wet'!AA23</f>
        <v>0</v>
      </c>
      <c r="AL14" s="346">
        <f>Grass!Y18</f>
        <v>0</v>
      </c>
      <c r="AM14" s="346">
        <f>Grass!AD18</f>
        <v>0</v>
      </c>
      <c r="AN14" s="346">
        <f>Grass!AI18</f>
        <v>0</v>
      </c>
      <c r="AO14" s="347">
        <f>'Forest(McArthur)'!R18</f>
        <v>0</v>
      </c>
      <c r="AP14" s="348">
        <f>'Forest(VESTA)'!S23</f>
        <v>0</v>
      </c>
      <c r="AQ14" s="348">
        <f>'DryForest(VESTA)'!S23</f>
        <v>0</v>
      </c>
    </row>
    <row r="15" spans="1:43" x14ac:dyDescent="0.25">
      <c r="A15" s="29" t="str">
        <f>Weather_Site!A22</f>
        <v>Thu</v>
      </c>
      <c r="B15" s="74">
        <f>Weather_Site!B22</f>
        <v>43776</v>
      </c>
      <c r="C15" s="75">
        <f>Weather_Site!C22</f>
        <v>0.20833333333333334</v>
      </c>
      <c r="D15" s="29">
        <f>Weather_Site!D22</f>
        <v>6.4</v>
      </c>
      <c r="E15" s="29">
        <f>Weather_Site!E22</f>
        <v>99</v>
      </c>
      <c r="F15" s="29">
        <f>Weather_Site!F22</f>
        <v>270</v>
      </c>
      <c r="G15" s="29">
        <f>Weather_Site!G22</f>
        <v>9</v>
      </c>
      <c r="H15" s="33">
        <f>'Forest(McArthur)'!N19</f>
        <v>0.49281416430966285</v>
      </c>
      <c r="I15" s="33">
        <f>Grass!I19</f>
        <v>0</v>
      </c>
      <c r="J15" s="349">
        <f>'Forest(McArthur)'!O19</f>
        <v>14.193047932118288</v>
      </c>
      <c r="K15" s="349" t="e">
        <f>'Forest(McArthur)'!AB19</f>
        <v>#NUM!</v>
      </c>
      <c r="L15" s="349">
        <f>'Forest(VESTA)'!P24</f>
        <v>0</v>
      </c>
      <c r="M15" s="349">
        <f>'DryForest(VESTA)'!P24</f>
        <v>0</v>
      </c>
      <c r="N15" s="349">
        <f>'VESTA Mk2 Dry'!Y24</f>
        <v>63.004834300887204</v>
      </c>
      <c r="O15" s="349"/>
      <c r="P15" s="349">
        <f>RedBook!AA24</f>
        <v>0</v>
      </c>
      <c r="Q15" s="350">
        <f>Grass!W19</f>
        <v>0</v>
      </c>
      <c r="R15" s="350">
        <f>Grass!AB19</f>
        <v>0</v>
      </c>
      <c r="S15" s="350">
        <f>Grass!AG19</f>
        <v>0</v>
      </c>
      <c r="T15" s="350">
        <f>Heath!L19</f>
        <v>0</v>
      </c>
      <c r="U15" s="351">
        <f>Buttongrass!M23</f>
        <v>0</v>
      </c>
      <c r="V15" s="352">
        <f>'WA Mallee'!J19</f>
        <v>0</v>
      </c>
      <c r="W15" s="344">
        <f>'Forest(McArthur)'!S19</f>
        <v>138.73675697205996</v>
      </c>
      <c r="X15" s="344" t="e">
        <f>'Forest(McArthur)'!AF19</f>
        <v>#NUM!</v>
      </c>
      <c r="Y15" s="344">
        <f>'Forest(VESTA)'!T24</f>
        <v>0</v>
      </c>
      <c r="Z15" s="344">
        <f>'DryForest(VESTA)'!T24</f>
        <v>0</v>
      </c>
      <c r="AA15" s="344">
        <f>'VESTA Mk2 Dry'!AB24</f>
        <v>748.70744760887624</v>
      </c>
      <c r="AB15" s="344">
        <f>'VESTA Mk2 Wet'!AC24</f>
        <v>0</v>
      </c>
      <c r="AC15" s="345">
        <f>Grass!Z19</f>
        <v>0</v>
      </c>
      <c r="AD15" s="345">
        <f>Grass!AE19</f>
        <v>0</v>
      </c>
      <c r="AE15" s="345">
        <f>Grass!AJ19</f>
        <v>0</v>
      </c>
      <c r="AF15" s="346">
        <f>'Forest(McArthur)'!Q19</f>
        <v>3.9445096231175372</v>
      </c>
      <c r="AG15" s="346" t="e">
        <f>'Forest(McArthur)'!AD19</f>
        <v>#NUM!</v>
      </c>
      <c r="AH15" s="346">
        <f>'Forest(VESTA)'!R24</f>
        <v>0</v>
      </c>
      <c r="AI15" s="346">
        <f>'DryForest(VESTA)'!R24</f>
        <v>0</v>
      </c>
      <c r="AJ15" s="346">
        <f>'VESTA Mk2 Dry'!Z24</f>
        <v>0.64396667657784623</v>
      </c>
      <c r="AK15" s="346">
        <f>'VESTA Mk2 Wet'!AA24</f>
        <v>0</v>
      </c>
      <c r="AL15" s="346">
        <f>Grass!Y19</f>
        <v>0</v>
      </c>
      <c r="AM15" s="346">
        <f>Grass!AD19</f>
        <v>0</v>
      </c>
      <c r="AN15" s="346">
        <f>Grass!AI19</f>
        <v>0</v>
      </c>
      <c r="AO15" s="347">
        <f>'Forest(McArthur)'!R19</f>
        <v>0</v>
      </c>
      <c r="AP15" s="348">
        <f>'Forest(VESTA)'!S24</f>
        <v>0</v>
      </c>
      <c r="AQ15" s="348">
        <f>'DryForest(VESTA)'!S24</f>
        <v>0</v>
      </c>
    </row>
    <row r="16" spans="1:43" x14ac:dyDescent="0.25">
      <c r="A16" s="29" t="str">
        <f>Weather_Site!A23</f>
        <v>Thu</v>
      </c>
      <c r="B16" s="74">
        <f>Weather_Site!B23</f>
        <v>43776</v>
      </c>
      <c r="C16" s="75">
        <f>Weather_Site!C23</f>
        <v>0.22916666666666666</v>
      </c>
      <c r="D16" s="29">
        <f>Weather_Site!D23</f>
        <v>6.6</v>
      </c>
      <c r="E16" s="29">
        <f>Weather_Site!E23</f>
        <v>99</v>
      </c>
      <c r="F16" s="29">
        <f>Weather_Site!F23</f>
        <v>0</v>
      </c>
      <c r="G16" s="29">
        <f>Weather_Site!G23</f>
        <v>0</v>
      </c>
      <c r="H16" s="33">
        <f>'Forest(McArthur)'!N20</f>
        <v>0.40193571155198721</v>
      </c>
      <c r="I16" s="33">
        <f>Grass!I20</f>
        <v>0</v>
      </c>
      <c r="J16" s="349">
        <f>'Forest(McArthur)'!O20</f>
        <v>11.575748492697231</v>
      </c>
      <c r="K16" s="349" t="e">
        <f>'Forest(McArthur)'!AB20</f>
        <v>#NUM!</v>
      </c>
      <c r="L16" s="349">
        <f>'Forest(VESTA)'!P25</f>
        <v>0</v>
      </c>
      <c r="M16" s="349">
        <f>'DryForest(VESTA)'!P25</f>
        <v>0</v>
      </c>
      <c r="N16" s="349">
        <f>'VESTA Mk2 Dry'!Y25</f>
        <v>0</v>
      </c>
      <c r="O16" s="349"/>
      <c r="P16" s="349">
        <f>RedBook!AA25</f>
        <v>0</v>
      </c>
      <c r="Q16" s="350">
        <f>Grass!W20</f>
        <v>0</v>
      </c>
      <c r="R16" s="350">
        <f>Grass!AB20</f>
        <v>0</v>
      </c>
      <c r="S16" s="350">
        <f>Grass!AG20</f>
        <v>0</v>
      </c>
      <c r="T16" s="350">
        <f>Heath!L20</f>
        <v>0</v>
      </c>
      <c r="U16" s="351">
        <f>Buttongrass!M24</f>
        <v>0</v>
      </c>
      <c r="V16" s="352">
        <f>'WA Mallee'!J20</f>
        <v>0</v>
      </c>
      <c r="W16" s="344">
        <f>'Forest(McArthur)'!S20</f>
        <v>113.15270779624113</v>
      </c>
      <c r="X16" s="344" t="e">
        <f>'Forest(McArthur)'!AF20</f>
        <v>#NUM!</v>
      </c>
      <c r="Y16" s="344">
        <f>'Forest(VESTA)'!T25</f>
        <v>0</v>
      </c>
      <c r="Z16" s="344">
        <f>'DryForest(VESTA)'!T25</f>
        <v>0</v>
      </c>
      <c r="AA16" s="344">
        <f>'VESTA Mk2 Dry'!AB25</f>
        <v>0</v>
      </c>
      <c r="AB16" s="344">
        <f>'VESTA Mk2 Wet'!AC25</f>
        <v>0</v>
      </c>
      <c r="AC16" s="345">
        <f>Grass!Z20</f>
        <v>0</v>
      </c>
      <c r="AD16" s="345">
        <f>Grass!AE20</f>
        <v>0</v>
      </c>
      <c r="AE16" s="345">
        <f>Grass!AJ20</f>
        <v>0</v>
      </c>
      <c r="AF16" s="346">
        <f>'Forest(McArthur)'!Q20</f>
        <v>3.9104847304050638</v>
      </c>
      <c r="AG16" s="346" t="e">
        <f>'Forest(McArthur)'!AD20</f>
        <v>#NUM!</v>
      </c>
      <c r="AH16" s="346">
        <f>'Forest(VESTA)'!R25</f>
        <v>0</v>
      </c>
      <c r="AI16" s="346">
        <f>'DryForest(VESTA)'!R25</f>
        <v>0</v>
      </c>
      <c r="AJ16" s="346">
        <f>'VESTA Mk2 Dry'!Z25</f>
        <v>0</v>
      </c>
      <c r="AK16" s="346">
        <f>'VESTA Mk2 Wet'!AA25</f>
        <v>0</v>
      </c>
      <c r="AL16" s="346">
        <f>Grass!Y20</f>
        <v>0</v>
      </c>
      <c r="AM16" s="346">
        <f>Grass!AD20</f>
        <v>0</v>
      </c>
      <c r="AN16" s="346">
        <f>Grass!AI20</f>
        <v>0</v>
      </c>
      <c r="AO16" s="347">
        <f>'Forest(McArthur)'!R20</f>
        <v>0</v>
      </c>
      <c r="AP16" s="348">
        <f>'Forest(VESTA)'!S25</f>
        <v>0</v>
      </c>
      <c r="AQ16" s="348">
        <f>'DryForest(VESTA)'!S25</f>
        <v>0</v>
      </c>
    </row>
    <row r="17" spans="1:43" x14ac:dyDescent="0.25">
      <c r="A17" s="29" t="str">
        <f>Weather_Site!A24</f>
        <v>Thu</v>
      </c>
      <c r="B17" s="74">
        <f>Weather_Site!B24</f>
        <v>43776</v>
      </c>
      <c r="C17" s="75">
        <f>Weather_Site!C24</f>
        <v>0.25</v>
      </c>
      <c r="D17" s="29">
        <f>Weather_Site!D24</f>
        <v>6.5</v>
      </c>
      <c r="E17" s="29">
        <f>Weather_Site!E24</f>
        <v>99</v>
      </c>
      <c r="F17" s="29">
        <f>Weather_Site!F24</f>
        <v>0</v>
      </c>
      <c r="G17" s="29">
        <f>Weather_Site!G24</f>
        <v>0</v>
      </c>
      <c r="H17" s="33">
        <f>'Forest(McArthur)'!N21</f>
        <v>0.40057946219954149</v>
      </c>
      <c r="I17" s="33">
        <f>Grass!I21</f>
        <v>0</v>
      </c>
      <c r="J17" s="349">
        <f>'Forest(McArthur)'!O21</f>
        <v>11.536688511346794</v>
      </c>
      <c r="K17" s="349" t="e">
        <f>'Forest(McArthur)'!AB21</f>
        <v>#NUM!</v>
      </c>
      <c r="L17" s="349">
        <f>'Forest(VESTA)'!P26</f>
        <v>0</v>
      </c>
      <c r="M17" s="349">
        <f>'DryForest(VESTA)'!P26</f>
        <v>0</v>
      </c>
      <c r="N17" s="349">
        <f>'VESTA Mk2 Dry'!Y26</f>
        <v>0</v>
      </c>
      <c r="O17" s="349"/>
      <c r="P17" s="349">
        <f>RedBook!AA26</f>
        <v>0</v>
      </c>
      <c r="Q17" s="350">
        <f>Grass!W21</f>
        <v>0</v>
      </c>
      <c r="R17" s="350">
        <f>Grass!AB21</f>
        <v>0</v>
      </c>
      <c r="S17" s="350">
        <f>Grass!AG21</f>
        <v>0</v>
      </c>
      <c r="T17" s="350">
        <f>Heath!L21</f>
        <v>0</v>
      </c>
      <c r="U17" s="351">
        <f>Buttongrass!M25</f>
        <v>0</v>
      </c>
      <c r="V17" s="352">
        <f>'WA Mallee'!J21</f>
        <v>0</v>
      </c>
      <c r="W17" s="344">
        <f>'Forest(McArthur)'!S21</f>
        <v>112.77089726718022</v>
      </c>
      <c r="X17" s="344" t="e">
        <f>'Forest(McArthur)'!AF21</f>
        <v>#NUM!</v>
      </c>
      <c r="Y17" s="344">
        <f>'Forest(VESTA)'!T26</f>
        <v>0</v>
      </c>
      <c r="Z17" s="344">
        <f>'DryForest(VESTA)'!T26</f>
        <v>0</v>
      </c>
      <c r="AA17" s="344">
        <f>'VESTA Mk2 Dry'!AB26</f>
        <v>0</v>
      </c>
      <c r="AB17" s="344">
        <f>'VESTA Mk2 Wet'!AC26</f>
        <v>0</v>
      </c>
      <c r="AC17" s="345">
        <f>Grass!Z21</f>
        <v>0</v>
      </c>
      <c r="AD17" s="345">
        <f>Grass!AE21</f>
        <v>0</v>
      </c>
      <c r="AE17" s="345">
        <f>Grass!AJ21</f>
        <v>0</v>
      </c>
      <c r="AF17" s="346">
        <f>'Forest(McArthur)'!Q21</f>
        <v>3.9099769506475077</v>
      </c>
      <c r="AG17" s="346" t="e">
        <f>'Forest(McArthur)'!AD21</f>
        <v>#NUM!</v>
      </c>
      <c r="AH17" s="346">
        <f>'Forest(VESTA)'!R26</f>
        <v>0</v>
      </c>
      <c r="AI17" s="346">
        <f>'DryForest(VESTA)'!R26</f>
        <v>0</v>
      </c>
      <c r="AJ17" s="346">
        <f>'VESTA Mk2 Dry'!Z26</f>
        <v>0</v>
      </c>
      <c r="AK17" s="346">
        <f>'VESTA Mk2 Wet'!AA26</f>
        <v>0</v>
      </c>
      <c r="AL17" s="346">
        <f>Grass!Y21</f>
        <v>0</v>
      </c>
      <c r="AM17" s="346">
        <f>Grass!AD21</f>
        <v>0</v>
      </c>
      <c r="AN17" s="346">
        <f>Grass!AI21</f>
        <v>0</v>
      </c>
      <c r="AO17" s="347">
        <f>'Forest(McArthur)'!R21</f>
        <v>0</v>
      </c>
      <c r="AP17" s="348">
        <f>'Forest(VESTA)'!S26</f>
        <v>0</v>
      </c>
      <c r="AQ17" s="348">
        <f>'DryForest(VESTA)'!S26</f>
        <v>0</v>
      </c>
    </row>
    <row r="18" spans="1:43" x14ac:dyDescent="0.25">
      <c r="A18" s="29" t="str">
        <f>Weather_Site!A25</f>
        <v>Thu</v>
      </c>
      <c r="B18" s="74">
        <f>Weather_Site!B25</f>
        <v>43776</v>
      </c>
      <c r="C18" s="75">
        <f>Weather_Site!C25</f>
        <v>0.27083333333333331</v>
      </c>
      <c r="D18" s="29">
        <f>Weather_Site!D25</f>
        <v>7.1</v>
      </c>
      <c r="E18" s="29">
        <f>Weather_Site!E25</f>
        <v>99</v>
      </c>
      <c r="F18" s="29">
        <f>Weather_Site!F25</f>
        <v>220</v>
      </c>
      <c r="G18" s="29">
        <f>Weather_Site!G25</f>
        <v>4</v>
      </c>
      <c r="H18" s="33">
        <f>'Forest(McArthur)'!N22</f>
        <v>0.44889641264338664</v>
      </c>
      <c r="I18" s="33">
        <f>Grass!I22</f>
        <v>0</v>
      </c>
      <c r="J18" s="349">
        <f>'Forest(McArthur)'!O22</f>
        <v>12.928216684129536</v>
      </c>
      <c r="K18" s="349" t="e">
        <f>'Forest(McArthur)'!AB22</f>
        <v>#NUM!</v>
      </c>
      <c r="L18" s="349">
        <f>'Forest(VESTA)'!P27</f>
        <v>0</v>
      </c>
      <c r="M18" s="349">
        <f>'DryForest(VESTA)'!P27</f>
        <v>0</v>
      </c>
      <c r="N18" s="349">
        <f>'VESTA Mk2 Dry'!Y27</f>
        <v>44.945395822981752</v>
      </c>
      <c r="O18" s="349"/>
      <c r="P18" s="349">
        <f>RedBook!AA27</f>
        <v>0</v>
      </c>
      <c r="Q18" s="350">
        <f>Grass!W22</f>
        <v>0</v>
      </c>
      <c r="R18" s="350">
        <f>Grass!AB22</f>
        <v>0</v>
      </c>
      <c r="S18" s="350">
        <f>Grass!AG22</f>
        <v>0</v>
      </c>
      <c r="T18" s="350">
        <f>Heath!L22</f>
        <v>0</v>
      </c>
      <c r="U18" s="351">
        <f>Buttongrass!M26</f>
        <v>0</v>
      </c>
      <c r="V18" s="352">
        <f>'WA Mallee'!J22</f>
        <v>0</v>
      </c>
      <c r="W18" s="344">
        <f>'Forest(McArthur)'!S22</f>
        <v>126.37305706051508</v>
      </c>
      <c r="X18" s="344" t="e">
        <f>'Forest(McArthur)'!AF22</f>
        <v>#NUM!</v>
      </c>
      <c r="Y18" s="344">
        <f>'Forest(VESTA)'!T27</f>
        <v>0</v>
      </c>
      <c r="Z18" s="344">
        <f>'DryForest(VESTA)'!T27</f>
        <v>0</v>
      </c>
      <c r="AA18" s="344">
        <f>'VESTA Mk2 Dry'!AB27</f>
        <v>534.10112036309988</v>
      </c>
      <c r="AB18" s="344">
        <f>'VESTA Mk2 Wet'!AC27</f>
        <v>0</v>
      </c>
      <c r="AC18" s="345">
        <f>Grass!Z22</f>
        <v>0</v>
      </c>
      <c r="AD18" s="345">
        <f>Grass!AE22</f>
        <v>0</v>
      </c>
      <c r="AE18" s="345">
        <f>Grass!AJ22</f>
        <v>0</v>
      </c>
      <c r="AF18" s="346">
        <f>'Forest(McArthur)'!Q22</f>
        <v>3.9280668168936836</v>
      </c>
      <c r="AG18" s="346" t="e">
        <f>'Forest(McArthur)'!AD22</f>
        <v>#NUM!</v>
      </c>
      <c r="AH18" s="346">
        <f>'Forest(VESTA)'!R27</f>
        <v>0</v>
      </c>
      <c r="AI18" s="346">
        <f>'DryForest(VESTA)'!R27</f>
        <v>0</v>
      </c>
      <c r="AJ18" s="346">
        <f>'VESTA Mk2 Dry'!Z27</f>
        <v>0.50443764584034656</v>
      </c>
      <c r="AK18" s="346">
        <f>'VESTA Mk2 Wet'!AA27</f>
        <v>0</v>
      </c>
      <c r="AL18" s="346">
        <f>Grass!Y22</f>
        <v>0</v>
      </c>
      <c r="AM18" s="346">
        <f>Grass!AD22</f>
        <v>0</v>
      </c>
      <c r="AN18" s="346">
        <f>Grass!AI22</f>
        <v>0</v>
      </c>
      <c r="AO18" s="347">
        <f>'Forest(McArthur)'!R22</f>
        <v>0</v>
      </c>
      <c r="AP18" s="348">
        <f>'Forest(VESTA)'!S27</f>
        <v>0</v>
      </c>
      <c r="AQ18" s="348">
        <f>'DryForest(VESTA)'!S27</f>
        <v>0</v>
      </c>
    </row>
    <row r="19" spans="1:43" x14ac:dyDescent="0.25">
      <c r="A19" s="29" t="str">
        <f>Weather_Site!A26</f>
        <v>Thu</v>
      </c>
      <c r="B19" s="74">
        <f>Weather_Site!B26</f>
        <v>43776</v>
      </c>
      <c r="C19" s="75">
        <f>Weather_Site!C26</f>
        <v>0.29166666666666669</v>
      </c>
      <c r="D19" s="29">
        <f>Weather_Site!D26</f>
        <v>9.6999999999999993</v>
      </c>
      <c r="E19" s="29">
        <f>Weather_Site!E26</f>
        <v>99</v>
      </c>
      <c r="F19" s="29">
        <f>Weather_Site!F26</f>
        <v>0</v>
      </c>
      <c r="G19" s="29">
        <f>Weather_Site!G26</f>
        <v>0</v>
      </c>
      <c r="H19" s="33">
        <f>'Forest(McArthur)'!N23</f>
        <v>0.44633605476748894</v>
      </c>
      <c r="I19" s="33">
        <f>Grass!I23</f>
        <v>0</v>
      </c>
      <c r="J19" s="349">
        <f>'Forest(McArthur)'!O23</f>
        <v>12.85447837730368</v>
      </c>
      <c r="K19" s="349" t="e">
        <f>'Forest(McArthur)'!AB23</f>
        <v>#NUM!</v>
      </c>
      <c r="L19" s="349">
        <f>'Forest(VESTA)'!P28</f>
        <v>0</v>
      </c>
      <c r="M19" s="349">
        <f>'DryForest(VESTA)'!P28</f>
        <v>0</v>
      </c>
      <c r="N19" s="349">
        <f>'VESTA Mk2 Dry'!Y28</f>
        <v>0</v>
      </c>
      <c r="O19" s="349"/>
      <c r="P19" s="349">
        <f>RedBook!AA28</f>
        <v>0</v>
      </c>
      <c r="Q19" s="350">
        <f>Grass!W23</f>
        <v>0</v>
      </c>
      <c r="R19" s="350">
        <f>Grass!AB23</f>
        <v>0</v>
      </c>
      <c r="S19" s="350">
        <f>Grass!AG23</f>
        <v>0</v>
      </c>
      <c r="T19" s="350">
        <f>Heath!L23</f>
        <v>0</v>
      </c>
      <c r="U19" s="351">
        <f>Buttongrass!M27</f>
        <v>0</v>
      </c>
      <c r="V19" s="352">
        <f>'WA Mallee'!J23</f>
        <v>0</v>
      </c>
      <c r="W19" s="344">
        <f>'Forest(McArthur)'!S23</f>
        <v>125.65226660010387</v>
      </c>
      <c r="X19" s="344" t="e">
        <f>'Forest(McArthur)'!AF23</f>
        <v>#NUM!</v>
      </c>
      <c r="Y19" s="344">
        <f>'Forest(VESTA)'!T28</f>
        <v>0</v>
      </c>
      <c r="Z19" s="344">
        <f>'DryForest(VESTA)'!T28</f>
        <v>0</v>
      </c>
      <c r="AA19" s="344">
        <f>'VESTA Mk2 Dry'!AB28</f>
        <v>0</v>
      </c>
      <c r="AB19" s="344">
        <f>'VESTA Mk2 Wet'!AC28</f>
        <v>0</v>
      </c>
      <c r="AC19" s="345">
        <f>Grass!Z23</f>
        <v>0</v>
      </c>
      <c r="AD19" s="345">
        <f>Grass!AE23</f>
        <v>0</v>
      </c>
      <c r="AE19" s="345">
        <f>Grass!AJ23</f>
        <v>0</v>
      </c>
      <c r="AF19" s="346">
        <f>'Forest(McArthur)'!Q23</f>
        <v>3.927108218904948</v>
      </c>
      <c r="AG19" s="346" t="e">
        <f>'Forest(McArthur)'!AD23</f>
        <v>#NUM!</v>
      </c>
      <c r="AH19" s="346">
        <f>'Forest(VESTA)'!R28</f>
        <v>0</v>
      </c>
      <c r="AI19" s="346">
        <f>'DryForest(VESTA)'!R28</f>
        <v>0</v>
      </c>
      <c r="AJ19" s="346">
        <f>'VESTA Mk2 Dry'!Z28</f>
        <v>0</v>
      </c>
      <c r="AK19" s="346">
        <f>'VESTA Mk2 Wet'!AA28</f>
        <v>0</v>
      </c>
      <c r="AL19" s="346">
        <f>Grass!Y23</f>
        <v>0</v>
      </c>
      <c r="AM19" s="346">
        <f>Grass!AD23</f>
        <v>0</v>
      </c>
      <c r="AN19" s="346">
        <f>Grass!AI23</f>
        <v>0</v>
      </c>
      <c r="AO19" s="347">
        <f>'Forest(McArthur)'!R23</f>
        <v>0</v>
      </c>
      <c r="AP19" s="348">
        <f>'Forest(VESTA)'!S28</f>
        <v>0</v>
      </c>
      <c r="AQ19" s="348">
        <f>'DryForest(VESTA)'!S28</f>
        <v>0</v>
      </c>
    </row>
    <row r="20" spans="1:43" x14ac:dyDescent="0.25">
      <c r="A20" s="29" t="str">
        <f>Weather_Site!A27</f>
        <v>Thu</v>
      </c>
      <c r="B20" s="74">
        <f>Weather_Site!B27</f>
        <v>43776</v>
      </c>
      <c r="C20" s="75">
        <f>Weather_Site!C27</f>
        <v>0.3125</v>
      </c>
      <c r="D20" s="29">
        <f>Weather_Site!D27</f>
        <v>12.2</v>
      </c>
      <c r="E20" s="29">
        <f>Weather_Site!E27</f>
        <v>99</v>
      </c>
      <c r="F20" s="29">
        <f>Weather_Site!F27</f>
        <v>250</v>
      </c>
      <c r="G20" s="29">
        <f>Weather_Site!G27</f>
        <v>5</v>
      </c>
      <c r="H20" s="33">
        <f>'Forest(McArthur)'!N24</f>
        <v>0.54597443609924323</v>
      </c>
      <c r="I20" s="33">
        <f>Grass!I24</f>
        <v>0</v>
      </c>
      <c r="J20" s="349">
        <f>'Forest(McArthur)'!O24</f>
        <v>15.724063759658204</v>
      </c>
      <c r="K20" s="349" t="e">
        <f>'Forest(McArthur)'!AB24</f>
        <v>#NUM!</v>
      </c>
      <c r="L20" s="349">
        <f>'Forest(VESTA)'!P29</f>
        <v>0</v>
      </c>
      <c r="M20" s="349">
        <f>'DryForest(VESTA)'!P29</f>
        <v>0</v>
      </c>
      <c r="N20" s="349">
        <f>'VESTA Mk2 Dry'!Y29</f>
        <v>54.54363202854617</v>
      </c>
      <c r="O20" s="349"/>
      <c r="P20" s="349">
        <f>RedBook!AA29</f>
        <v>0</v>
      </c>
      <c r="Q20" s="350">
        <f>Grass!W24</f>
        <v>0</v>
      </c>
      <c r="R20" s="350">
        <f>Grass!AB24</f>
        <v>0</v>
      </c>
      <c r="S20" s="350">
        <f>Grass!AG24</f>
        <v>0</v>
      </c>
      <c r="T20" s="350">
        <f>Heath!L24</f>
        <v>0</v>
      </c>
      <c r="U20" s="351">
        <f>Buttongrass!M28</f>
        <v>0</v>
      </c>
      <c r="V20" s="352">
        <f>'WA Mallee'!J24</f>
        <v>0</v>
      </c>
      <c r="W20" s="344">
        <f>'Forest(McArthur)'!S24</f>
        <v>153.70240577432403</v>
      </c>
      <c r="X20" s="344" t="e">
        <f>'Forest(McArthur)'!AF24</f>
        <v>#NUM!</v>
      </c>
      <c r="Y20" s="344">
        <f>'Forest(VESTA)'!T29</f>
        <v>0</v>
      </c>
      <c r="Z20" s="344">
        <f>'DryForest(VESTA)'!T29</f>
        <v>0</v>
      </c>
      <c r="AA20" s="344">
        <f>'VESTA Mk2 Dry'!AB29</f>
        <v>648.16016060589027</v>
      </c>
      <c r="AB20" s="344">
        <f>'VESTA Mk2 Wet'!AC29</f>
        <v>0</v>
      </c>
      <c r="AC20" s="345">
        <f>Grass!Z24</f>
        <v>0</v>
      </c>
      <c r="AD20" s="345">
        <f>Grass!AE24</f>
        <v>0</v>
      </c>
      <c r="AE20" s="345">
        <f>Grass!AJ24</f>
        <v>0</v>
      </c>
      <c r="AF20" s="346">
        <f>'Forest(McArthur)'!Q24</f>
        <v>3.964412828875556</v>
      </c>
      <c r="AG20" s="346" t="e">
        <f>'Forest(McArthur)'!AD24</f>
        <v>#NUM!</v>
      </c>
      <c r="AH20" s="346">
        <f>'Forest(VESTA)'!R29</f>
        <v>0</v>
      </c>
      <c r="AI20" s="346">
        <f>'DryForest(VESTA)'!R29</f>
        <v>0</v>
      </c>
      <c r="AJ20" s="346">
        <f>'VESTA Mk2 Dry'!Z29</f>
        <v>0.58020575842444211</v>
      </c>
      <c r="AK20" s="346">
        <f>'VESTA Mk2 Wet'!AA29</f>
        <v>0</v>
      </c>
      <c r="AL20" s="346">
        <f>Grass!Y24</f>
        <v>0</v>
      </c>
      <c r="AM20" s="346">
        <f>Grass!AD24</f>
        <v>0</v>
      </c>
      <c r="AN20" s="346">
        <f>Grass!AI24</f>
        <v>0</v>
      </c>
      <c r="AO20" s="347">
        <f>'Forest(McArthur)'!R24</f>
        <v>0</v>
      </c>
      <c r="AP20" s="348">
        <f>'Forest(VESTA)'!S29</f>
        <v>0</v>
      </c>
      <c r="AQ20" s="348">
        <f>'DryForest(VESTA)'!S29</f>
        <v>0</v>
      </c>
    </row>
    <row r="21" spans="1:43" x14ac:dyDescent="0.25">
      <c r="A21" s="29" t="str">
        <f>Weather_Site!A28</f>
        <v>Thu</v>
      </c>
      <c r="B21" s="74">
        <f>Weather_Site!B28</f>
        <v>43776</v>
      </c>
      <c r="C21" s="75">
        <f>Weather_Site!C28</f>
        <v>0.33333333333333331</v>
      </c>
      <c r="D21" s="29">
        <f>Weather_Site!D28</f>
        <v>17.2</v>
      </c>
      <c r="E21" s="29">
        <f>Weather_Site!E28</f>
        <v>72</v>
      </c>
      <c r="F21" s="29">
        <f>Weather_Site!F28</f>
        <v>0</v>
      </c>
      <c r="G21" s="29">
        <f>Weather_Site!G28</f>
        <v>0</v>
      </c>
      <c r="H21" s="33">
        <f>'Forest(McArthur)'!N25</f>
        <v>1.4598254522731315</v>
      </c>
      <c r="I21" s="33">
        <f>Grass!I25</f>
        <v>0</v>
      </c>
      <c r="J21" s="349">
        <f>'Forest(McArthur)'!O25</f>
        <v>42.042973025466182</v>
      </c>
      <c r="K21" s="349" t="e">
        <f>'Forest(McArthur)'!AB25</f>
        <v>#NUM!</v>
      </c>
      <c r="L21" s="349">
        <f>'Forest(VESTA)'!P30</f>
        <v>0</v>
      </c>
      <c r="M21" s="349">
        <f>'DryForest(VESTA)'!P30</f>
        <v>0</v>
      </c>
      <c r="N21" s="349">
        <f>'VESTA Mk2 Dry'!Y30</f>
        <v>0</v>
      </c>
      <c r="O21" s="349"/>
      <c r="P21" s="349">
        <f>RedBook!AA30</f>
        <v>0</v>
      </c>
      <c r="Q21" s="350">
        <f>Grass!W25</f>
        <v>0</v>
      </c>
      <c r="R21" s="350">
        <f>Grass!AB25</f>
        <v>0</v>
      </c>
      <c r="S21" s="350">
        <f>Grass!AG25</f>
        <v>0</v>
      </c>
      <c r="T21" s="350">
        <f>Heath!L25</f>
        <v>0</v>
      </c>
      <c r="U21" s="351">
        <f>Buttongrass!M29</f>
        <v>0</v>
      </c>
      <c r="V21" s="352">
        <f>'WA Mallee'!J25</f>
        <v>0</v>
      </c>
      <c r="W21" s="344">
        <f>'Forest(McArthur)'!S25</f>
        <v>410.96921245628613</v>
      </c>
      <c r="X21" s="344" t="e">
        <f>'Forest(McArthur)'!AF25</f>
        <v>#NUM!</v>
      </c>
      <c r="Y21" s="344">
        <f>'Forest(VESTA)'!T30</f>
        <v>0</v>
      </c>
      <c r="Z21" s="344">
        <f>'DryForest(VESTA)'!T30</f>
        <v>0</v>
      </c>
      <c r="AA21" s="344">
        <f>'VESTA Mk2 Dry'!AB30</f>
        <v>0</v>
      </c>
      <c r="AB21" s="344">
        <f>'VESTA Mk2 Wet'!AC30</f>
        <v>0</v>
      </c>
      <c r="AC21" s="345">
        <f>Grass!Z25</f>
        <v>0</v>
      </c>
      <c r="AD21" s="345">
        <f>Grass!AE25</f>
        <v>0</v>
      </c>
      <c r="AE21" s="345">
        <f>Grass!AJ25</f>
        <v>0</v>
      </c>
      <c r="AF21" s="346">
        <f>'Forest(McArthur)'!Q25</f>
        <v>4.3065586493310599</v>
      </c>
      <c r="AG21" s="346" t="e">
        <f>'Forest(McArthur)'!AD25</f>
        <v>#NUM!</v>
      </c>
      <c r="AH21" s="346">
        <f>'Forest(VESTA)'!R30</f>
        <v>0</v>
      </c>
      <c r="AI21" s="346">
        <f>'DryForest(VESTA)'!R30</f>
        <v>0</v>
      </c>
      <c r="AJ21" s="346">
        <f>'VESTA Mk2 Dry'!Z30</f>
        <v>0</v>
      </c>
      <c r="AK21" s="346">
        <f>'VESTA Mk2 Wet'!AA30</f>
        <v>0</v>
      </c>
      <c r="AL21" s="346">
        <f>Grass!Y25</f>
        <v>0</v>
      </c>
      <c r="AM21" s="346">
        <f>Grass!AD25</f>
        <v>0</v>
      </c>
      <c r="AN21" s="346">
        <f>Grass!AI25</f>
        <v>0</v>
      </c>
      <c r="AO21" s="347">
        <f>'Forest(McArthur)'!R25</f>
        <v>0</v>
      </c>
      <c r="AP21" s="348">
        <f>'Forest(VESTA)'!S30</f>
        <v>0</v>
      </c>
      <c r="AQ21" s="348">
        <f>'DryForest(VESTA)'!S30</f>
        <v>0</v>
      </c>
    </row>
    <row r="22" spans="1:43" x14ac:dyDescent="0.25">
      <c r="A22" s="29" t="str">
        <f>Weather_Site!A29</f>
        <v>Thu</v>
      </c>
      <c r="B22" s="74">
        <f>Weather_Site!B29</f>
        <v>43776</v>
      </c>
      <c r="C22" s="75">
        <f>Weather_Site!C29</f>
        <v>0.35416666666666669</v>
      </c>
      <c r="D22" s="29">
        <f>Weather_Site!D29</f>
        <v>22.1</v>
      </c>
      <c r="E22" s="29">
        <f>Weather_Site!E29</f>
        <v>30</v>
      </c>
      <c r="F22" s="29">
        <f>Weather_Site!F29</f>
        <v>300</v>
      </c>
      <c r="G22" s="29">
        <f>Weather_Site!G29</f>
        <v>13</v>
      </c>
      <c r="H22" s="33">
        <f>'Forest(McArthur)'!N26</f>
        <v>0</v>
      </c>
      <c r="I22" s="33">
        <f>Grass!I26</f>
        <v>0</v>
      </c>
      <c r="J22" s="349">
        <f>'Forest(McArthur)'!O26</f>
        <v>0</v>
      </c>
      <c r="K22" s="349">
        <f>'Forest(McArthur)'!AB26</f>
        <v>0</v>
      </c>
      <c r="L22" s="349">
        <f>'Forest(VESTA)'!P31</f>
        <v>0</v>
      </c>
      <c r="M22" s="349">
        <f>'DryForest(VESTA)'!P31</f>
        <v>0</v>
      </c>
      <c r="N22" s="349">
        <f>'VESTA Mk2 Dry'!Y31</f>
        <v>496.40860742076569</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5898.9889515167652</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2.8642300711340711</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5">
      <c r="A23" s="29" t="str">
        <f>Weather_Site!A30</f>
        <v>Thu</v>
      </c>
      <c r="B23" s="74">
        <f>Weather_Site!B30</f>
        <v>43776</v>
      </c>
      <c r="C23" s="75">
        <f>Weather_Site!C30</f>
        <v>0.375</v>
      </c>
      <c r="D23" s="29">
        <f>Weather_Site!D30</f>
        <v>23.8</v>
      </c>
      <c r="E23" s="29">
        <f>Weather_Site!E30</f>
        <v>27</v>
      </c>
      <c r="F23" s="29">
        <f>Weather_Site!F30</f>
        <v>320</v>
      </c>
      <c r="G23" s="29">
        <f>Weather_Site!G30</f>
        <v>17</v>
      </c>
      <c r="H23" s="33">
        <f>'Forest(McArthur)'!N27</f>
        <v>0</v>
      </c>
      <c r="I23" s="33">
        <f>Grass!I27</f>
        <v>0</v>
      </c>
      <c r="J23" s="349">
        <f>'Forest(McArthur)'!O27</f>
        <v>0</v>
      </c>
      <c r="K23" s="349">
        <f>'Forest(McArthur)'!AB27</f>
        <v>0</v>
      </c>
      <c r="L23" s="349">
        <f>'Forest(VESTA)'!P32</f>
        <v>0</v>
      </c>
      <c r="M23" s="349">
        <f>'DryForest(VESTA)'!P32</f>
        <v>0</v>
      </c>
      <c r="N23" s="349">
        <f>'VESTA Mk2 Dry'!Y32</f>
        <v>665.68602272175121</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7910.5689033434774</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3.5411138308948584</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5">
      <c r="A24" s="29" t="str">
        <f>Weather_Site!A31</f>
        <v>Thu</v>
      </c>
      <c r="B24" s="74">
        <f>Weather_Site!B31</f>
        <v>43776</v>
      </c>
      <c r="C24" s="75">
        <f>Weather_Site!C31</f>
        <v>0.39583333333333331</v>
      </c>
      <c r="D24" s="29">
        <f>Weather_Site!D31</f>
        <v>27.1</v>
      </c>
      <c r="E24" s="29">
        <f>Weather_Site!E31</f>
        <v>18</v>
      </c>
      <c r="F24" s="29">
        <f>Weather_Site!F31</f>
        <v>330</v>
      </c>
      <c r="G24" s="29">
        <f>Weather_Site!G31</f>
        <v>21</v>
      </c>
      <c r="H24" s="33">
        <f>'Forest(McArthur)'!N28</f>
        <v>0</v>
      </c>
      <c r="I24" s="33">
        <f>Grass!I28</f>
        <v>0</v>
      </c>
      <c r="J24" s="349">
        <f>'Forest(McArthur)'!O28</f>
        <v>0</v>
      </c>
      <c r="K24" s="349">
        <f>'Forest(McArthur)'!AB28</f>
        <v>0</v>
      </c>
      <c r="L24" s="349">
        <f>'Forest(VESTA)'!P33</f>
        <v>0</v>
      </c>
      <c r="M24" s="349">
        <f>'DryForest(VESTA)'!P33</f>
        <v>0</v>
      </c>
      <c r="N24" s="349">
        <f>'VESTA Mk2 Dry'!Y33</f>
        <v>1082.3146477904488</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12861.505731243165</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5.0321512993202457</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43776</v>
      </c>
      <c r="B2">
        <f>Weather_Site!D12</f>
        <v>10.9</v>
      </c>
      <c r="C2">
        <f>Weather_Site!E12</f>
        <v>94</v>
      </c>
      <c r="D2">
        <f>Weather_Site!F12</f>
        <v>280</v>
      </c>
      <c r="E2">
        <f>Weather_Site!G12</f>
        <v>4</v>
      </c>
      <c r="F2">
        <f>'Forest(McArthur)'!M9</f>
        <v>7.882539682539683</v>
      </c>
      <c r="G2">
        <f>Grass!$C$4</f>
        <v>85</v>
      </c>
      <c r="H2">
        <v>0</v>
      </c>
    </row>
    <row r="3" spans="1:8" x14ac:dyDescent="0.25">
      <c r="A3" s="230">
        <f>Weather_Site!B13+Weather_Site!C13</f>
        <v>43776.020833333336</v>
      </c>
      <c r="B3">
        <f>Weather_Site!D13</f>
        <v>10.199999999999999</v>
      </c>
      <c r="C3">
        <f>Weather_Site!E13</f>
        <v>96</v>
      </c>
      <c r="D3">
        <f>Weather_Site!F13</f>
        <v>0</v>
      </c>
      <c r="E3">
        <f>Weather_Site!G13</f>
        <v>0</v>
      </c>
      <c r="F3">
        <f>'Forest(McArthur)'!M10</f>
        <v>7.882539682539683</v>
      </c>
      <c r="G3">
        <f>Grass!$C$4</f>
        <v>85</v>
      </c>
      <c r="H3">
        <v>0</v>
      </c>
    </row>
    <row r="4" spans="1:8" x14ac:dyDescent="0.25">
      <c r="A4" s="230">
        <f>Weather_Site!B14+Weather_Site!C14</f>
        <v>43776.041666666664</v>
      </c>
      <c r="B4">
        <f>Weather_Site!D14</f>
        <v>11.1</v>
      </c>
      <c r="C4">
        <f>Weather_Site!E14</f>
        <v>95</v>
      </c>
      <c r="D4">
        <f>Weather_Site!F14</f>
        <v>290</v>
      </c>
      <c r="E4">
        <f>Weather_Site!G14</f>
        <v>5</v>
      </c>
      <c r="F4">
        <f>'Forest(McArthur)'!M11</f>
        <v>7.882539682539683</v>
      </c>
      <c r="G4">
        <f>Grass!$C$4</f>
        <v>85</v>
      </c>
      <c r="H4">
        <v>0</v>
      </c>
    </row>
    <row r="5" spans="1:8" x14ac:dyDescent="0.25">
      <c r="A5" s="230">
        <f>Weather_Site!B15+Weather_Site!C15</f>
        <v>43776.0625</v>
      </c>
      <c r="B5">
        <f>Weather_Site!D15</f>
        <v>9.6</v>
      </c>
      <c r="C5">
        <f>Weather_Site!E15</f>
        <v>97</v>
      </c>
      <c r="D5">
        <f>Weather_Site!F15</f>
        <v>210</v>
      </c>
      <c r="E5">
        <f>Weather_Site!G15</f>
        <v>4</v>
      </c>
      <c r="F5">
        <f>'Forest(McArthur)'!M12</f>
        <v>7.882539682539683</v>
      </c>
      <c r="G5">
        <f>Grass!$C$4</f>
        <v>85</v>
      </c>
      <c r="H5">
        <v>0</v>
      </c>
    </row>
    <row r="6" spans="1:8" x14ac:dyDescent="0.25">
      <c r="A6" s="230">
        <f>Weather_Site!B16+Weather_Site!C16</f>
        <v>43776.083333333336</v>
      </c>
      <c r="B6">
        <f>Weather_Site!D16</f>
        <v>8.5</v>
      </c>
      <c r="C6">
        <f>Weather_Site!E16</f>
        <v>99</v>
      </c>
      <c r="D6">
        <f>Weather_Site!F16</f>
        <v>250</v>
      </c>
      <c r="E6">
        <f>Weather_Site!G16</f>
        <v>8</v>
      </c>
      <c r="F6">
        <f>'Forest(McArthur)'!M13</f>
        <v>7.882539682539683</v>
      </c>
      <c r="G6">
        <f>Grass!$C$4</f>
        <v>85</v>
      </c>
      <c r="H6">
        <v>0</v>
      </c>
    </row>
    <row r="7" spans="1:8" x14ac:dyDescent="0.25">
      <c r="A7" s="230">
        <f>Weather_Site!B17+Weather_Site!C17</f>
        <v>43776.104166666664</v>
      </c>
      <c r="B7">
        <f>Weather_Site!D17</f>
        <v>8.6999999999999993</v>
      </c>
      <c r="C7">
        <f>Weather_Site!E17</f>
        <v>99</v>
      </c>
      <c r="D7">
        <f>Weather_Site!F17</f>
        <v>280</v>
      </c>
      <c r="E7">
        <f>Weather_Site!G17</f>
        <v>5</v>
      </c>
      <c r="F7">
        <f>'Forest(McArthur)'!M14</f>
        <v>7.882539682539683</v>
      </c>
      <c r="G7">
        <f>Grass!$C$4</f>
        <v>85</v>
      </c>
      <c r="H7">
        <v>0</v>
      </c>
    </row>
    <row r="8" spans="1:8" x14ac:dyDescent="0.25">
      <c r="A8" s="230">
        <f>Weather_Site!B18+Weather_Site!C18</f>
        <v>43776.125</v>
      </c>
      <c r="B8">
        <f>Weather_Site!D18</f>
        <v>9</v>
      </c>
      <c r="C8">
        <f>Weather_Site!E18</f>
        <v>99</v>
      </c>
      <c r="D8">
        <f>Weather_Site!F18</f>
        <v>300</v>
      </c>
      <c r="E8">
        <f>Weather_Site!G18</f>
        <v>5</v>
      </c>
      <c r="F8">
        <f>'Forest(McArthur)'!M15</f>
        <v>7.882539682539683</v>
      </c>
      <c r="G8">
        <f>Grass!$C$4</f>
        <v>85</v>
      </c>
      <c r="H8">
        <v>0</v>
      </c>
    </row>
    <row r="9" spans="1:8" x14ac:dyDescent="0.25">
      <c r="A9" s="230">
        <f>Weather_Site!B19+Weather_Site!C19</f>
        <v>43776.145833333336</v>
      </c>
      <c r="B9">
        <f>Weather_Site!D19</f>
        <v>7.7</v>
      </c>
      <c r="C9">
        <f>Weather_Site!E19</f>
        <v>99</v>
      </c>
      <c r="D9">
        <f>Weather_Site!F19</f>
        <v>260</v>
      </c>
      <c r="E9">
        <f>Weather_Site!G19</f>
        <v>9</v>
      </c>
      <c r="F9">
        <f>'Forest(McArthur)'!M16</f>
        <v>7.882539682539683</v>
      </c>
      <c r="G9">
        <f>Grass!$C$4</f>
        <v>85</v>
      </c>
      <c r="H9">
        <v>0</v>
      </c>
    </row>
    <row r="10" spans="1:8" x14ac:dyDescent="0.25">
      <c r="A10" s="230">
        <f>Weather_Site!B20+Weather_Site!C20</f>
        <v>43776.166666666664</v>
      </c>
      <c r="B10">
        <f>Weather_Site!D20</f>
        <v>8.6</v>
      </c>
      <c r="C10">
        <f>Weather_Site!E20</f>
        <v>99</v>
      </c>
      <c r="D10">
        <f>Weather_Site!F20</f>
        <v>240</v>
      </c>
      <c r="E10">
        <f>Weather_Site!G20</f>
        <v>9</v>
      </c>
      <c r="F10">
        <f>'Forest(McArthur)'!M17</f>
        <v>7.882539682539683</v>
      </c>
      <c r="G10">
        <f>Grass!$C$4</f>
        <v>85</v>
      </c>
      <c r="H10">
        <v>0</v>
      </c>
    </row>
    <row r="11" spans="1:8" x14ac:dyDescent="0.25">
      <c r="A11" s="230">
        <f>Weather_Site!B21+Weather_Site!C21</f>
        <v>43776.1875</v>
      </c>
      <c r="B11">
        <f>Weather_Site!D21</f>
        <v>7.7</v>
      </c>
      <c r="C11">
        <f>Weather_Site!E21</f>
        <v>99</v>
      </c>
      <c r="D11">
        <f>Weather_Site!F21</f>
        <v>250</v>
      </c>
      <c r="E11">
        <f>Weather_Site!G21</f>
        <v>9</v>
      </c>
      <c r="F11">
        <f>'Forest(McArthur)'!M18</f>
        <v>7.882539682539683</v>
      </c>
      <c r="G11">
        <f>Grass!$C$4</f>
        <v>85</v>
      </c>
      <c r="H11">
        <v>0</v>
      </c>
    </row>
    <row r="12" spans="1:8" x14ac:dyDescent="0.25">
      <c r="A12" s="230">
        <f>Weather_Site!B22+Weather_Site!C22</f>
        <v>43776.208333333336</v>
      </c>
      <c r="B12">
        <f>Weather_Site!D22</f>
        <v>6.4</v>
      </c>
      <c r="C12">
        <f>Weather_Site!E22</f>
        <v>99</v>
      </c>
      <c r="D12">
        <f>Weather_Site!F22</f>
        <v>270</v>
      </c>
      <c r="E12">
        <f>Weather_Site!G22</f>
        <v>9</v>
      </c>
      <c r="F12">
        <f>'Forest(McArthur)'!M19</f>
        <v>7.882539682539683</v>
      </c>
      <c r="G12">
        <f>Grass!$C$4</f>
        <v>85</v>
      </c>
      <c r="H12">
        <v>0</v>
      </c>
    </row>
    <row r="13" spans="1:8" x14ac:dyDescent="0.25">
      <c r="A13" s="230">
        <f>Weather_Site!B23+Weather_Site!C23</f>
        <v>43776.229166666664</v>
      </c>
      <c r="B13">
        <f>Weather_Site!D23</f>
        <v>6.6</v>
      </c>
      <c r="C13">
        <f>Weather_Site!E23</f>
        <v>99</v>
      </c>
      <c r="D13">
        <f>Weather_Site!F23</f>
        <v>0</v>
      </c>
      <c r="E13">
        <f>Weather_Site!G23</f>
        <v>0</v>
      </c>
      <c r="F13">
        <f>'Forest(McArthur)'!M20</f>
        <v>7.882539682539683</v>
      </c>
      <c r="G13">
        <f>Grass!$C$4</f>
        <v>85</v>
      </c>
      <c r="H13">
        <v>0</v>
      </c>
    </row>
    <row r="14" spans="1:8" x14ac:dyDescent="0.25">
      <c r="A14" s="230">
        <f>Weather_Site!B24+Weather_Site!C24</f>
        <v>43776.25</v>
      </c>
      <c r="B14">
        <f>Weather_Site!D24</f>
        <v>6.5</v>
      </c>
      <c r="C14">
        <f>Weather_Site!E24</f>
        <v>99</v>
      </c>
      <c r="D14">
        <f>Weather_Site!F24</f>
        <v>0</v>
      </c>
      <c r="E14">
        <f>Weather_Site!G24</f>
        <v>0</v>
      </c>
      <c r="F14">
        <f>'Forest(McArthur)'!M21</f>
        <v>7.882539682539683</v>
      </c>
      <c r="G14">
        <f>Grass!$C$4</f>
        <v>85</v>
      </c>
      <c r="H14">
        <v>0</v>
      </c>
    </row>
    <row r="15" spans="1:8" x14ac:dyDescent="0.25">
      <c r="A15" s="230">
        <f>Weather_Site!B25+Weather_Site!C25</f>
        <v>43776.270833333336</v>
      </c>
      <c r="B15">
        <f>Weather_Site!D25</f>
        <v>7.1</v>
      </c>
      <c r="C15">
        <f>Weather_Site!E25</f>
        <v>99</v>
      </c>
      <c r="D15">
        <f>Weather_Site!F25</f>
        <v>220</v>
      </c>
      <c r="E15">
        <f>Weather_Site!G25</f>
        <v>4</v>
      </c>
      <c r="F15">
        <f>'Forest(McArthur)'!M22</f>
        <v>7.882539682539683</v>
      </c>
      <c r="G15">
        <f>Grass!$C$4</f>
        <v>85</v>
      </c>
      <c r="H15">
        <v>0</v>
      </c>
    </row>
    <row r="16" spans="1:8" x14ac:dyDescent="0.25">
      <c r="A16" s="230">
        <f>Weather_Site!B26+Weather_Site!C26</f>
        <v>43776.291666666664</v>
      </c>
      <c r="B16">
        <f>Weather_Site!D26</f>
        <v>9.6999999999999993</v>
      </c>
      <c r="C16">
        <f>Weather_Site!E26</f>
        <v>99</v>
      </c>
      <c r="D16">
        <f>Weather_Site!F26</f>
        <v>0</v>
      </c>
      <c r="E16">
        <f>Weather_Site!G26</f>
        <v>0</v>
      </c>
      <c r="F16">
        <f>'Forest(McArthur)'!M23</f>
        <v>7.882539682539683</v>
      </c>
      <c r="G16">
        <f>Grass!$C$4</f>
        <v>85</v>
      </c>
      <c r="H16">
        <v>0</v>
      </c>
    </row>
    <row r="17" spans="1:8" x14ac:dyDescent="0.25">
      <c r="A17" s="230">
        <f>Weather_Site!B27+Weather_Site!C27</f>
        <v>43776.3125</v>
      </c>
      <c r="B17">
        <f>Weather_Site!D27</f>
        <v>12.2</v>
      </c>
      <c r="C17">
        <f>Weather_Site!E27</f>
        <v>99</v>
      </c>
      <c r="D17">
        <f>Weather_Site!F27</f>
        <v>250</v>
      </c>
      <c r="E17">
        <f>Weather_Site!G27</f>
        <v>5</v>
      </c>
      <c r="F17">
        <f>'Forest(McArthur)'!M24</f>
        <v>7.882539682539683</v>
      </c>
      <c r="G17">
        <f>Grass!$C$4</f>
        <v>85</v>
      </c>
      <c r="H17">
        <v>0</v>
      </c>
    </row>
    <row r="18" spans="1:8" x14ac:dyDescent="0.25">
      <c r="A18" s="230">
        <f>Weather_Site!B28+Weather_Site!C28</f>
        <v>43776.333333333336</v>
      </c>
      <c r="B18">
        <f>Weather_Site!D28</f>
        <v>17.2</v>
      </c>
      <c r="C18">
        <f>Weather_Site!E28</f>
        <v>72</v>
      </c>
      <c r="D18">
        <f>Weather_Site!F28</f>
        <v>0</v>
      </c>
      <c r="E18">
        <f>Weather_Site!G28</f>
        <v>0</v>
      </c>
      <c r="F18">
        <f>'Forest(McArthur)'!M25</f>
        <v>7.882539682539683</v>
      </c>
      <c r="G18">
        <f>Grass!$C$4</f>
        <v>85</v>
      </c>
      <c r="H18">
        <v>0</v>
      </c>
    </row>
    <row r="19" spans="1:8" x14ac:dyDescent="0.25">
      <c r="A19" s="230">
        <f>Weather_Site!B29+Weather_Site!C29</f>
        <v>43776.354166666664</v>
      </c>
      <c r="B19">
        <f>Weather_Site!D29</f>
        <v>22.1</v>
      </c>
      <c r="C19">
        <f>Weather_Site!E29</f>
        <v>30</v>
      </c>
      <c r="D19">
        <f>Weather_Site!F29</f>
        <v>300</v>
      </c>
      <c r="E19">
        <f>Weather_Site!G29</f>
        <v>13</v>
      </c>
      <c r="F19">
        <f>'Forest(McArthur)'!M26</f>
        <v>0</v>
      </c>
      <c r="G19">
        <f>Grass!$C$4</f>
        <v>85</v>
      </c>
      <c r="H19">
        <v>0</v>
      </c>
    </row>
    <row r="20" spans="1:8" x14ac:dyDescent="0.25">
      <c r="A20" s="230">
        <f>Weather_Site!B30+Weather_Site!C30</f>
        <v>43776.375</v>
      </c>
      <c r="B20">
        <f>Weather_Site!D30</f>
        <v>23.8</v>
      </c>
      <c r="C20">
        <f>Weather_Site!E30</f>
        <v>27</v>
      </c>
      <c r="D20">
        <f>Weather_Site!F30</f>
        <v>320</v>
      </c>
      <c r="E20">
        <f>Weather_Site!G30</f>
        <v>17</v>
      </c>
      <c r="F20">
        <f>'Forest(McArthur)'!M27</f>
        <v>0</v>
      </c>
      <c r="G20">
        <f>Grass!$C$4</f>
        <v>85</v>
      </c>
      <c r="H20">
        <v>0</v>
      </c>
    </row>
    <row r="21" spans="1:8" x14ac:dyDescent="0.25">
      <c r="A21" s="230">
        <f>Weather_Site!B31+Weather_Site!C31</f>
        <v>43776.395833333336</v>
      </c>
      <c r="B21">
        <f>Weather_Site!D31</f>
        <v>27.1</v>
      </c>
      <c r="C21">
        <f>Weather_Site!E31</f>
        <v>18</v>
      </c>
      <c r="D21">
        <f>Weather_Site!F31</f>
        <v>330</v>
      </c>
      <c r="E21">
        <f>Weather_Site!G31</f>
        <v>21</v>
      </c>
      <c r="F21">
        <f>'Forest(McArthur)'!M28</f>
        <v>0</v>
      </c>
      <c r="G21">
        <f>Grass!$C$4</f>
        <v>85</v>
      </c>
      <c r="H21">
        <v>0</v>
      </c>
    </row>
    <row r="22" spans="1:8" x14ac:dyDescent="0.25">
      <c r="A22" s="230">
        <f>Weather_Site!B32+Weather_Site!C32</f>
        <v>43776.416666666664</v>
      </c>
      <c r="B22">
        <f>Weather_Site!D32</f>
        <v>28.3</v>
      </c>
      <c r="C22">
        <f>Weather_Site!E32</f>
        <v>15</v>
      </c>
      <c r="D22">
        <f>Weather_Site!F32</f>
        <v>330</v>
      </c>
      <c r="E22">
        <f>Weather_Site!G32</f>
        <v>17</v>
      </c>
      <c r="F22">
        <f>'Forest(McArthur)'!M29</f>
        <v>0</v>
      </c>
      <c r="G22">
        <f>Grass!$C$4</f>
        <v>85</v>
      </c>
      <c r="H22">
        <v>0</v>
      </c>
    </row>
    <row r="23" spans="1:8" x14ac:dyDescent="0.25">
      <c r="A23" s="230">
        <f>Weather_Site!B33+Weather_Site!C33</f>
        <v>43776.4375</v>
      </c>
      <c r="B23">
        <f>Weather_Site!D33</f>
        <v>29</v>
      </c>
      <c r="C23">
        <f>Weather_Site!E33</f>
        <v>14</v>
      </c>
      <c r="D23">
        <f>Weather_Site!F33</f>
        <v>330</v>
      </c>
      <c r="E23">
        <f>Weather_Site!G33</f>
        <v>17</v>
      </c>
      <c r="F23">
        <f>'Forest(McArthur)'!M30</f>
        <v>0</v>
      </c>
      <c r="G23">
        <f>Grass!$C$4</f>
        <v>85</v>
      </c>
      <c r="H23">
        <v>0</v>
      </c>
    </row>
    <row r="24" spans="1:8" x14ac:dyDescent="0.25">
      <c r="A24" s="230">
        <f>Weather_Site!B34+Weather_Site!C34</f>
        <v>43776.458333333336</v>
      </c>
      <c r="B24">
        <f>Weather_Site!D34</f>
        <v>30.4</v>
      </c>
      <c r="C24">
        <f>Weather_Site!E34</f>
        <v>13</v>
      </c>
      <c r="D24">
        <f>Weather_Site!F34</f>
        <v>350</v>
      </c>
      <c r="E24">
        <f>Weather_Site!G34</f>
        <v>24</v>
      </c>
      <c r="F24">
        <f>'Forest(McArthur)'!M31</f>
        <v>0</v>
      </c>
      <c r="G24">
        <f>Grass!$C$4</f>
        <v>85</v>
      </c>
      <c r="H24">
        <v>0</v>
      </c>
    </row>
    <row r="25" spans="1:8" x14ac:dyDescent="0.25">
      <c r="A25" s="230">
        <f>Weather_Site!B35+Weather_Site!C35</f>
        <v>43776.479166666664</v>
      </c>
      <c r="B25">
        <f>Weather_Site!D35</f>
        <v>32</v>
      </c>
      <c r="C25">
        <f>Weather_Site!E35</f>
        <v>12</v>
      </c>
      <c r="D25">
        <f>Weather_Site!F35</f>
        <v>320</v>
      </c>
      <c r="E25">
        <f>Weather_Site!G35</f>
        <v>24</v>
      </c>
      <c r="F25">
        <f>'Forest(McArthur)'!M32</f>
        <v>0</v>
      </c>
      <c r="G25">
        <f>Grass!$C$4</f>
        <v>85</v>
      </c>
      <c r="H25">
        <v>0</v>
      </c>
    </row>
    <row r="26" spans="1:8" x14ac:dyDescent="0.25">
      <c r="A26" s="230">
        <f>Weather_Site!B36+Weather_Site!C36</f>
        <v>43776.5</v>
      </c>
      <c r="B26">
        <f>Weather_Site!D36</f>
        <v>33.1</v>
      </c>
      <c r="C26">
        <f>Weather_Site!E36</f>
        <v>12</v>
      </c>
      <c r="D26">
        <f>Weather_Site!F36</f>
        <v>330</v>
      </c>
      <c r="E26">
        <f>Weather_Site!G36</f>
        <v>21</v>
      </c>
      <c r="F26">
        <f>'Forest(McArthur)'!M33</f>
        <v>0</v>
      </c>
      <c r="G26">
        <f>Grass!$C$4</f>
        <v>85</v>
      </c>
      <c r="H26">
        <v>0</v>
      </c>
    </row>
    <row r="27" spans="1:8" x14ac:dyDescent="0.25">
      <c r="A27" s="230">
        <f>Weather_Site!B37+Weather_Site!C37</f>
        <v>43776.520833333336</v>
      </c>
      <c r="B27">
        <f>Weather_Site!D37</f>
        <v>33.700000000000003</v>
      </c>
      <c r="C27">
        <f>Weather_Site!E37</f>
        <v>10</v>
      </c>
      <c r="D27">
        <f>Weather_Site!F37</f>
        <v>320</v>
      </c>
      <c r="E27">
        <f>Weather_Site!G37</f>
        <v>18</v>
      </c>
      <c r="F27">
        <f>'Forest(McArthur)'!M34</f>
        <v>0</v>
      </c>
      <c r="G27">
        <f>Grass!$C$4</f>
        <v>85</v>
      </c>
      <c r="H27">
        <v>0</v>
      </c>
    </row>
    <row r="28" spans="1:8" x14ac:dyDescent="0.25">
      <c r="A28" s="230">
        <f>Weather_Site!B38+Weather_Site!C38</f>
        <v>43776.541666666664</v>
      </c>
      <c r="B28">
        <f>Weather_Site!D38</f>
        <v>34.5</v>
      </c>
      <c r="C28">
        <f>Weather_Site!E38</f>
        <v>9</v>
      </c>
      <c r="D28">
        <f>Weather_Site!F38</f>
        <v>340</v>
      </c>
      <c r="E28">
        <f>Weather_Site!G38</f>
        <v>24</v>
      </c>
      <c r="F28">
        <f>'Forest(McArthur)'!M35</f>
        <v>0</v>
      </c>
      <c r="G28">
        <f>Grass!$C$4</f>
        <v>85</v>
      </c>
      <c r="H28">
        <v>0</v>
      </c>
    </row>
    <row r="29" spans="1:8" x14ac:dyDescent="0.25">
      <c r="A29" s="230">
        <f>Weather_Site!B39+Weather_Site!C39</f>
        <v>43776.5625</v>
      </c>
      <c r="B29">
        <f>Weather_Site!D39</f>
        <v>34.5</v>
      </c>
      <c r="C29">
        <f>Weather_Site!E39</f>
        <v>9</v>
      </c>
      <c r="D29">
        <f>Weather_Site!F39</f>
        <v>320</v>
      </c>
      <c r="E29">
        <f>Weather_Site!G39</f>
        <v>26</v>
      </c>
      <c r="F29">
        <f>'Forest(McArthur)'!M36</f>
        <v>0</v>
      </c>
      <c r="G29">
        <f>Grass!$C$4</f>
        <v>85</v>
      </c>
      <c r="H29">
        <v>0</v>
      </c>
    </row>
    <row r="30" spans="1:8" x14ac:dyDescent="0.25">
      <c r="A30" s="230">
        <f>Weather_Site!B40+Weather_Site!C40</f>
        <v>43776.583333333336</v>
      </c>
      <c r="B30">
        <f>Weather_Site!D40</f>
        <v>34.5</v>
      </c>
      <c r="C30">
        <f>Weather_Site!E40</f>
        <v>8</v>
      </c>
      <c r="D30">
        <f>Weather_Site!F40</f>
        <v>280</v>
      </c>
      <c r="E30">
        <f>Weather_Site!G40</f>
        <v>22</v>
      </c>
      <c r="F30">
        <f>'Forest(McArthur)'!M37</f>
        <v>0</v>
      </c>
      <c r="G30">
        <f>Grass!$C$4</f>
        <v>85</v>
      </c>
      <c r="H30">
        <v>0</v>
      </c>
    </row>
    <row r="31" spans="1:8" x14ac:dyDescent="0.25">
      <c r="A31" s="230">
        <f>Weather_Site!B41+Weather_Site!C41</f>
        <v>43776.604166666664</v>
      </c>
      <c r="B31">
        <f>Weather_Site!D41</f>
        <v>34.799999999999997</v>
      </c>
      <c r="C31">
        <f>Weather_Site!E41</f>
        <v>8</v>
      </c>
      <c r="D31">
        <f>Weather_Site!F41</f>
        <v>310</v>
      </c>
      <c r="E31">
        <f>Weather_Site!G41</f>
        <v>18</v>
      </c>
      <c r="F31">
        <f>'Forest(McArthur)'!M38</f>
        <v>0</v>
      </c>
      <c r="G31">
        <f>Grass!$C$4</f>
        <v>85</v>
      </c>
      <c r="H31">
        <v>0</v>
      </c>
    </row>
    <row r="32" spans="1:8" x14ac:dyDescent="0.25">
      <c r="A32" s="230">
        <f>Weather_Site!B42+Weather_Site!C42</f>
        <v>43776.625</v>
      </c>
      <c r="B32">
        <f>Weather_Site!D42</f>
        <v>34.9</v>
      </c>
      <c r="C32">
        <f>Weather_Site!E42</f>
        <v>8</v>
      </c>
      <c r="D32">
        <f>Weather_Site!F42</f>
        <v>280</v>
      </c>
      <c r="E32">
        <f>Weather_Site!G42</f>
        <v>13</v>
      </c>
      <c r="F32">
        <f>'Forest(McArthur)'!M39</f>
        <v>0</v>
      </c>
      <c r="G32">
        <f>Grass!$C$4</f>
        <v>85</v>
      </c>
      <c r="H32">
        <v>0</v>
      </c>
    </row>
    <row r="33" spans="1:8" x14ac:dyDescent="0.25">
      <c r="A33" s="230">
        <f>Weather_Site!B43+Weather_Site!C43</f>
        <v>43776.645833333336</v>
      </c>
      <c r="B33">
        <f>Weather_Site!D43</f>
        <v>30.8</v>
      </c>
      <c r="C33">
        <f>Weather_Site!E43</f>
        <v>24</v>
      </c>
      <c r="D33">
        <f>Weather_Site!F43</f>
        <v>100</v>
      </c>
      <c r="E33">
        <f>Weather_Site!G43</f>
        <v>21</v>
      </c>
      <c r="F33">
        <f>'Forest(McArthur)'!M40</f>
        <v>0</v>
      </c>
      <c r="G33">
        <f>Grass!$C$4</f>
        <v>85</v>
      </c>
      <c r="H33">
        <v>0</v>
      </c>
    </row>
    <row r="34" spans="1:8" x14ac:dyDescent="0.25">
      <c r="A34" s="230">
        <f>Weather_Site!B44+Weather_Site!C44</f>
        <v>43776.666666666664</v>
      </c>
      <c r="B34">
        <f>Weather_Site!D44</f>
        <v>30.7</v>
      </c>
      <c r="C34">
        <f>Weather_Site!E44</f>
        <v>22</v>
      </c>
      <c r="D34">
        <f>Weather_Site!F44</f>
        <v>110</v>
      </c>
      <c r="E34">
        <f>Weather_Site!G44</f>
        <v>15</v>
      </c>
      <c r="F34">
        <f>'Forest(McArthur)'!M41</f>
        <v>0</v>
      </c>
      <c r="G34">
        <f>Grass!$C$4</f>
        <v>85</v>
      </c>
      <c r="H34">
        <v>0</v>
      </c>
    </row>
    <row r="35" spans="1:8" x14ac:dyDescent="0.25">
      <c r="A35" s="230">
        <f>Weather_Site!B45+Weather_Site!C45</f>
        <v>43776.6875</v>
      </c>
      <c r="B35">
        <f>Weather_Site!D45</f>
        <v>29.7</v>
      </c>
      <c r="C35">
        <f>Weather_Site!E45</f>
        <v>26</v>
      </c>
      <c r="D35">
        <f>Weather_Site!F45</f>
        <v>120</v>
      </c>
      <c r="E35">
        <f>Weather_Site!G45</f>
        <v>21</v>
      </c>
      <c r="F35">
        <f>'Forest(McArthur)'!M42</f>
        <v>0</v>
      </c>
      <c r="G35">
        <f>Grass!$C$4</f>
        <v>85</v>
      </c>
      <c r="H35">
        <v>0</v>
      </c>
    </row>
    <row r="36" spans="1:8" x14ac:dyDescent="0.25">
      <c r="A36" s="230">
        <f>Weather_Site!B46+Weather_Site!C46</f>
        <v>43776.708333333336</v>
      </c>
      <c r="B36">
        <f>Weather_Site!D46</f>
        <v>29.9</v>
      </c>
      <c r="C36">
        <f>Weather_Site!E46</f>
        <v>22</v>
      </c>
      <c r="D36">
        <f>Weather_Site!F46</f>
        <v>100</v>
      </c>
      <c r="E36">
        <f>Weather_Site!G46</f>
        <v>17</v>
      </c>
      <c r="F36">
        <f>'Forest(McArthur)'!M43</f>
        <v>0</v>
      </c>
      <c r="G36">
        <f>Grass!$C$4</f>
        <v>85</v>
      </c>
      <c r="H36">
        <v>0</v>
      </c>
    </row>
    <row r="37" spans="1:8" x14ac:dyDescent="0.25">
      <c r="A37" s="230">
        <f>Weather_Site!B47+Weather_Site!C47</f>
        <v>43776.729166666664</v>
      </c>
      <c r="B37">
        <f>Weather_Site!D47</f>
        <v>29.7</v>
      </c>
      <c r="C37">
        <f>Weather_Site!E47</f>
        <v>20</v>
      </c>
      <c r="D37">
        <f>Weather_Site!F47</f>
        <v>110</v>
      </c>
      <c r="E37">
        <f>Weather_Site!G47</f>
        <v>17</v>
      </c>
      <c r="F37">
        <f>'Forest(McArthur)'!M44</f>
        <v>0</v>
      </c>
      <c r="G37">
        <f>Grass!$C$4</f>
        <v>85</v>
      </c>
      <c r="H37">
        <v>0</v>
      </c>
    </row>
    <row r="38" spans="1:8" x14ac:dyDescent="0.25">
      <c r="A38" s="230">
        <f>Weather_Site!B48+Weather_Site!C48</f>
        <v>43776.75</v>
      </c>
      <c r="B38">
        <f>Weather_Site!D48</f>
        <v>28.7</v>
      </c>
      <c r="C38">
        <f>Weather_Site!E48</f>
        <v>21</v>
      </c>
      <c r="D38">
        <f>Weather_Site!F48</f>
        <v>90</v>
      </c>
      <c r="E38">
        <f>Weather_Site!G48</f>
        <v>11</v>
      </c>
      <c r="F38">
        <f>'Forest(McArthur)'!M45</f>
        <v>0</v>
      </c>
      <c r="G38">
        <f>Grass!$C$4</f>
        <v>85</v>
      </c>
      <c r="H38">
        <v>0</v>
      </c>
    </row>
    <row r="39" spans="1:8" x14ac:dyDescent="0.25">
      <c r="A39" s="230">
        <f>Weather_Site!B49+Weather_Site!C49</f>
        <v>43776.770833333336</v>
      </c>
      <c r="B39">
        <f>Weather_Site!D49</f>
        <v>27.3</v>
      </c>
      <c r="C39">
        <f>Weather_Site!E49</f>
        <v>23</v>
      </c>
      <c r="D39">
        <f>Weather_Site!F49</f>
        <v>90</v>
      </c>
      <c r="E39">
        <f>Weather_Site!G49</f>
        <v>9</v>
      </c>
      <c r="F39">
        <f>'Forest(McArthur)'!M46</f>
        <v>0</v>
      </c>
      <c r="G39">
        <f>Grass!$C$4</f>
        <v>85</v>
      </c>
      <c r="H39">
        <v>0</v>
      </c>
    </row>
    <row r="40" spans="1:8" x14ac:dyDescent="0.25">
      <c r="A40" s="230">
        <f>Weather_Site!B50+Weather_Site!C50</f>
        <v>43776.791666666664</v>
      </c>
      <c r="B40">
        <f>Weather_Site!D50</f>
        <v>25</v>
      </c>
      <c r="C40">
        <f>Weather_Site!E50</f>
        <v>26</v>
      </c>
      <c r="D40">
        <f>Weather_Site!F50</f>
        <v>80</v>
      </c>
      <c r="E40">
        <f>Weather_Site!G50</f>
        <v>11</v>
      </c>
      <c r="F40">
        <f>'Forest(McArthur)'!M47</f>
        <v>0</v>
      </c>
      <c r="G40">
        <f>Grass!$C$4</f>
        <v>85</v>
      </c>
      <c r="H40">
        <v>0</v>
      </c>
    </row>
    <row r="41" spans="1:8" x14ac:dyDescent="0.25">
      <c r="A41" s="230">
        <f>Weather_Site!B51+Weather_Site!C51</f>
        <v>43776.8125</v>
      </c>
      <c r="B41">
        <f>Weather_Site!D51</f>
        <v>23.1</v>
      </c>
      <c r="C41">
        <f>Weather_Site!E51</f>
        <v>31</v>
      </c>
      <c r="D41">
        <f>Weather_Site!F51</f>
        <v>110</v>
      </c>
      <c r="E41">
        <f>Weather_Site!G51</f>
        <v>9</v>
      </c>
      <c r="F41">
        <f>'Forest(McArthur)'!M48</f>
        <v>0</v>
      </c>
      <c r="G41">
        <f>Grass!$C$4</f>
        <v>85</v>
      </c>
      <c r="H41">
        <v>0</v>
      </c>
    </row>
    <row r="42" spans="1:8" x14ac:dyDescent="0.25">
      <c r="A42" s="230">
        <f>Weather_Site!B52+Weather_Site!C52</f>
        <v>43776.833333333336</v>
      </c>
      <c r="B42">
        <f>Weather_Site!D52</f>
        <v>19</v>
      </c>
      <c r="C42">
        <f>Weather_Site!E52</f>
        <v>48</v>
      </c>
      <c r="D42">
        <f>Weather_Site!F52</f>
        <v>150</v>
      </c>
      <c r="E42">
        <f>Weather_Site!G52</f>
        <v>8</v>
      </c>
      <c r="F42">
        <f>'Forest(McArthur)'!M49</f>
        <v>0</v>
      </c>
      <c r="G42">
        <f>Grass!$C$4</f>
        <v>85</v>
      </c>
      <c r="H42">
        <v>0</v>
      </c>
    </row>
    <row r="43" spans="1:8" x14ac:dyDescent="0.25">
      <c r="A43" s="230">
        <f>Weather_Site!B53+Weather_Site!C53</f>
        <v>43776.854166666664</v>
      </c>
      <c r="B43">
        <f>Weather_Site!D53</f>
        <v>19.100000000000001</v>
      </c>
      <c r="C43">
        <f>Weather_Site!E53</f>
        <v>49</v>
      </c>
      <c r="D43">
        <f>Weather_Site!F53</f>
        <v>210</v>
      </c>
      <c r="E43">
        <f>Weather_Site!G53</f>
        <v>5</v>
      </c>
      <c r="F43">
        <f>'Forest(McArthur)'!M50</f>
        <v>0</v>
      </c>
      <c r="G43">
        <f>Grass!$C$4</f>
        <v>85</v>
      </c>
      <c r="H43">
        <v>0</v>
      </c>
    </row>
    <row r="44" spans="1:8" x14ac:dyDescent="0.25">
      <c r="A44" s="230">
        <f>Weather_Site!B54+Weather_Site!C54</f>
        <v>43776.875</v>
      </c>
      <c r="B44">
        <f>Weather_Site!D54</f>
        <v>17.7</v>
      </c>
      <c r="C44">
        <f>Weather_Site!E54</f>
        <v>54</v>
      </c>
      <c r="D44">
        <f>Weather_Site!F54</f>
        <v>0</v>
      </c>
      <c r="E44">
        <f>Weather_Site!G54</f>
        <v>0</v>
      </c>
      <c r="F44">
        <f>'Forest(McArthur)'!M51</f>
        <v>0</v>
      </c>
      <c r="G44">
        <f>Grass!$C$4</f>
        <v>85</v>
      </c>
      <c r="H44">
        <v>0</v>
      </c>
    </row>
    <row r="45" spans="1:8" x14ac:dyDescent="0.25">
      <c r="A45" s="230">
        <f>Weather_Site!B55+Weather_Site!C55</f>
        <v>43776.895833333336</v>
      </c>
      <c r="B45">
        <f>Weather_Site!D55</f>
        <v>17.2</v>
      </c>
      <c r="C45">
        <f>Weather_Site!E55</f>
        <v>58</v>
      </c>
      <c r="D45">
        <f>Weather_Site!F55</f>
        <v>0</v>
      </c>
      <c r="E45">
        <f>Weather_Site!G55</f>
        <v>0</v>
      </c>
      <c r="F45">
        <f>'Forest(McArthur)'!M52</f>
        <v>0</v>
      </c>
      <c r="G45">
        <f>Grass!$C$4</f>
        <v>85</v>
      </c>
      <c r="H45">
        <v>0</v>
      </c>
    </row>
    <row r="46" spans="1:8" x14ac:dyDescent="0.25">
      <c r="A46" s="230">
        <f>Weather_Site!B56+Weather_Site!C56</f>
        <v>43776.916666666664</v>
      </c>
      <c r="B46">
        <f>Weather_Site!D56</f>
        <v>14.6</v>
      </c>
      <c r="C46">
        <f>Weather_Site!E56</f>
        <v>68</v>
      </c>
      <c r="D46">
        <f>Weather_Site!F56</f>
        <v>0</v>
      </c>
      <c r="E46">
        <f>Weather_Site!G56</f>
        <v>0</v>
      </c>
      <c r="F46">
        <f>'Forest(McArthur)'!M53</f>
        <v>0</v>
      </c>
      <c r="G46">
        <f>Grass!$C$4</f>
        <v>85</v>
      </c>
      <c r="H46">
        <v>0</v>
      </c>
    </row>
    <row r="47" spans="1:8" x14ac:dyDescent="0.25">
      <c r="A47" s="230">
        <f>Weather_Site!B57+Weather_Site!C57</f>
        <v>43776.9375</v>
      </c>
      <c r="B47">
        <f>Weather_Site!D57</f>
        <v>14.2</v>
      </c>
      <c r="C47">
        <f>Weather_Site!E57</f>
        <v>69</v>
      </c>
      <c r="D47">
        <f>Weather_Site!F57</f>
        <v>220</v>
      </c>
      <c r="E47">
        <f>Weather_Site!G57</f>
        <v>5</v>
      </c>
      <c r="F47">
        <f>'Forest(McArthur)'!M54</f>
        <v>0</v>
      </c>
      <c r="G47">
        <f>Grass!$C$4</f>
        <v>85</v>
      </c>
      <c r="H47">
        <v>0</v>
      </c>
    </row>
    <row r="48" spans="1:8" x14ac:dyDescent="0.25">
      <c r="A48" s="230">
        <f>Weather_Site!B58+Weather_Site!C58</f>
        <v>43776.958333333336</v>
      </c>
      <c r="B48">
        <f>Weather_Site!D58</f>
        <v>14.3</v>
      </c>
      <c r="C48">
        <f>Weather_Site!E58</f>
        <v>73</v>
      </c>
      <c r="D48">
        <f>Weather_Site!F58</f>
        <v>310</v>
      </c>
      <c r="E48">
        <f>Weather_Site!G58</f>
        <v>5</v>
      </c>
      <c r="F48">
        <f>'Forest(McArthur)'!M55</f>
        <v>0</v>
      </c>
      <c r="G48">
        <f>Grass!$C$4</f>
        <v>85</v>
      </c>
      <c r="H48">
        <v>0</v>
      </c>
    </row>
    <row r="49" spans="1:8" x14ac:dyDescent="0.25">
      <c r="A49" s="230">
        <f>Weather_Site!B59+Weather_Site!C59</f>
        <v>43776.979166666664</v>
      </c>
      <c r="B49">
        <f>Weather_Site!D59</f>
        <v>13.9</v>
      </c>
      <c r="C49">
        <f>Weather_Site!E59</f>
        <v>74</v>
      </c>
      <c r="D49">
        <f>Weather_Site!F59</f>
        <v>330</v>
      </c>
      <c r="E49">
        <f>Weather_Site!G59</f>
        <v>2</v>
      </c>
      <c r="F49">
        <f>'Forest(McArthur)'!M56</f>
        <v>0</v>
      </c>
      <c r="G49">
        <f>Grass!$C$4</f>
        <v>85</v>
      </c>
      <c r="H49">
        <v>0</v>
      </c>
    </row>
    <row r="50" spans="1:8" x14ac:dyDescent="0.25">
      <c r="A50" s="230">
        <f>Weather_Site!B60+Weather_Site!C60</f>
        <v>43777</v>
      </c>
      <c r="B50">
        <f>Weather_Site!D60</f>
        <v>12.7</v>
      </c>
      <c r="C50">
        <f>Weather_Site!E60</f>
        <v>73</v>
      </c>
      <c r="D50">
        <f>Weather_Site!F60</f>
        <v>300</v>
      </c>
      <c r="E50">
        <f>Weather_Site!G60</f>
        <v>4</v>
      </c>
      <c r="F50">
        <f>'Forest(McArthur)'!M57</f>
        <v>0</v>
      </c>
      <c r="G50">
        <f>Grass!$C$4</f>
        <v>85</v>
      </c>
      <c r="H50">
        <v>0</v>
      </c>
    </row>
    <row r="51" spans="1:8" x14ac:dyDescent="0.25">
      <c r="A51" s="230">
        <f>Weather_Site!B61+Weather_Site!C61</f>
        <v>43777.020833333336</v>
      </c>
      <c r="B51">
        <f>Weather_Site!D61</f>
        <v>11.8</v>
      </c>
      <c r="C51">
        <f>Weather_Site!E61</f>
        <v>76</v>
      </c>
      <c r="D51">
        <f>Weather_Site!F61</f>
        <v>310</v>
      </c>
      <c r="E51">
        <f>Weather_Site!G61</f>
        <v>2</v>
      </c>
      <c r="F51">
        <f>'Forest(McArthur)'!M58</f>
        <v>0</v>
      </c>
      <c r="G51">
        <f>Grass!$C$4</f>
        <v>85</v>
      </c>
      <c r="H51">
        <v>0</v>
      </c>
    </row>
    <row r="52" spans="1:8" x14ac:dyDescent="0.25">
      <c r="A52" s="230">
        <f>Weather_Site!B62+Weather_Site!C62</f>
        <v>43777.041666666664</v>
      </c>
      <c r="B52">
        <f>Weather_Site!D62</f>
        <v>11.6</v>
      </c>
      <c r="C52">
        <f>Weather_Site!E62</f>
        <v>80</v>
      </c>
      <c r="D52">
        <f>Weather_Site!F62</f>
        <v>0</v>
      </c>
      <c r="E52">
        <f>Weather_Site!G62</f>
        <v>0</v>
      </c>
      <c r="F52">
        <f>'Forest(McArthur)'!M59</f>
        <v>0</v>
      </c>
      <c r="G52">
        <f>Grass!$C$4</f>
        <v>85</v>
      </c>
      <c r="H52">
        <v>0</v>
      </c>
    </row>
    <row r="53" spans="1:8" x14ac:dyDescent="0.25">
      <c r="A53" s="230">
        <f>Weather_Site!B63+Weather_Site!C63</f>
        <v>43777.0625</v>
      </c>
      <c r="B53">
        <f>Weather_Site!D63</f>
        <v>11.4</v>
      </c>
      <c r="C53">
        <f>Weather_Site!E63</f>
        <v>81</v>
      </c>
      <c r="D53">
        <f>Weather_Site!F63</f>
        <v>270</v>
      </c>
      <c r="E53">
        <f>Weather_Site!G63</f>
        <v>2</v>
      </c>
      <c r="F53">
        <f>'Forest(McArthur)'!M60</f>
        <v>0</v>
      </c>
      <c r="G53">
        <f>Grass!$C$4</f>
        <v>85</v>
      </c>
      <c r="H53">
        <v>0</v>
      </c>
    </row>
    <row r="54" spans="1:8" x14ac:dyDescent="0.25">
      <c r="A54" s="230">
        <f>Weather_Site!B64+Weather_Site!C64</f>
        <v>43777.083333333336</v>
      </c>
      <c r="B54">
        <f>Weather_Site!D64</f>
        <v>11.3</v>
      </c>
      <c r="C54">
        <f>Weather_Site!E64</f>
        <v>80</v>
      </c>
      <c r="D54">
        <f>Weather_Site!F64</f>
        <v>0</v>
      </c>
      <c r="E54">
        <f>Weather_Site!G64</f>
        <v>0</v>
      </c>
      <c r="F54">
        <f>'Forest(McArthur)'!M61</f>
        <v>0</v>
      </c>
      <c r="G54">
        <f>Grass!$C$4</f>
        <v>85</v>
      </c>
      <c r="H54">
        <v>0</v>
      </c>
    </row>
    <row r="55" spans="1:8" x14ac:dyDescent="0.25">
      <c r="A55" s="230">
        <f>Weather_Site!B65+Weather_Site!C65</f>
        <v>43777.104166666664</v>
      </c>
      <c r="B55">
        <f>Weather_Site!D65</f>
        <v>10.7</v>
      </c>
      <c r="C55">
        <f>Weather_Site!E65</f>
        <v>82</v>
      </c>
      <c r="D55">
        <f>Weather_Site!F65</f>
        <v>180</v>
      </c>
      <c r="E55">
        <f>Weather_Site!G65</f>
        <v>2</v>
      </c>
      <c r="F55">
        <f>'Forest(McArthur)'!M62</f>
        <v>0</v>
      </c>
      <c r="G55">
        <f>Grass!$C$4</f>
        <v>85</v>
      </c>
      <c r="H55">
        <v>0</v>
      </c>
    </row>
    <row r="56" spans="1:8" x14ac:dyDescent="0.25">
      <c r="A56" s="230">
        <f>Weather_Site!B66+Weather_Site!C66</f>
        <v>43777.125</v>
      </c>
      <c r="B56">
        <f>Weather_Site!D66</f>
        <v>10.8</v>
      </c>
      <c r="C56">
        <f>Weather_Site!E66</f>
        <v>83</v>
      </c>
      <c r="D56">
        <f>Weather_Site!F66</f>
        <v>0</v>
      </c>
      <c r="E56">
        <f>Weather_Site!G66</f>
        <v>0</v>
      </c>
      <c r="F56">
        <f>'Forest(McArthur)'!M63</f>
        <v>0</v>
      </c>
      <c r="G56">
        <f>Grass!$C$4</f>
        <v>85</v>
      </c>
      <c r="H56">
        <v>0</v>
      </c>
    </row>
    <row r="57" spans="1:8" x14ac:dyDescent="0.25">
      <c r="A57" s="230">
        <f>Weather_Site!B67+Weather_Site!C67</f>
        <v>43777.145833333336</v>
      </c>
      <c r="B57">
        <f>Weather_Site!D67</f>
        <v>9</v>
      </c>
      <c r="C57">
        <f>Weather_Site!E67</f>
        <v>84</v>
      </c>
      <c r="D57">
        <f>Weather_Site!F67</f>
        <v>0</v>
      </c>
      <c r="E57">
        <f>Weather_Site!G67</f>
        <v>0</v>
      </c>
      <c r="F57">
        <f>'Forest(McArthur)'!M64</f>
        <v>0</v>
      </c>
      <c r="G57">
        <f>Grass!$C$4</f>
        <v>85</v>
      </c>
      <c r="H57">
        <v>0</v>
      </c>
    </row>
    <row r="58" spans="1:8" x14ac:dyDescent="0.25">
      <c r="A58" s="230">
        <f>Weather_Site!B68+Weather_Site!C68</f>
        <v>43777.166666666664</v>
      </c>
      <c r="B58">
        <f>Weather_Site!D68</f>
        <v>9</v>
      </c>
      <c r="C58">
        <f>Weather_Site!E68</f>
        <v>85</v>
      </c>
      <c r="D58">
        <f>Weather_Site!F68</f>
        <v>0</v>
      </c>
      <c r="E58">
        <f>Weather_Site!G68</f>
        <v>0</v>
      </c>
      <c r="F58">
        <f>'Forest(McArthur)'!M65</f>
        <v>0</v>
      </c>
      <c r="G58">
        <f>Grass!$C$4</f>
        <v>85</v>
      </c>
      <c r="H58">
        <v>0</v>
      </c>
    </row>
    <row r="59" spans="1:8" x14ac:dyDescent="0.25">
      <c r="A59" s="230">
        <f>Weather_Site!B69+Weather_Site!C69</f>
        <v>43777.1875</v>
      </c>
      <c r="B59">
        <f>Weather_Site!D69</f>
        <v>8.9</v>
      </c>
      <c r="C59">
        <f>Weather_Site!E69</f>
        <v>90</v>
      </c>
      <c r="D59">
        <f>Weather_Site!F69</f>
        <v>270</v>
      </c>
      <c r="E59">
        <f>Weather_Site!G69</f>
        <v>5</v>
      </c>
      <c r="F59">
        <f>'Forest(McArthur)'!M66</f>
        <v>0</v>
      </c>
      <c r="G59">
        <f>Grass!$C$4</f>
        <v>85</v>
      </c>
      <c r="H59">
        <v>0</v>
      </c>
    </row>
    <row r="60" spans="1:8" x14ac:dyDescent="0.25">
      <c r="A60" s="230">
        <f>Weather_Site!B70+Weather_Site!C70</f>
        <v>43777.208333333336</v>
      </c>
      <c r="B60">
        <f>Weather_Site!D70</f>
        <v>9.3000000000000007</v>
      </c>
      <c r="C60">
        <f>Weather_Site!E70</f>
        <v>87</v>
      </c>
      <c r="D60">
        <f>Weather_Site!F70</f>
        <v>310</v>
      </c>
      <c r="E60">
        <f>Weather_Site!G70</f>
        <v>5</v>
      </c>
      <c r="F60">
        <f>'Forest(McArthur)'!M67</f>
        <v>0</v>
      </c>
      <c r="G60">
        <f>Grass!$C$4</f>
        <v>85</v>
      </c>
      <c r="H60">
        <v>0</v>
      </c>
    </row>
    <row r="61" spans="1:8" x14ac:dyDescent="0.25">
      <c r="A61" s="230">
        <f>Weather_Site!B71+Weather_Site!C71</f>
        <v>43777.229166666664</v>
      </c>
      <c r="B61">
        <f>Weather_Site!D71</f>
        <v>8.6999999999999993</v>
      </c>
      <c r="C61">
        <f>Weather_Site!E71</f>
        <v>86</v>
      </c>
      <c r="D61">
        <f>Weather_Site!F71</f>
        <v>250</v>
      </c>
      <c r="E61">
        <f>Weather_Site!G71</f>
        <v>5</v>
      </c>
      <c r="F61">
        <f>'Forest(McArthur)'!M68</f>
        <v>0</v>
      </c>
      <c r="G61">
        <f>Grass!$C$4</f>
        <v>85</v>
      </c>
      <c r="H61">
        <v>0</v>
      </c>
    </row>
    <row r="62" spans="1:8" x14ac:dyDescent="0.25">
      <c r="A62" s="230">
        <f>Weather_Site!B72+Weather_Site!C72</f>
        <v>43777.25</v>
      </c>
      <c r="B62">
        <f>Weather_Site!D72</f>
        <v>8.1999999999999993</v>
      </c>
      <c r="C62">
        <f>Weather_Site!E72</f>
        <v>89</v>
      </c>
      <c r="D62">
        <f>Weather_Site!F72</f>
        <v>320</v>
      </c>
      <c r="E62">
        <f>Weather_Site!G72</f>
        <v>2</v>
      </c>
      <c r="F62">
        <f>'Forest(McArthur)'!M69</f>
        <v>0</v>
      </c>
      <c r="G62">
        <f>Grass!$C$4</f>
        <v>85</v>
      </c>
      <c r="H62">
        <v>0</v>
      </c>
    </row>
    <row r="63" spans="1:8" x14ac:dyDescent="0.25">
      <c r="A63" s="230">
        <f>Weather_Site!B73+Weather_Site!C73</f>
        <v>43777.270833333336</v>
      </c>
      <c r="B63">
        <f>Weather_Site!D73</f>
        <v>9.6999999999999993</v>
      </c>
      <c r="C63">
        <f>Weather_Site!E73</f>
        <v>92</v>
      </c>
      <c r="D63">
        <f>Weather_Site!F73</f>
        <v>0</v>
      </c>
      <c r="E63">
        <f>Weather_Site!G73</f>
        <v>0</v>
      </c>
      <c r="F63">
        <f>'Forest(McArthur)'!M70</f>
        <v>0</v>
      </c>
      <c r="G63">
        <f>Grass!$C$4</f>
        <v>85</v>
      </c>
      <c r="H63">
        <v>0</v>
      </c>
    </row>
    <row r="64" spans="1:8" x14ac:dyDescent="0.25">
      <c r="A64" s="230">
        <f>Weather_Site!B74+Weather_Site!C74</f>
        <v>43777.291666666664</v>
      </c>
      <c r="B64">
        <f>Weather_Site!D74</f>
        <v>11.1</v>
      </c>
      <c r="C64">
        <f>Weather_Site!E74</f>
        <v>92</v>
      </c>
      <c r="D64">
        <f>Weather_Site!F74</f>
        <v>260</v>
      </c>
      <c r="E64">
        <f>Weather_Site!G74</f>
        <v>8</v>
      </c>
      <c r="F64">
        <f>'Forest(McArthur)'!M71</f>
        <v>0</v>
      </c>
      <c r="G64">
        <f>Grass!$C$4</f>
        <v>85</v>
      </c>
      <c r="H64">
        <v>0</v>
      </c>
    </row>
    <row r="65" spans="1:8" x14ac:dyDescent="0.25">
      <c r="A65" s="230">
        <f>Weather_Site!B75+Weather_Site!C75</f>
        <v>43777.3125</v>
      </c>
      <c r="B65">
        <f>Weather_Site!D75</f>
        <v>13.7</v>
      </c>
      <c r="C65">
        <f>Weather_Site!E75</f>
        <v>75</v>
      </c>
      <c r="D65">
        <f>Weather_Site!F75</f>
        <v>0</v>
      </c>
      <c r="E65">
        <f>Weather_Site!G75</f>
        <v>0</v>
      </c>
      <c r="F65">
        <f>'Forest(McArthur)'!M72</f>
        <v>0</v>
      </c>
      <c r="G65">
        <f>Grass!$C$4</f>
        <v>85</v>
      </c>
      <c r="H65">
        <v>0</v>
      </c>
    </row>
    <row r="66" spans="1:8" x14ac:dyDescent="0.25">
      <c r="A66" s="230">
        <f>Weather_Site!B76+Weather_Site!C76</f>
        <v>43777.333333333336</v>
      </c>
      <c r="B66">
        <f>Weather_Site!D76</f>
        <v>17</v>
      </c>
      <c r="C66">
        <f>Weather_Site!E76</f>
        <v>55</v>
      </c>
      <c r="D66">
        <f>Weather_Site!F76</f>
        <v>230</v>
      </c>
      <c r="E66">
        <f>Weather_Site!G76</f>
        <v>5</v>
      </c>
      <c r="F66">
        <f>'Forest(McArthur)'!M73</f>
        <v>0</v>
      </c>
      <c r="G66">
        <f>Grass!$C$4</f>
        <v>85</v>
      </c>
      <c r="H66">
        <v>0</v>
      </c>
    </row>
    <row r="67" spans="1:8" x14ac:dyDescent="0.25">
      <c r="A67" s="230">
        <f>Weather_Site!B77+Weather_Site!C77</f>
        <v>43777.354166666664</v>
      </c>
      <c r="B67">
        <f>Weather_Site!D77</f>
        <v>19.8</v>
      </c>
      <c r="C67">
        <f>Weather_Site!E77</f>
        <v>46</v>
      </c>
      <c r="D67">
        <f>Weather_Site!F77</f>
        <v>0</v>
      </c>
      <c r="E67">
        <f>Weather_Site!G77</f>
        <v>0</v>
      </c>
      <c r="F67">
        <f>'Forest(McArthur)'!M74</f>
        <v>0</v>
      </c>
      <c r="G67">
        <f>Grass!$C$4</f>
        <v>85</v>
      </c>
      <c r="H67">
        <v>0</v>
      </c>
    </row>
    <row r="68" spans="1:8" x14ac:dyDescent="0.25">
      <c r="A68" s="230">
        <f>Weather_Site!B78+Weather_Site!C78</f>
        <v>43777.375</v>
      </c>
      <c r="B68">
        <f>Weather_Site!D78</f>
        <v>22.9</v>
      </c>
      <c r="C68">
        <f>Weather_Site!E78</f>
        <v>38</v>
      </c>
      <c r="D68">
        <f>Weather_Site!F78</f>
        <v>0</v>
      </c>
      <c r="E68">
        <f>Weather_Site!G78</f>
        <v>0</v>
      </c>
      <c r="F68">
        <f>'Forest(McArthur)'!M75</f>
        <v>0</v>
      </c>
      <c r="G68">
        <f>Grass!$C$4</f>
        <v>85</v>
      </c>
      <c r="H68">
        <v>0</v>
      </c>
    </row>
    <row r="69" spans="1:8" x14ac:dyDescent="0.25">
      <c r="A69" s="230">
        <f>Weather_Site!B79+Weather_Site!C79</f>
        <v>43777.395833333336</v>
      </c>
      <c r="B69">
        <f>Weather_Site!D79</f>
        <v>26.1</v>
      </c>
      <c r="C69">
        <f>Weather_Site!E79</f>
        <v>33</v>
      </c>
      <c r="D69">
        <f>Weather_Site!F79</f>
        <v>20</v>
      </c>
      <c r="E69">
        <f>Weather_Site!G79</f>
        <v>2</v>
      </c>
      <c r="F69">
        <f>'Forest(McArthur)'!M76</f>
        <v>0</v>
      </c>
      <c r="G69">
        <f>Grass!$C$4</f>
        <v>85</v>
      </c>
      <c r="H69">
        <v>0</v>
      </c>
    </row>
    <row r="70" spans="1:8" x14ac:dyDescent="0.25">
      <c r="A70" s="230">
        <f>Weather_Site!B80+Weather_Site!C80</f>
        <v>43777.416666666664</v>
      </c>
      <c r="B70">
        <f>Weather_Site!D80</f>
        <v>30.2</v>
      </c>
      <c r="C70">
        <f>Weather_Site!E80</f>
        <v>13</v>
      </c>
      <c r="D70">
        <f>Weather_Site!F80</f>
        <v>260</v>
      </c>
      <c r="E70">
        <f>Weather_Site!G80</f>
        <v>8</v>
      </c>
      <c r="F70">
        <f>'Forest(McArthur)'!M77</f>
        <v>0</v>
      </c>
      <c r="G70">
        <f>Grass!$C$4</f>
        <v>85</v>
      </c>
      <c r="H70">
        <v>0</v>
      </c>
    </row>
    <row r="71" spans="1:8" x14ac:dyDescent="0.25">
      <c r="A71" s="230">
        <f>Weather_Site!B81+Weather_Site!C81</f>
        <v>43777.4375</v>
      </c>
      <c r="B71">
        <f>Weather_Site!D81</f>
        <v>31.8</v>
      </c>
      <c r="C71">
        <f>Weather_Site!E81</f>
        <v>11</v>
      </c>
      <c r="D71">
        <f>Weather_Site!F81</f>
        <v>360</v>
      </c>
      <c r="E71">
        <f>Weather_Site!G81</f>
        <v>13</v>
      </c>
      <c r="F71">
        <f>'Forest(McArthur)'!M78</f>
        <v>0</v>
      </c>
      <c r="G71">
        <f>Grass!$C$4</f>
        <v>85</v>
      </c>
      <c r="H71">
        <v>0</v>
      </c>
    </row>
    <row r="72" spans="1:8" x14ac:dyDescent="0.25">
      <c r="A72" s="230">
        <f>Weather_Site!B82+Weather_Site!C82</f>
        <v>43777.458333333336</v>
      </c>
      <c r="B72">
        <f>Weather_Site!D82</f>
        <v>32.6</v>
      </c>
      <c r="C72">
        <f>Weather_Site!E82</f>
        <v>9</v>
      </c>
      <c r="D72">
        <f>Weather_Site!F82</f>
        <v>340</v>
      </c>
      <c r="E72">
        <f>Weather_Site!G82</f>
        <v>21</v>
      </c>
      <c r="F72">
        <f>'Forest(McArthur)'!M79</f>
        <v>0</v>
      </c>
      <c r="G72">
        <f>Grass!$C$4</f>
        <v>85</v>
      </c>
      <c r="H72">
        <v>0</v>
      </c>
    </row>
    <row r="73" spans="1:8" x14ac:dyDescent="0.25">
      <c r="A73" s="230">
        <f>Weather_Site!B83+Weather_Site!C83</f>
        <v>43777.476388888892</v>
      </c>
      <c r="B73">
        <f>Weather_Site!D83</f>
        <v>34</v>
      </c>
      <c r="C73">
        <f>Weather_Site!E83</f>
        <v>8</v>
      </c>
      <c r="D73">
        <f>Weather_Site!F83</f>
        <v>300</v>
      </c>
      <c r="E73">
        <f>Weather_Site!G83</f>
        <v>30</v>
      </c>
      <c r="F73">
        <f>'Forest(McArthur)'!M80</f>
        <v>0</v>
      </c>
      <c r="G73">
        <f>Grass!$C$4</f>
        <v>85</v>
      </c>
      <c r="H73">
        <v>0</v>
      </c>
    </row>
    <row r="74" spans="1:8" x14ac:dyDescent="0.25">
      <c r="A74" s="230">
        <f>Weather_Site!B84+Weather_Site!C84</f>
        <v>43777.479166666664</v>
      </c>
      <c r="B74">
        <f>Weather_Site!D84</f>
        <v>34.4</v>
      </c>
      <c r="C74">
        <f>Weather_Site!E84</f>
        <v>8</v>
      </c>
      <c r="D74">
        <f>Weather_Site!F84</f>
        <v>320</v>
      </c>
      <c r="E74">
        <f>Weather_Site!G84</f>
        <v>46</v>
      </c>
      <c r="F74">
        <f>'Forest(McArthur)'!M81</f>
        <v>0</v>
      </c>
      <c r="G74">
        <f>Grass!$C$4</f>
        <v>85</v>
      </c>
      <c r="H74">
        <v>0</v>
      </c>
    </row>
    <row r="75" spans="1:8" x14ac:dyDescent="0.25">
      <c r="A75" s="230">
        <f>Weather_Site!B85+Weather_Site!C85</f>
        <v>43777.5</v>
      </c>
      <c r="B75">
        <f>Weather_Site!D85</f>
        <v>34.6</v>
      </c>
      <c r="C75">
        <f>Weather_Site!E85</f>
        <v>7</v>
      </c>
      <c r="D75">
        <f>Weather_Site!F85</f>
        <v>300</v>
      </c>
      <c r="E75">
        <f>Weather_Site!G85</f>
        <v>41</v>
      </c>
      <c r="F75">
        <f>'Forest(McArthur)'!M82</f>
        <v>0</v>
      </c>
      <c r="G75">
        <f>Grass!$C$4</f>
        <v>85</v>
      </c>
      <c r="H75">
        <v>0</v>
      </c>
    </row>
    <row r="76" spans="1:8" x14ac:dyDescent="0.25">
      <c r="A76" s="230">
        <f>Weather_Site!B86+Weather_Site!C86</f>
        <v>43777.520833333336</v>
      </c>
      <c r="B76">
        <f>Weather_Site!D86</f>
        <v>34.299999999999997</v>
      </c>
      <c r="C76">
        <f>Weather_Site!E86</f>
        <v>7</v>
      </c>
      <c r="D76">
        <f>Weather_Site!F86</f>
        <v>290</v>
      </c>
      <c r="E76">
        <f>Weather_Site!G86</f>
        <v>34</v>
      </c>
      <c r="F76">
        <f>'Forest(McArthur)'!M83</f>
        <v>0</v>
      </c>
      <c r="G76">
        <f>Grass!$C$4</f>
        <v>85</v>
      </c>
      <c r="H76">
        <v>0</v>
      </c>
    </row>
    <row r="77" spans="1:8" x14ac:dyDescent="0.25">
      <c r="A77" s="230">
        <f>Weather_Site!B87+Weather_Site!C87</f>
        <v>43777.541666666664</v>
      </c>
      <c r="B77">
        <f>Weather_Site!D87</f>
        <v>34.6</v>
      </c>
      <c r="C77">
        <f>Weather_Site!E87</f>
        <v>7</v>
      </c>
      <c r="D77">
        <f>Weather_Site!F87</f>
        <v>310</v>
      </c>
      <c r="E77">
        <f>Weather_Site!G87</f>
        <v>31</v>
      </c>
      <c r="F77">
        <f>'Forest(McArthur)'!M84</f>
        <v>0</v>
      </c>
      <c r="G77">
        <f>Grass!$C$4</f>
        <v>85</v>
      </c>
      <c r="H77">
        <v>0</v>
      </c>
    </row>
    <row r="78" spans="1:8" x14ac:dyDescent="0.25">
      <c r="A78" s="230">
        <f>Weather_Site!B88+Weather_Site!C88</f>
        <v>43777.5625</v>
      </c>
      <c r="B78">
        <f>Weather_Site!D88</f>
        <v>35</v>
      </c>
      <c r="C78">
        <f>Weather_Site!E88</f>
        <v>7</v>
      </c>
      <c r="D78">
        <f>Weather_Site!F88</f>
        <v>300</v>
      </c>
      <c r="E78">
        <f>Weather_Site!G88</f>
        <v>28</v>
      </c>
      <c r="F78">
        <f>'Forest(McArthur)'!M85</f>
        <v>0</v>
      </c>
      <c r="G78">
        <f>Grass!$C$4</f>
        <v>85</v>
      </c>
      <c r="H78">
        <v>0</v>
      </c>
    </row>
    <row r="79" spans="1:8" x14ac:dyDescent="0.25">
      <c r="A79" s="230">
        <f>Weather_Site!B89+Weather_Site!C89</f>
        <v>43777.566666666666</v>
      </c>
      <c r="B79">
        <f>Weather_Site!D89</f>
        <v>35</v>
      </c>
      <c r="C79">
        <f>Weather_Site!E89</f>
        <v>7</v>
      </c>
      <c r="D79">
        <f>Weather_Site!F89</f>
        <v>300</v>
      </c>
      <c r="E79">
        <f>Weather_Site!G89</f>
        <v>28</v>
      </c>
      <c r="F79">
        <f>'Forest(McArthur)'!M86</f>
        <v>0</v>
      </c>
      <c r="G79">
        <f>Grass!$C$4</f>
        <v>85</v>
      </c>
      <c r="H79">
        <v>0</v>
      </c>
    </row>
    <row r="80" spans="1:8" x14ac:dyDescent="0.25">
      <c r="A80" s="230">
        <f>Weather_Site!B90+Weather_Site!C90</f>
        <v>43777.583333333336</v>
      </c>
      <c r="B80">
        <f>Weather_Site!D90</f>
        <v>34.700000000000003</v>
      </c>
      <c r="C80">
        <f>Weather_Site!E90</f>
        <v>6</v>
      </c>
      <c r="D80">
        <f>Weather_Site!F90</f>
        <v>290</v>
      </c>
      <c r="E80">
        <f>Weather_Site!G90</f>
        <v>31</v>
      </c>
      <c r="F80">
        <f>'Forest(McArthur)'!M87</f>
        <v>0</v>
      </c>
      <c r="G80">
        <f>Grass!$C$4</f>
        <v>85</v>
      </c>
      <c r="H80">
        <v>0</v>
      </c>
    </row>
    <row r="81" spans="1:8" x14ac:dyDescent="0.25">
      <c r="A81" s="230">
        <f>Weather_Site!B91+Weather_Site!C91</f>
        <v>43777.604166666664</v>
      </c>
      <c r="B81">
        <f>Weather_Site!D91</f>
        <v>34</v>
      </c>
      <c r="C81">
        <f>Weather_Site!E91</f>
        <v>7</v>
      </c>
      <c r="D81">
        <f>Weather_Site!F91</f>
        <v>320</v>
      </c>
      <c r="E81">
        <f>Weather_Site!G91</f>
        <v>24</v>
      </c>
      <c r="F81">
        <f>'Forest(McArthur)'!M88</f>
        <v>0</v>
      </c>
      <c r="G81">
        <f>Grass!$C$4</f>
        <v>85</v>
      </c>
      <c r="H81">
        <v>0</v>
      </c>
    </row>
    <row r="82" spans="1:8" x14ac:dyDescent="0.25">
      <c r="A82" s="230">
        <f>Weather_Site!B92+Weather_Site!C92</f>
        <v>43777.625</v>
      </c>
      <c r="B82">
        <f>Weather_Site!D92</f>
        <v>33.9</v>
      </c>
      <c r="C82">
        <f>Weather_Site!E92</f>
        <v>7</v>
      </c>
      <c r="D82">
        <f>Weather_Site!F92</f>
        <v>330</v>
      </c>
      <c r="E82">
        <f>Weather_Site!G92</f>
        <v>21</v>
      </c>
      <c r="F82">
        <f>'Forest(McArthur)'!M89</f>
        <v>0</v>
      </c>
      <c r="G82">
        <f>Grass!$C$4</f>
        <v>85</v>
      </c>
      <c r="H82">
        <v>0</v>
      </c>
    </row>
    <row r="83" spans="1:8" x14ac:dyDescent="0.25">
      <c r="A83" s="230">
        <f>Weather_Site!B93+Weather_Site!C93</f>
        <v>43777.645833333336</v>
      </c>
      <c r="B83">
        <f>Weather_Site!D93</f>
        <v>33.9</v>
      </c>
      <c r="C83">
        <f>Weather_Site!E93</f>
        <v>7</v>
      </c>
      <c r="D83">
        <f>Weather_Site!F93</f>
        <v>350</v>
      </c>
      <c r="E83">
        <f>Weather_Site!G93</f>
        <v>8</v>
      </c>
      <c r="F83">
        <f>'Forest(McArthur)'!M90</f>
        <v>0</v>
      </c>
      <c r="G83">
        <f>Grass!$C$4</f>
        <v>85</v>
      </c>
      <c r="H83">
        <v>0</v>
      </c>
    </row>
    <row r="84" spans="1:8" x14ac:dyDescent="0.25">
      <c r="A84" s="230">
        <f>Weather_Site!B94+Weather_Site!C94</f>
        <v>43777.666666666664</v>
      </c>
      <c r="B84">
        <f>Weather_Site!D94</f>
        <v>30.3</v>
      </c>
      <c r="C84">
        <f>Weather_Site!E94</f>
        <v>20</v>
      </c>
      <c r="D84">
        <f>Weather_Site!F94</f>
        <v>130</v>
      </c>
      <c r="E84">
        <f>Weather_Site!G94</f>
        <v>15</v>
      </c>
      <c r="F84">
        <f>'Forest(McArthur)'!M91</f>
        <v>0</v>
      </c>
      <c r="G84">
        <f>Grass!$C$4</f>
        <v>85</v>
      </c>
      <c r="H84">
        <v>0</v>
      </c>
    </row>
    <row r="85" spans="1:8" x14ac:dyDescent="0.25">
      <c r="A85" s="230">
        <f>Weather_Site!B95+Weather_Site!C95</f>
        <v>43777.6875</v>
      </c>
      <c r="B85">
        <f>Weather_Site!D95</f>
        <v>29</v>
      </c>
      <c r="C85">
        <f>Weather_Site!E95</f>
        <v>31</v>
      </c>
      <c r="D85">
        <f>Weather_Site!F95</f>
        <v>140</v>
      </c>
      <c r="E85">
        <f>Weather_Site!G95</f>
        <v>17</v>
      </c>
      <c r="F85">
        <f>'Forest(McArthur)'!M92</f>
        <v>0</v>
      </c>
      <c r="G85">
        <f>Grass!$C$4</f>
        <v>85</v>
      </c>
      <c r="H85">
        <v>0</v>
      </c>
    </row>
    <row r="86" spans="1:8" x14ac:dyDescent="0.25">
      <c r="A86" s="230">
        <f>Weather_Site!B96+Weather_Site!C96</f>
        <v>43777.708333333336</v>
      </c>
      <c r="B86">
        <f>Weather_Site!D96</f>
        <v>28.1</v>
      </c>
      <c r="C86">
        <f>Weather_Site!E96</f>
        <v>34</v>
      </c>
      <c r="D86">
        <f>Weather_Site!F96</f>
        <v>140</v>
      </c>
      <c r="E86">
        <f>Weather_Site!G96</f>
        <v>13</v>
      </c>
      <c r="F86">
        <f>'Forest(McArthur)'!M93</f>
        <v>0</v>
      </c>
      <c r="G86">
        <f>Grass!$C$4</f>
        <v>85</v>
      </c>
      <c r="H86">
        <v>0</v>
      </c>
    </row>
    <row r="87" spans="1:8" x14ac:dyDescent="0.25">
      <c r="A87" s="230">
        <f>Weather_Site!B97+Weather_Site!C97</f>
        <v>43777.729166666664</v>
      </c>
      <c r="B87">
        <f>Weather_Site!D97</f>
        <v>27.1</v>
      </c>
      <c r="C87">
        <f>Weather_Site!E97</f>
        <v>37</v>
      </c>
      <c r="D87">
        <f>Weather_Site!F97</f>
        <v>70</v>
      </c>
      <c r="E87">
        <f>Weather_Site!G97</f>
        <v>13</v>
      </c>
      <c r="F87">
        <f>'Forest(McArthur)'!M94</f>
        <v>0</v>
      </c>
      <c r="G87">
        <f>Grass!$C$4</f>
        <v>85</v>
      </c>
      <c r="H87">
        <v>0</v>
      </c>
    </row>
    <row r="88" spans="1:8" x14ac:dyDescent="0.25">
      <c r="A88" s="230">
        <f>Weather_Site!B98+Weather_Site!C98</f>
        <v>43777.75</v>
      </c>
      <c r="B88">
        <f>Weather_Site!D98</f>
        <v>26.3</v>
      </c>
      <c r="C88">
        <f>Weather_Site!E98</f>
        <v>37</v>
      </c>
      <c r="D88">
        <f>Weather_Site!F98</f>
        <v>210</v>
      </c>
      <c r="E88">
        <f>Weather_Site!G98</f>
        <v>17</v>
      </c>
      <c r="F88">
        <f>'Forest(McArthur)'!M95</f>
        <v>0</v>
      </c>
      <c r="G88">
        <f>Grass!$C$4</f>
        <v>85</v>
      </c>
      <c r="H88">
        <v>0</v>
      </c>
    </row>
    <row r="89" spans="1:8" x14ac:dyDescent="0.25">
      <c r="A89" s="230">
        <f>Weather_Site!B99+Weather_Site!C99</f>
        <v>43777.770833333336</v>
      </c>
      <c r="B89">
        <f>Weather_Site!D99</f>
        <v>26.4</v>
      </c>
      <c r="C89">
        <f>Weather_Site!E99</f>
        <v>35</v>
      </c>
      <c r="D89">
        <f>Weather_Site!F99</f>
        <v>30</v>
      </c>
      <c r="E89">
        <f>Weather_Site!G99</f>
        <v>9</v>
      </c>
      <c r="F89">
        <f>'Forest(McArthur)'!M96</f>
        <v>0</v>
      </c>
      <c r="G89">
        <f>Grass!$C$4</f>
        <v>85</v>
      </c>
      <c r="H89">
        <v>0</v>
      </c>
    </row>
    <row r="90" spans="1:8" x14ac:dyDescent="0.25">
      <c r="A90" s="230">
        <f>Weather_Site!B100+Weather_Site!C100</f>
        <v>43777.791666666664</v>
      </c>
      <c r="B90">
        <f>Weather_Site!D100</f>
        <v>25.1</v>
      </c>
      <c r="C90">
        <f>Weather_Site!E100</f>
        <v>40</v>
      </c>
      <c r="D90">
        <f>Weather_Site!F100</f>
        <v>170</v>
      </c>
      <c r="E90">
        <f>Weather_Site!G100</f>
        <v>8</v>
      </c>
      <c r="F90">
        <f>'Forest(McArthur)'!M97</f>
        <v>0</v>
      </c>
      <c r="G90">
        <f>Grass!$C$4</f>
        <v>85</v>
      </c>
      <c r="H90">
        <v>0</v>
      </c>
    </row>
    <row r="91" spans="1:8" x14ac:dyDescent="0.25">
      <c r="A91" s="230">
        <f>Weather_Site!B101+Weather_Site!C101</f>
        <v>43777.8125</v>
      </c>
      <c r="B91">
        <f>Weather_Site!D101</f>
        <v>23.8</v>
      </c>
      <c r="C91">
        <f>Weather_Site!E101</f>
        <v>43</v>
      </c>
      <c r="D91">
        <f>Weather_Site!F101</f>
        <v>30</v>
      </c>
      <c r="E91">
        <f>Weather_Site!G101</f>
        <v>8</v>
      </c>
      <c r="F91">
        <f>'Forest(McArthur)'!M98</f>
        <v>0</v>
      </c>
      <c r="G91">
        <f>Grass!$C$4</f>
        <v>85</v>
      </c>
      <c r="H91">
        <v>0</v>
      </c>
    </row>
    <row r="92" spans="1:8" x14ac:dyDescent="0.25">
      <c r="A92" s="230">
        <f>Weather_Site!B102+Weather_Site!C102</f>
        <v>43777.833333333336</v>
      </c>
      <c r="B92">
        <f>Weather_Site!D102</f>
        <v>25.8</v>
      </c>
      <c r="C92">
        <f>Weather_Site!E102</f>
        <v>34</v>
      </c>
      <c r="D92">
        <f>Weather_Site!F102</f>
        <v>270</v>
      </c>
      <c r="E92">
        <f>Weather_Site!G102</f>
        <v>8</v>
      </c>
      <c r="F92">
        <f>'Forest(McArthur)'!M99</f>
        <v>0</v>
      </c>
      <c r="G92">
        <f>Grass!$C$4</f>
        <v>85</v>
      </c>
      <c r="H92">
        <v>0</v>
      </c>
    </row>
    <row r="93" spans="1:8" x14ac:dyDescent="0.25">
      <c r="A93" s="230">
        <f>Weather_Site!B103+Weather_Site!C103</f>
        <v>43777.854166666664</v>
      </c>
      <c r="B93">
        <f>Weather_Site!D103</f>
        <v>23.2</v>
      </c>
      <c r="C93">
        <f>Weather_Site!E103</f>
        <v>42</v>
      </c>
      <c r="D93">
        <f>Weather_Site!F103</f>
        <v>170</v>
      </c>
      <c r="E93">
        <f>Weather_Site!G103</f>
        <v>4</v>
      </c>
      <c r="F93">
        <f>'Forest(McArthur)'!M100</f>
        <v>0</v>
      </c>
      <c r="G93">
        <f>Grass!$C$4</f>
        <v>85</v>
      </c>
      <c r="H93">
        <v>0</v>
      </c>
    </row>
    <row r="94" spans="1:8" x14ac:dyDescent="0.25">
      <c r="A94" s="230">
        <f>Weather_Site!B104+Weather_Site!C104</f>
        <v>43777.869444444441</v>
      </c>
      <c r="B94">
        <f>Weather_Site!D104</f>
        <v>28.3</v>
      </c>
      <c r="C94">
        <f>Weather_Site!E104</f>
        <v>19</v>
      </c>
      <c r="D94">
        <f>Weather_Site!F104</f>
        <v>300</v>
      </c>
      <c r="E94">
        <f>Weather_Site!G104</f>
        <v>22</v>
      </c>
      <c r="F94">
        <f>'Forest(McArthur)'!M101</f>
        <v>0</v>
      </c>
      <c r="G94">
        <f>Grass!$C$4</f>
        <v>85</v>
      </c>
      <c r="H94">
        <v>0</v>
      </c>
    </row>
    <row r="95" spans="1:8" x14ac:dyDescent="0.25">
      <c r="A95" s="230">
        <f>Weather_Site!B105+Weather_Site!C105</f>
        <v>43777.875</v>
      </c>
      <c r="B95">
        <f>Weather_Site!D105</f>
        <v>29.6</v>
      </c>
      <c r="C95">
        <f>Weather_Site!E105</f>
        <v>15</v>
      </c>
      <c r="D95">
        <f>Weather_Site!F105</f>
        <v>290</v>
      </c>
      <c r="E95">
        <f>Weather_Site!G105</f>
        <v>21</v>
      </c>
      <c r="F95">
        <f>'Forest(McArthur)'!M102</f>
        <v>0</v>
      </c>
      <c r="G95">
        <f>Grass!$C$4</f>
        <v>85</v>
      </c>
      <c r="H95">
        <v>0</v>
      </c>
    </row>
    <row r="96" spans="1:8" x14ac:dyDescent="0.25">
      <c r="A96" s="230">
        <f>Weather_Site!B106+Weather_Site!C106</f>
        <v>43777.895833333336</v>
      </c>
      <c r="B96">
        <f>Weather_Site!D106</f>
        <v>29.3</v>
      </c>
      <c r="C96">
        <f>Weather_Site!E106</f>
        <v>15</v>
      </c>
      <c r="D96">
        <f>Weather_Site!F106</f>
        <v>300</v>
      </c>
      <c r="E96">
        <f>Weather_Site!G106</f>
        <v>21</v>
      </c>
      <c r="F96">
        <f>'Forest(McArthur)'!M103</f>
        <v>0</v>
      </c>
      <c r="G96">
        <f>Grass!$C$4</f>
        <v>85</v>
      </c>
      <c r="H96">
        <v>0</v>
      </c>
    </row>
    <row r="97" spans="1:8" x14ac:dyDescent="0.25">
      <c r="A97" s="230">
        <f>Weather_Site!B107+Weather_Site!C107</f>
        <v>43777.916666666664</v>
      </c>
      <c r="B97">
        <f>Weather_Site!D107</f>
        <v>29.6</v>
      </c>
      <c r="C97">
        <f>Weather_Site!E107</f>
        <v>14</v>
      </c>
      <c r="D97">
        <f>Weather_Site!F107</f>
        <v>290</v>
      </c>
      <c r="E97">
        <f>Weather_Site!G107</f>
        <v>21</v>
      </c>
      <c r="F97">
        <f>'Forest(McArthur)'!M104</f>
        <v>0</v>
      </c>
      <c r="G97">
        <f>Grass!$C$4</f>
        <v>85</v>
      </c>
      <c r="H97">
        <v>0</v>
      </c>
    </row>
    <row r="98" spans="1:8" x14ac:dyDescent="0.25">
      <c r="A98" s="230">
        <f>Weather_Site!B108+Weather_Site!C108</f>
        <v>43777.9375</v>
      </c>
      <c r="B98">
        <f>Weather_Site!D108</f>
        <v>27.9</v>
      </c>
      <c r="C98">
        <f>Weather_Site!E108</f>
        <v>17</v>
      </c>
      <c r="D98">
        <f>Weather_Site!F108</f>
        <v>290</v>
      </c>
      <c r="E98">
        <f>Weather_Site!G108</f>
        <v>13</v>
      </c>
      <c r="F98">
        <f>'Forest(McArthur)'!M105</f>
        <v>0</v>
      </c>
      <c r="G98">
        <f>Grass!$C$4</f>
        <v>85</v>
      </c>
      <c r="H98">
        <v>0</v>
      </c>
    </row>
    <row r="99" spans="1:8" x14ac:dyDescent="0.25">
      <c r="A99" s="230">
        <f>Weather_Site!B109+Weather_Site!C109</f>
        <v>43777.958333333336</v>
      </c>
      <c r="B99">
        <f>Weather_Site!D109</f>
        <v>26.5</v>
      </c>
      <c r="C99">
        <f>Weather_Site!E109</f>
        <v>20</v>
      </c>
      <c r="D99">
        <f>Weather_Site!F109</f>
        <v>240</v>
      </c>
      <c r="E99">
        <f>Weather_Site!G109</f>
        <v>8</v>
      </c>
      <c r="F99">
        <f>'Forest(McArthur)'!M106</f>
        <v>0</v>
      </c>
      <c r="G99">
        <f>Grass!$C$4</f>
        <v>85</v>
      </c>
      <c r="H99">
        <v>0</v>
      </c>
    </row>
    <row r="100" spans="1:8" x14ac:dyDescent="0.25">
      <c r="A100" s="230">
        <f>Weather_Site!B110+Weather_Site!C110</f>
        <v>43777.979166666664</v>
      </c>
      <c r="B100">
        <f>Weather_Site!D110</f>
        <v>25.8</v>
      </c>
      <c r="C100">
        <f>Weather_Site!E110</f>
        <v>24</v>
      </c>
      <c r="D100">
        <f>Weather_Site!F110</f>
        <v>250</v>
      </c>
      <c r="E100">
        <f>Weather_Site!G110</f>
        <v>9</v>
      </c>
      <c r="F100">
        <f>'Forest(McArthur)'!M107</f>
        <v>0</v>
      </c>
      <c r="G100">
        <f>Grass!$C$4</f>
        <v>85</v>
      </c>
      <c r="H100">
        <v>0</v>
      </c>
    </row>
    <row r="101" spans="1:8" x14ac:dyDescent="0.25">
      <c r="A101" s="230">
        <f>Weather_Site!B111+Weather_Site!C111</f>
        <v>43777.99722222222</v>
      </c>
      <c r="B101">
        <f>Weather_Site!D111</f>
        <v>25.7</v>
      </c>
      <c r="C101">
        <f>Weather_Site!E111</f>
        <v>32</v>
      </c>
      <c r="D101">
        <f>Weather_Site!F111</f>
        <v>130</v>
      </c>
      <c r="E101">
        <f>Weather_Site!G111</f>
        <v>30</v>
      </c>
      <c r="F101">
        <f>'Forest(McArthur)'!M108</f>
        <v>0</v>
      </c>
      <c r="G101">
        <f>Grass!$C$4</f>
        <v>85</v>
      </c>
      <c r="H101">
        <v>0</v>
      </c>
    </row>
    <row r="102" spans="1:8" x14ac:dyDescent="0.25">
      <c r="A102" s="230">
        <f>Weather_Site!B112+Weather_Site!C112</f>
        <v>43777.997916666667</v>
      </c>
      <c r="B102">
        <f>Weather_Site!D112</f>
        <v>23.8</v>
      </c>
      <c r="C102">
        <f>Weather_Site!E112</f>
        <v>42</v>
      </c>
      <c r="D102">
        <f>Weather_Site!F112</f>
        <v>140</v>
      </c>
      <c r="E102">
        <f>Weather_Site!G112</f>
        <v>37</v>
      </c>
      <c r="F102">
        <f>'Forest(McArthur)'!M109</f>
        <v>0</v>
      </c>
      <c r="G102">
        <f>Grass!$C$4</f>
        <v>85</v>
      </c>
      <c r="H102">
        <v>0</v>
      </c>
    </row>
    <row r="103" spans="1:8" x14ac:dyDescent="0.25">
      <c r="A103" s="230">
        <f>Weather_Site!B113+Weather_Site!C113</f>
        <v>43778</v>
      </c>
      <c r="B103">
        <f>Weather_Site!D113</f>
        <v>22.7</v>
      </c>
      <c r="C103">
        <f>Weather_Site!E113</f>
        <v>51</v>
      </c>
      <c r="D103">
        <f>Weather_Site!F113</f>
        <v>150</v>
      </c>
      <c r="E103">
        <f>Weather_Site!G113</f>
        <v>44</v>
      </c>
      <c r="F103">
        <f>'Forest(McArthur)'!M110</f>
        <v>0</v>
      </c>
      <c r="G103">
        <f>Grass!$C$4</f>
        <v>85</v>
      </c>
      <c r="H103">
        <v>0</v>
      </c>
    </row>
    <row r="104" spans="1:8" x14ac:dyDescent="0.25">
      <c r="A104" s="230">
        <f>Weather_Site!B114+Weather_Site!C114</f>
        <v>43778.020833333336</v>
      </c>
      <c r="B104">
        <f>Weather_Site!D114</f>
        <v>21.6</v>
      </c>
      <c r="C104">
        <f>Weather_Site!E114</f>
        <v>60</v>
      </c>
      <c r="D104">
        <f>Weather_Site!F114</f>
        <v>150</v>
      </c>
      <c r="E104">
        <f>Weather_Site!G114</f>
        <v>28</v>
      </c>
      <c r="F104">
        <f>'Forest(McArthur)'!M111</f>
        <v>0</v>
      </c>
      <c r="G104">
        <f>Grass!$C$4</f>
        <v>85</v>
      </c>
      <c r="H104">
        <v>0</v>
      </c>
    </row>
    <row r="105" spans="1:8" x14ac:dyDescent="0.25">
      <c r="A105" s="230">
        <f>Weather_Site!B115+Weather_Site!C115</f>
        <v>43778.034722222219</v>
      </c>
      <c r="B105">
        <f>Weather_Site!D115</f>
        <v>21.3</v>
      </c>
      <c r="C105">
        <f>Weather_Site!E115</f>
        <v>53</v>
      </c>
      <c r="D105">
        <f>Weather_Site!F115</f>
        <v>150</v>
      </c>
      <c r="E105">
        <f>Weather_Site!G115</f>
        <v>30</v>
      </c>
      <c r="F105">
        <f>'Forest(McArthur)'!M112</f>
        <v>0</v>
      </c>
      <c r="G105">
        <f>Grass!$C$4</f>
        <v>85</v>
      </c>
      <c r="H105">
        <v>0</v>
      </c>
    </row>
    <row r="106" spans="1:8" x14ac:dyDescent="0.25">
      <c r="A106" s="230">
        <f>Weather_Site!B116+Weather_Site!C116</f>
        <v>43778.041666666664</v>
      </c>
      <c r="B106">
        <f>Weather_Site!D116</f>
        <v>21.2</v>
      </c>
      <c r="C106">
        <f>Weather_Site!E116</f>
        <v>51</v>
      </c>
      <c r="D106">
        <f>Weather_Site!F116</f>
        <v>160</v>
      </c>
      <c r="E106">
        <f>Weather_Site!G116</f>
        <v>22</v>
      </c>
      <c r="F106">
        <f>'Forest(McArthur)'!M113</f>
        <v>0</v>
      </c>
      <c r="G106">
        <f>Grass!$C$4</f>
        <v>85</v>
      </c>
      <c r="H106">
        <v>0</v>
      </c>
    </row>
    <row r="107" spans="1:8" x14ac:dyDescent="0.25">
      <c r="A107" s="230">
        <f>Weather_Site!B117+Weather_Site!C117</f>
        <v>43778.0625</v>
      </c>
      <c r="B107">
        <f>Weather_Site!D117</f>
        <v>20.100000000000001</v>
      </c>
      <c r="C107">
        <f>Weather_Site!E117</f>
        <v>54</v>
      </c>
      <c r="D107">
        <f>Weather_Site!F117</f>
        <v>160</v>
      </c>
      <c r="E107">
        <f>Weather_Site!G117</f>
        <v>21</v>
      </c>
      <c r="F107">
        <f>'Forest(McArthur)'!M114</f>
        <v>0</v>
      </c>
      <c r="G107">
        <f>Grass!$C$4</f>
        <v>85</v>
      </c>
      <c r="H107">
        <v>0</v>
      </c>
    </row>
    <row r="108" spans="1:8" x14ac:dyDescent="0.25">
      <c r="A108" s="230">
        <f>Weather_Site!B118+Weather_Site!C118</f>
        <v>43778.083333333336</v>
      </c>
      <c r="B108">
        <f>Weather_Site!D118</f>
        <v>19.399999999999999</v>
      </c>
      <c r="C108">
        <f>Weather_Site!E118</f>
        <v>53</v>
      </c>
      <c r="D108">
        <f>Weather_Site!F118</f>
        <v>160</v>
      </c>
      <c r="E108">
        <f>Weather_Site!G118</f>
        <v>24</v>
      </c>
      <c r="F108">
        <f>'Forest(McArthur)'!M115</f>
        <v>0</v>
      </c>
      <c r="G108">
        <f>Grass!$C$4</f>
        <v>85</v>
      </c>
      <c r="H108">
        <v>0</v>
      </c>
    </row>
    <row r="109" spans="1:8" x14ac:dyDescent="0.25">
      <c r="A109" s="230">
        <f>Weather_Site!B119+Weather_Site!C119</f>
        <v>43778.104166666664</v>
      </c>
      <c r="B109">
        <f>Weather_Site!D119</f>
        <v>19.100000000000001</v>
      </c>
      <c r="C109">
        <f>Weather_Site!E119</f>
        <v>52</v>
      </c>
      <c r="D109">
        <f>Weather_Site!F119</f>
        <v>150</v>
      </c>
      <c r="E109">
        <f>Weather_Site!G119</f>
        <v>18</v>
      </c>
      <c r="F109">
        <f>'Forest(McArthur)'!M116</f>
        <v>0</v>
      </c>
      <c r="G109">
        <f>Grass!$C$4</f>
        <v>85</v>
      </c>
      <c r="H109">
        <v>0</v>
      </c>
    </row>
    <row r="110" spans="1:8" x14ac:dyDescent="0.25">
      <c r="A110" s="230">
        <f>Weather_Site!B120+Weather_Site!C120</f>
        <v>43778.125</v>
      </c>
      <c r="B110">
        <f>Weather_Site!D120</f>
        <v>18.7</v>
      </c>
      <c r="C110">
        <f>Weather_Site!E120</f>
        <v>52</v>
      </c>
      <c r="D110">
        <f>Weather_Site!F120</f>
        <v>130</v>
      </c>
      <c r="E110">
        <f>Weather_Site!G120</f>
        <v>13</v>
      </c>
      <c r="F110">
        <f>'Forest(McArthur)'!M117</f>
        <v>0</v>
      </c>
      <c r="G110">
        <f>Grass!$C$4</f>
        <v>85</v>
      </c>
      <c r="H110">
        <v>0</v>
      </c>
    </row>
    <row r="111" spans="1:8" x14ac:dyDescent="0.25">
      <c r="A111" s="230">
        <f>Weather_Site!B121+Weather_Site!C121</f>
        <v>43778.145833333336</v>
      </c>
      <c r="B111">
        <f>Weather_Site!D121</f>
        <v>18.100000000000001</v>
      </c>
      <c r="C111">
        <f>Weather_Site!E121</f>
        <v>55</v>
      </c>
      <c r="D111">
        <f>Weather_Site!F121</f>
        <v>160</v>
      </c>
      <c r="E111">
        <f>Weather_Site!G121</f>
        <v>18</v>
      </c>
      <c r="F111">
        <f>'Forest(McArthur)'!M118</f>
        <v>0</v>
      </c>
      <c r="G111">
        <f>Grass!$C$4</f>
        <v>85</v>
      </c>
      <c r="H111">
        <v>0</v>
      </c>
    </row>
    <row r="112" spans="1:8" x14ac:dyDescent="0.25">
      <c r="A112" s="230">
        <f>Weather_Site!B122+Weather_Site!C122</f>
        <v>43778.166666666664</v>
      </c>
      <c r="B112">
        <f>Weather_Site!D122</f>
        <v>17.5</v>
      </c>
      <c r="C112">
        <f>Weather_Site!E122</f>
        <v>56</v>
      </c>
      <c r="D112">
        <f>Weather_Site!F122</f>
        <v>180</v>
      </c>
      <c r="E112">
        <f>Weather_Site!G122</f>
        <v>21</v>
      </c>
      <c r="F112">
        <f>'Forest(McArthur)'!M119</f>
        <v>0</v>
      </c>
      <c r="G112">
        <f>Grass!$C$4</f>
        <v>85</v>
      </c>
      <c r="H112">
        <v>0</v>
      </c>
    </row>
    <row r="113" spans="1:8" x14ac:dyDescent="0.25">
      <c r="A113" s="230">
        <f>Weather_Site!B123+Weather_Site!C123</f>
        <v>43778.1875</v>
      </c>
      <c r="B113">
        <f>Weather_Site!D123</f>
        <v>17.5</v>
      </c>
      <c r="C113">
        <f>Weather_Site!E123</f>
        <v>52</v>
      </c>
      <c r="D113">
        <f>Weather_Site!F123</f>
        <v>180</v>
      </c>
      <c r="E113">
        <f>Weather_Site!G123</f>
        <v>22</v>
      </c>
      <c r="F113">
        <f>'Forest(McArthur)'!M120</f>
        <v>0</v>
      </c>
      <c r="G113">
        <f>Grass!$C$4</f>
        <v>85</v>
      </c>
      <c r="H113">
        <v>0</v>
      </c>
    </row>
    <row r="114" spans="1:8" x14ac:dyDescent="0.25">
      <c r="A114" s="230">
        <f>Weather_Site!B124+Weather_Site!C124</f>
        <v>43778.208333333336</v>
      </c>
      <c r="B114">
        <f>Weather_Site!D124</f>
        <v>17.2</v>
      </c>
      <c r="C114">
        <f>Weather_Site!E124</f>
        <v>51</v>
      </c>
      <c r="D114">
        <f>Weather_Site!F124</f>
        <v>170</v>
      </c>
      <c r="E114">
        <f>Weather_Site!G124</f>
        <v>15</v>
      </c>
      <c r="F114">
        <f>'Forest(McArthur)'!M121</f>
        <v>0</v>
      </c>
      <c r="G114">
        <f>Grass!$C$4</f>
        <v>85</v>
      </c>
      <c r="H114">
        <v>0</v>
      </c>
    </row>
    <row r="115" spans="1:8" x14ac:dyDescent="0.25">
      <c r="A115" s="230">
        <f>Weather_Site!B125+Weather_Site!C125</f>
        <v>43778.229166666664</v>
      </c>
      <c r="B115">
        <f>Weather_Site!D125</f>
        <v>16.8</v>
      </c>
      <c r="C115">
        <f>Weather_Site!E125</f>
        <v>50</v>
      </c>
      <c r="D115">
        <f>Weather_Site!F125</f>
        <v>160</v>
      </c>
      <c r="E115">
        <f>Weather_Site!G125</f>
        <v>13</v>
      </c>
      <c r="F115">
        <f>'Forest(McArthur)'!M122</f>
        <v>0</v>
      </c>
      <c r="G115">
        <f>Grass!$C$4</f>
        <v>85</v>
      </c>
      <c r="H115">
        <v>0</v>
      </c>
    </row>
    <row r="116" spans="1:8" x14ac:dyDescent="0.25">
      <c r="A116" s="230">
        <f>Weather_Site!B126+Weather_Site!C126</f>
        <v>43778.25</v>
      </c>
      <c r="B116">
        <f>Weather_Site!D126</f>
        <v>16.5</v>
      </c>
      <c r="C116">
        <f>Weather_Site!E126</f>
        <v>50</v>
      </c>
      <c r="D116">
        <f>Weather_Site!F126</f>
        <v>180</v>
      </c>
      <c r="E116">
        <f>Weather_Site!G126</f>
        <v>18</v>
      </c>
      <c r="F116">
        <f>'Forest(McArthur)'!M123</f>
        <v>0</v>
      </c>
      <c r="G116">
        <f>Grass!$C$4</f>
        <v>85</v>
      </c>
      <c r="H116">
        <v>0</v>
      </c>
    </row>
    <row r="117" spans="1:8" x14ac:dyDescent="0.25">
      <c r="A117" s="230">
        <f>Weather_Site!B127+Weather_Site!C127</f>
        <v>43778.270833333336</v>
      </c>
      <c r="B117">
        <f>Weather_Site!D127</f>
        <v>16</v>
      </c>
      <c r="C117">
        <f>Weather_Site!E127</f>
        <v>52</v>
      </c>
      <c r="D117">
        <f>Weather_Site!F127</f>
        <v>200</v>
      </c>
      <c r="E117">
        <f>Weather_Site!G127</f>
        <v>15</v>
      </c>
      <c r="F117">
        <f>'Forest(McArthur)'!M124</f>
        <v>0</v>
      </c>
      <c r="G117">
        <f>Grass!$C$4</f>
        <v>85</v>
      </c>
      <c r="H117">
        <v>0</v>
      </c>
    </row>
    <row r="118" spans="1:8" x14ac:dyDescent="0.25">
      <c r="A118" s="230">
        <f>Weather_Site!B128+Weather_Site!C128</f>
        <v>43778.291666666664</v>
      </c>
      <c r="B118">
        <f>Weather_Site!D128</f>
        <v>16.399999999999999</v>
      </c>
      <c r="C118">
        <f>Weather_Site!E128</f>
        <v>51</v>
      </c>
      <c r="D118">
        <f>Weather_Site!F128</f>
        <v>190</v>
      </c>
      <c r="E118">
        <f>Weather_Site!G128</f>
        <v>13</v>
      </c>
      <c r="F118">
        <f>'Forest(McArthur)'!M125</f>
        <v>0</v>
      </c>
      <c r="G118">
        <f>Grass!$C$4</f>
        <v>85</v>
      </c>
      <c r="H118">
        <v>0</v>
      </c>
    </row>
    <row r="119" spans="1:8" x14ac:dyDescent="0.25">
      <c r="A119" s="230">
        <f>Weather_Site!B129+Weather_Site!C129</f>
        <v>43778.3125</v>
      </c>
      <c r="B119">
        <f>Weather_Site!D129</f>
        <v>16.8</v>
      </c>
      <c r="C119">
        <f>Weather_Site!E129</f>
        <v>49</v>
      </c>
      <c r="D119">
        <f>Weather_Site!F129</f>
        <v>190</v>
      </c>
      <c r="E119">
        <f>Weather_Site!G129</f>
        <v>22</v>
      </c>
      <c r="F119">
        <f>'Forest(McArthur)'!M126</f>
        <v>0</v>
      </c>
      <c r="G119">
        <f>Grass!$C$4</f>
        <v>85</v>
      </c>
      <c r="H119">
        <v>0</v>
      </c>
    </row>
    <row r="120" spans="1:8" x14ac:dyDescent="0.25">
      <c r="A120" s="230">
        <f>Weather_Site!B130+Weather_Site!C130</f>
        <v>43778.333333333336</v>
      </c>
      <c r="B120">
        <f>Weather_Site!D130</f>
        <v>17.3</v>
      </c>
      <c r="C120">
        <f>Weather_Site!E130</f>
        <v>47</v>
      </c>
      <c r="D120">
        <f>Weather_Site!F130</f>
        <v>190</v>
      </c>
      <c r="E120">
        <f>Weather_Site!G130</f>
        <v>26</v>
      </c>
      <c r="F120">
        <f>'Forest(McArthur)'!M127</f>
        <v>0</v>
      </c>
      <c r="G120">
        <f>Grass!$C$4</f>
        <v>85</v>
      </c>
      <c r="H120">
        <v>0</v>
      </c>
    </row>
    <row r="121" spans="1:8" x14ac:dyDescent="0.25">
      <c r="A121" s="230">
        <f>Weather_Site!B131+Weather_Site!C131</f>
        <v>43778.354166666664</v>
      </c>
      <c r="B121">
        <f>Weather_Site!D131</f>
        <v>17.600000000000001</v>
      </c>
      <c r="C121">
        <f>Weather_Site!E131</f>
        <v>44</v>
      </c>
      <c r="D121">
        <f>Weather_Site!F131</f>
        <v>180</v>
      </c>
      <c r="E121">
        <f>Weather_Site!G131</f>
        <v>26</v>
      </c>
      <c r="F121">
        <f>'Forest(McArthur)'!M128</f>
        <v>0</v>
      </c>
      <c r="G121">
        <f>Grass!$C$4</f>
        <v>85</v>
      </c>
      <c r="H121">
        <v>0</v>
      </c>
    </row>
    <row r="122" spans="1:8" x14ac:dyDescent="0.25">
      <c r="A122" s="230">
        <f>Weather_Site!B132+Weather_Site!C132</f>
        <v>43778.375</v>
      </c>
      <c r="B122">
        <f>Weather_Site!D132</f>
        <v>18.100000000000001</v>
      </c>
      <c r="C122">
        <f>Weather_Site!E132</f>
        <v>42</v>
      </c>
      <c r="D122">
        <f>Weather_Site!F132</f>
        <v>180</v>
      </c>
      <c r="E122">
        <f>Weather_Site!G132</f>
        <v>17</v>
      </c>
      <c r="F122">
        <f>'Forest(McArthur)'!M129</f>
        <v>0</v>
      </c>
      <c r="G122">
        <f>Grass!$C$4</f>
        <v>85</v>
      </c>
      <c r="H122">
        <v>0</v>
      </c>
    </row>
    <row r="123" spans="1:8" x14ac:dyDescent="0.25">
      <c r="A123" s="230">
        <f>Weather_Site!B133+Weather_Site!C133</f>
        <v>43778.395833333336</v>
      </c>
      <c r="B123">
        <f>Weather_Site!D133</f>
        <v>18.8</v>
      </c>
      <c r="C123">
        <f>Weather_Site!E133</f>
        <v>38</v>
      </c>
      <c r="D123">
        <f>Weather_Site!F133</f>
        <v>180</v>
      </c>
      <c r="E123">
        <f>Weather_Site!G133</f>
        <v>22</v>
      </c>
      <c r="F123">
        <f>'Forest(McArthur)'!M130</f>
        <v>0</v>
      </c>
      <c r="G123">
        <f>Grass!$C$4</f>
        <v>85</v>
      </c>
      <c r="H123">
        <v>0</v>
      </c>
    </row>
    <row r="124" spans="1:8" x14ac:dyDescent="0.25">
      <c r="A124" s="230">
        <f>Weather_Site!B134+Weather_Site!C134</f>
        <v>43778.416666666664</v>
      </c>
      <c r="B124">
        <f>Weather_Site!D134</f>
        <v>19.2</v>
      </c>
      <c r="C124">
        <f>Weather_Site!E134</f>
        <v>35</v>
      </c>
      <c r="D124">
        <f>Weather_Site!F134</f>
        <v>180</v>
      </c>
      <c r="E124">
        <f>Weather_Site!G134</f>
        <v>15</v>
      </c>
      <c r="F124">
        <f>'Forest(McArthur)'!M131</f>
        <v>0</v>
      </c>
      <c r="G124">
        <f>Grass!$C$4</f>
        <v>85</v>
      </c>
      <c r="H124">
        <v>0</v>
      </c>
    </row>
    <row r="125" spans="1:8" x14ac:dyDescent="0.25">
      <c r="A125" s="230">
        <f>Weather_Site!B135+Weather_Site!C135</f>
        <v>43778.4375</v>
      </c>
      <c r="B125">
        <f>Weather_Site!D135</f>
        <v>20</v>
      </c>
      <c r="C125">
        <f>Weather_Site!E135</f>
        <v>35</v>
      </c>
      <c r="D125">
        <f>Weather_Site!F135</f>
        <v>130</v>
      </c>
      <c r="E125">
        <f>Weather_Site!G135</f>
        <v>9</v>
      </c>
      <c r="F125">
        <f>'Forest(McArthur)'!M132</f>
        <v>0</v>
      </c>
      <c r="G125">
        <f>Grass!$C$4</f>
        <v>85</v>
      </c>
      <c r="H125">
        <v>0</v>
      </c>
    </row>
    <row r="126" spans="1:8" x14ac:dyDescent="0.25">
      <c r="A126" s="230">
        <f>Weather_Site!B136+Weather_Site!C136</f>
        <v>43778.458333333336</v>
      </c>
      <c r="B126">
        <f>Weather_Site!D136</f>
        <v>20.7</v>
      </c>
      <c r="C126">
        <f>Weather_Site!E136</f>
        <v>26</v>
      </c>
      <c r="D126">
        <f>Weather_Site!F136</f>
        <v>160</v>
      </c>
      <c r="E126">
        <f>Weather_Site!G136</f>
        <v>13</v>
      </c>
      <c r="F126">
        <f>'Forest(McArthur)'!M133</f>
        <v>0</v>
      </c>
      <c r="G126">
        <f>Grass!$C$4</f>
        <v>85</v>
      </c>
      <c r="H126">
        <v>0</v>
      </c>
    </row>
    <row r="127" spans="1:8" x14ac:dyDescent="0.25">
      <c r="A127" s="230">
        <f>Weather_Site!B137+Weather_Site!C137</f>
        <v>43778.479166666664</v>
      </c>
      <c r="B127">
        <f>Weather_Site!D137</f>
        <v>21.2</v>
      </c>
      <c r="C127">
        <f>Weather_Site!E137</f>
        <v>25</v>
      </c>
      <c r="D127">
        <f>Weather_Site!F137</f>
        <v>150</v>
      </c>
      <c r="E127">
        <f>Weather_Site!G137</f>
        <v>5</v>
      </c>
      <c r="F127">
        <f>'Forest(McArthur)'!M134</f>
        <v>0</v>
      </c>
      <c r="G127">
        <f>Grass!$C$4</f>
        <v>85</v>
      </c>
      <c r="H127">
        <v>0</v>
      </c>
    </row>
    <row r="128" spans="1:8" x14ac:dyDescent="0.25">
      <c r="A128" s="230">
        <f>Weather_Site!B138+Weather_Site!C138</f>
        <v>43778.5</v>
      </c>
      <c r="B128">
        <f>Weather_Site!D138</f>
        <v>21.5</v>
      </c>
      <c r="C128">
        <f>Weather_Site!E138</f>
        <v>25</v>
      </c>
      <c r="D128">
        <f>Weather_Site!F138</f>
        <v>50</v>
      </c>
      <c r="E128">
        <f>Weather_Site!G138</f>
        <v>5</v>
      </c>
      <c r="F128">
        <f>'Forest(McArthur)'!M135</f>
        <v>0</v>
      </c>
      <c r="G128">
        <f>Grass!$C$4</f>
        <v>85</v>
      </c>
      <c r="H128">
        <v>0</v>
      </c>
    </row>
    <row r="129" spans="1:8" x14ac:dyDescent="0.25">
      <c r="A129" s="230">
        <f>Weather_Site!B139+Weather_Site!C139</f>
        <v>43778.520833333336</v>
      </c>
      <c r="B129">
        <f>Weather_Site!D139</f>
        <v>20.2</v>
      </c>
      <c r="C129">
        <f>Weather_Site!E139</f>
        <v>35</v>
      </c>
      <c r="D129">
        <f>Weather_Site!F139</f>
        <v>60</v>
      </c>
      <c r="E129">
        <f>Weather_Site!G139</f>
        <v>24</v>
      </c>
      <c r="F129">
        <f>'Forest(McArthur)'!M136</f>
        <v>0</v>
      </c>
      <c r="G129">
        <f>Grass!$C$4</f>
        <v>85</v>
      </c>
      <c r="H129">
        <v>0</v>
      </c>
    </row>
    <row r="130" spans="1:8" x14ac:dyDescent="0.25">
      <c r="A130" s="230">
        <f>Weather_Site!B140+Weather_Site!C140</f>
        <v>43778.541666666664</v>
      </c>
      <c r="B130">
        <f>Weather_Site!D140</f>
        <v>20.399999999999999</v>
      </c>
      <c r="C130">
        <f>Weather_Site!E140</f>
        <v>34</v>
      </c>
      <c r="D130">
        <f>Weather_Site!F140</f>
        <v>90</v>
      </c>
      <c r="E130">
        <f>Weather_Site!G140</f>
        <v>22</v>
      </c>
      <c r="F130">
        <f>'Forest(McArthur)'!M137</f>
        <v>0</v>
      </c>
      <c r="G130">
        <f>Grass!$C$4</f>
        <v>85</v>
      </c>
      <c r="H130">
        <v>0</v>
      </c>
    </row>
    <row r="131" spans="1:8" x14ac:dyDescent="0.25">
      <c r="A131" s="230">
        <f>Weather_Site!B141+Weather_Site!C141</f>
        <v>43778.5625</v>
      </c>
      <c r="B131">
        <f>Weather_Site!D141</f>
        <v>20.2</v>
      </c>
      <c r="C131">
        <f>Weather_Site!E141</f>
        <v>33</v>
      </c>
      <c r="D131">
        <f>Weather_Site!F141</f>
        <v>90</v>
      </c>
      <c r="E131">
        <f>Weather_Site!G141</f>
        <v>21</v>
      </c>
      <c r="F131">
        <f>'Forest(McArthur)'!M138</f>
        <v>0</v>
      </c>
      <c r="G131">
        <f>Grass!$C$4</f>
        <v>85</v>
      </c>
      <c r="H131">
        <v>0</v>
      </c>
    </row>
    <row r="132" spans="1:8" x14ac:dyDescent="0.25">
      <c r="A132" s="230">
        <f>Weather_Site!B142+Weather_Site!C142</f>
        <v>43778.583333333336</v>
      </c>
      <c r="B132">
        <f>Weather_Site!D142</f>
        <v>20.3</v>
      </c>
      <c r="C132">
        <f>Weather_Site!E142</f>
        <v>34</v>
      </c>
      <c r="D132">
        <f>Weather_Site!F142</f>
        <v>90</v>
      </c>
      <c r="E132">
        <f>Weather_Site!G142</f>
        <v>22</v>
      </c>
      <c r="F132">
        <f>'Forest(McArthur)'!M139</f>
        <v>0</v>
      </c>
      <c r="G132">
        <f>Grass!$C$4</f>
        <v>85</v>
      </c>
      <c r="H132">
        <v>0</v>
      </c>
    </row>
    <row r="133" spans="1:8" x14ac:dyDescent="0.25">
      <c r="A133" s="230">
        <f>Weather_Site!B143+Weather_Site!C143</f>
        <v>43778.604166666664</v>
      </c>
      <c r="B133">
        <f>Weather_Site!D143</f>
        <v>19.7</v>
      </c>
      <c r="C133">
        <f>Weather_Site!E143</f>
        <v>36</v>
      </c>
      <c r="D133">
        <f>Weather_Site!F143</f>
        <v>120</v>
      </c>
      <c r="E133">
        <f>Weather_Site!G143</f>
        <v>22</v>
      </c>
      <c r="F133">
        <f>'Forest(McArthur)'!M140</f>
        <v>0</v>
      </c>
      <c r="G133">
        <f>Grass!$C$4</f>
        <v>85</v>
      </c>
      <c r="H133">
        <v>0</v>
      </c>
    </row>
    <row r="134" spans="1:8" x14ac:dyDescent="0.25">
      <c r="A134" s="230">
        <f>Weather_Site!B144+Weather_Site!C144</f>
        <v>43778.625</v>
      </c>
      <c r="B134">
        <f>Weather_Site!D144</f>
        <v>19.600000000000001</v>
      </c>
      <c r="C134">
        <f>Weather_Site!E144</f>
        <v>36</v>
      </c>
      <c r="D134">
        <f>Weather_Site!F144</f>
        <v>110</v>
      </c>
      <c r="E134">
        <f>Weather_Site!G144</f>
        <v>17</v>
      </c>
      <c r="F134">
        <f>'Forest(McArthur)'!M141</f>
        <v>0</v>
      </c>
      <c r="G134">
        <f>Grass!$C$4</f>
        <v>85</v>
      </c>
      <c r="H134">
        <v>0</v>
      </c>
    </row>
    <row r="135" spans="1:8" x14ac:dyDescent="0.25">
      <c r="A135" s="230">
        <f>Weather_Site!B145+Weather_Site!C145</f>
        <v>43778.645833333336</v>
      </c>
      <c r="B135">
        <f>Weather_Site!D145</f>
        <v>19.100000000000001</v>
      </c>
      <c r="C135">
        <f>Weather_Site!E145</f>
        <v>38</v>
      </c>
      <c r="D135">
        <f>Weather_Site!F145</f>
        <v>130</v>
      </c>
      <c r="E135">
        <f>Weather_Site!G145</f>
        <v>21</v>
      </c>
      <c r="F135">
        <f>'Forest(McArthur)'!M142</f>
        <v>0</v>
      </c>
      <c r="G135">
        <f>Grass!$C$4</f>
        <v>85</v>
      </c>
      <c r="H135">
        <v>0</v>
      </c>
    </row>
    <row r="136" spans="1:8" x14ac:dyDescent="0.25">
      <c r="A136" s="230">
        <f>Weather_Site!B146+Weather_Site!C146</f>
        <v>43778.666666666664</v>
      </c>
      <c r="B136">
        <f>Weather_Site!D146</f>
        <v>19</v>
      </c>
      <c r="C136">
        <f>Weather_Site!E146</f>
        <v>35</v>
      </c>
      <c r="D136">
        <f>Weather_Site!F146</f>
        <v>120</v>
      </c>
      <c r="E136">
        <f>Weather_Site!G146</f>
        <v>22</v>
      </c>
      <c r="F136">
        <f>'Forest(McArthur)'!M143</f>
        <v>0</v>
      </c>
      <c r="G136">
        <f>Grass!$C$4</f>
        <v>85</v>
      </c>
      <c r="H136">
        <v>0</v>
      </c>
    </row>
    <row r="137" spans="1:8" x14ac:dyDescent="0.25">
      <c r="A137" s="230">
        <f>Weather_Site!B147+Weather_Site!C147</f>
        <v>43778.6875</v>
      </c>
      <c r="B137">
        <f>Weather_Site!D147</f>
        <v>18.8</v>
      </c>
      <c r="C137">
        <f>Weather_Site!E147</f>
        <v>37</v>
      </c>
      <c r="D137">
        <f>Weather_Site!F147</f>
        <v>130</v>
      </c>
      <c r="E137">
        <f>Weather_Site!G147</f>
        <v>17</v>
      </c>
      <c r="F137">
        <f>'Forest(McArthur)'!M144</f>
        <v>0</v>
      </c>
      <c r="G137">
        <f>Grass!$C$4</f>
        <v>85</v>
      </c>
      <c r="H137">
        <v>0</v>
      </c>
    </row>
    <row r="138" spans="1:8" x14ac:dyDescent="0.25">
      <c r="A138" s="230">
        <f>Weather_Site!B148+Weather_Site!C148</f>
        <v>43778.708333333336</v>
      </c>
      <c r="B138">
        <f>Weather_Site!D148</f>
        <v>18.399999999999999</v>
      </c>
      <c r="C138">
        <f>Weather_Site!E148</f>
        <v>40</v>
      </c>
      <c r="D138">
        <f>Weather_Site!F148</f>
        <v>130</v>
      </c>
      <c r="E138">
        <f>Weather_Site!G148</f>
        <v>18</v>
      </c>
      <c r="F138">
        <f>'Forest(McArthur)'!M145</f>
        <v>0</v>
      </c>
      <c r="G138">
        <f>Grass!$C$4</f>
        <v>85</v>
      </c>
      <c r="H138">
        <v>0</v>
      </c>
    </row>
    <row r="139" spans="1:8" x14ac:dyDescent="0.25">
      <c r="A139" s="230">
        <f>Weather_Site!B149+Weather_Site!C149</f>
        <v>43778.729166666664</v>
      </c>
      <c r="B139">
        <f>Weather_Site!D149</f>
        <v>18</v>
      </c>
      <c r="C139">
        <f>Weather_Site!E149</f>
        <v>42</v>
      </c>
      <c r="D139">
        <f>Weather_Site!F149</f>
        <v>110</v>
      </c>
      <c r="E139">
        <f>Weather_Site!G149</f>
        <v>15</v>
      </c>
      <c r="F139">
        <f>'Forest(McArthur)'!M146</f>
        <v>0</v>
      </c>
      <c r="G139">
        <f>Grass!$C$4</f>
        <v>85</v>
      </c>
      <c r="H139">
        <v>0</v>
      </c>
    </row>
    <row r="140" spans="1:8" x14ac:dyDescent="0.25">
      <c r="A140" s="230">
        <f>Weather_Site!B150+Weather_Site!C150</f>
        <v>43778.75</v>
      </c>
      <c r="B140">
        <f>Weather_Site!D150</f>
        <v>17.5</v>
      </c>
      <c r="C140">
        <f>Weather_Site!E150</f>
        <v>45</v>
      </c>
      <c r="D140">
        <f>Weather_Site!F150</f>
        <v>100</v>
      </c>
      <c r="E140">
        <f>Weather_Site!G150</f>
        <v>15</v>
      </c>
      <c r="F140">
        <f>'Forest(McArthur)'!M147</f>
        <v>0</v>
      </c>
      <c r="G140">
        <f>Grass!$C$4</f>
        <v>85</v>
      </c>
      <c r="H140">
        <v>0</v>
      </c>
    </row>
    <row r="141" spans="1:8" x14ac:dyDescent="0.25">
      <c r="A141" s="230">
        <f>Weather_Site!B151+Weather_Site!C151</f>
        <v>43778.770833333336</v>
      </c>
      <c r="B141">
        <f>Weather_Site!D151</f>
        <v>16.8</v>
      </c>
      <c r="C141">
        <f>Weather_Site!E151</f>
        <v>48</v>
      </c>
      <c r="D141">
        <f>Weather_Site!F151</f>
        <v>110</v>
      </c>
      <c r="E141">
        <f>Weather_Site!G151</f>
        <v>11</v>
      </c>
      <c r="F141">
        <f>'Forest(McArthur)'!M148</f>
        <v>0</v>
      </c>
      <c r="G141">
        <f>Grass!$C$4</f>
        <v>85</v>
      </c>
      <c r="H141">
        <v>0</v>
      </c>
    </row>
    <row r="142" spans="1:8" x14ac:dyDescent="0.25">
      <c r="A142" s="230">
        <f>Weather_Site!B152+Weather_Site!C152</f>
        <v>43778.791666666664</v>
      </c>
      <c r="B142">
        <f>Weather_Site!D152</f>
        <v>15.6</v>
      </c>
      <c r="C142">
        <f>Weather_Site!E152</f>
        <v>51</v>
      </c>
      <c r="D142">
        <f>Weather_Site!F152</f>
        <v>110</v>
      </c>
      <c r="E142">
        <f>Weather_Site!G152</f>
        <v>8</v>
      </c>
      <c r="F142">
        <f>'Forest(McArthur)'!M149</f>
        <v>0</v>
      </c>
      <c r="G142">
        <f>Grass!$C$4</f>
        <v>85</v>
      </c>
      <c r="H142">
        <v>0</v>
      </c>
    </row>
    <row r="143" spans="1:8" x14ac:dyDescent="0.25">
      <c r="A143" s="230">
        <f>Weather_Site!B153+Weather_Site!C153</f>
        <v>43778.8125</v>
      </c>
      <c r="B143">
        <f>Weather_Site!D153</f>
        <v>14.7</v>
      </c>
      <c r="C143">
        <f>Weather_Site!E153</f>
        <v>56</v>
      </c>
      <c r="D143">
        <f>Weather_Site!F153</f>
        <v>30</v>
      </c>
      <c r="E143">
        <f>Weather_Site!G153</f>
        <v>8</v>
      </c>
      <c r="F143">
        <f>'Forest(McArthur)'!M150</f>
        <v>0</v>
      </c>
      <c r="G143">
        <f>Grass!$C$4</f>
        <v>85</v>
      </c>
      <c r="H143">
        <v>0</v>
      </c>
    </row>
    <row r="144" spans="1:8" x14ac:dyDescent="0.25">
      <c r="A144" s="230">
        <f>Weather_Site!B154+Weather_Site!C154</f>
        <v>43778.833333333336</v>
      </c>
      <c r="B144">
        <f>Weather_Site!D154</f>
        <v>12.5</v>
      </c>
      <c r="C144">
        <f>Weather_Site!E154</f>
        <v>61</v>
      </c>
      <c r="D144">
        <f>Weather_Site!F154</f>
        <v>0</v>
      </c>
      <c r="E144">
        <f>Weather_Site!G154</f>
        <v>0</v>
      </c>
      <c r="F144">
        <f>'Forest(McArthur)'!M151</f>
        <v>0</v>
      </c>
      <c r="G144">
        <f>Grass!$C$4</f>
        <v>85</v>
      </c>
      <c r="H144">
        <v>0</v>
      </c>
    </row>
    <row r="145" spans="1:8" x14ac:dyDescent="0.25">
      <c r="A145" s="230">
        <f>Weather_Site!B155+Weather_Site!C155</f>
        <v>43778.854166666664</v>
      </c>
      <c r="B145">
        <f>Weather_Site!D155</f>
        <v>11.3</v>
      </c>
      <c r="C145">
        <f>Weather_Site!E155</f>
        <v>69</v>
      </c>
      <c r="D145">
        <f>Weather_Site!F155</f>
        <v>0</v>
      </c>
      <c r="E145">
        <f>Weather_Site!G155</f>
        <v>0</v>
      </c>
      <c r="F145">
        <f>'Forest(McArthur)'!M152</f>
        <v>0</v>
      </c>
      <c r="G145">
        <f>Grass!$C$4</f>
        <v>85</v>
      </c>
      <c r="H145">
        <v>0</v>
      </c>
    </row>
    <row r="146" spans="1:8" x14ac:dyDescent="0.25">
      <c r="A146" s="230">
        <f>Weather_Site!B156+Weather_Site!C156</f>
        <v>43778.875</v>
      </c>
      <c r="B146">
        <f>Weather_Site!D156</f>
        <v>10.6</v>
      </c>
      <c r="C146">
        <f>Weather_Site!E156</f>
        <v>73</v>
      </c>
      <c r="D146">
        <f>Weather_Site!F156</f>
        <v>0</v>
      </c>
      <c r="E146">
        <f>Weather_Site!G156</f>
        <v>0</v>
      </c>
      <c r="F146">
        <f>'Forest(McArthur)'!M153</f>
        <v>0</v>
      </c>
      <c r="G146">
        <f>Grass!$C$4</f>
        <v>85</v>
      </c>
      <c r="H146">
        <v>0</v>
      </c>
    </row>
    <row r="147" spans="1:8" x14ac:dyDescent="0.25">
      <c r="A147" s="230">
        <f>Weather_Site!B157+Weather_Site!C157</f>
        <v>43778.895833333336</v>
      </c>
      <c r="B147">
        <f>Weather_Site!D157</f>
        <v>9.1</v>
      </c>
      <c r="C147">
        <f>Weather_Site!E157</f>
        <v>78</v>
      </c>
      <c r="D147">
        <f>Weather_Site!F157</f>
        <v>0</v>
      </c>
      <c r="E147">
        <f>Weather_Site!G157</f>
        <v>0</v>
      </c>
      <c r="F147">
        <f>'Forest(McArthur)'!M154</f>
        <v>0</v>
      </c>
      <c r="G147">
        <f>Grass!$C$4</f>
        <v>85</v>
      </c>
      <c r="H147">
        <v>0</v>
      </c>
    </row>
    <row r="148" spans="1:8" x14ac:dyDescent="0.25">
      <c r="A148" s="230">
        <f>Weather_Site!B158+Weather_Site!C158</f>
        <v>43778.916666666664</v>
      </c>
      <c r="B148">
        <f>Weather_Site!D158</f>
        <v>9.1999999999999993</v>
      </c>
      <c r="C148">
        <f>Weather_Site!E158</f>
        <v>83</v>
      </c>
      <c r="D148">
        <f>Weather_Site!F158</f>
        <v>0</v>
      </c>
      <c r="E148">
        <f>Weather_Site!G158</f>
        <v>0</v>
      </c>
      <c r="F148">
        <f>'Forest(McArthur)'!M155</f>
        <v>0</v>
      </c>
      <c r="G148">
        <f>Grass!$C$4</f>
        <v>85</v>
      </c>
      <c r="H148">
        <v>0</v>
      </c>
    </row>
    <row r="149" spans="1:8" x14ac:dyDescent="0.25">
      <c r="A149" s="230">
        <f>Weather_Site!B159+Weather_Site!C159</f>
        <v>43778.9375</v>
      </c>
      <c r="B149">
        <f>Weather_Site!D159</f>
        <v>7.8</v>
      </c>
      <c r="C149">
        <f>Weather_Site!E159</f>
        <v>84</v>
      </c>
      <c r="D149">
        <f>Weather_Site!F159</f>
        <v>0</v>
      </c>
      <c r="E149">
        <f>Weather_Site!G159</f>
        <v>0</v>
      </c>
      <c r="F149">
        <f>'Forest(McArthur)'!M156</f>
        <v>0</v>
      </c>
      <c r="G149">
        <f>Grass!$C$4</f>
        <v>85</v>
      </c>
      <c r="H149">
        <v>0</v>
      </c>
    </row>
    <row r="150" spans="1:8" x14ac:dyDescent="0.25">
      <c r="A150" s="230">
        <f>Weather_Site!B160+Weather_Site!C160</f>
        <v>43778.958333333336</v>
      </c>
      <c r="B150">
        <f>Weather_Site!D160</f>
        <v>7.3</v>
      </c>
      <c r="C150">
        <f>Weather_Site!E160</f>
        <v>86</v>
      </c>
      <c r="D150">
        <f>Weather_Site!F160</f>
        <v>270</v>
      </c>
      <c r="E150">
        <f>Weather_Site!G160</f>
        <v>4</v>
      </c>
      <c r="F150">
        <f>'Forest(McArthur)'!M157</f>
        <v>0</v>
      </c>
      <c r="G150">
        <f>Grass!$C$4</f>
        <v>85</v>
      </c>
      <c r="H150">
        <v>0</v>
      </c>
    </row>
    <row r="151" spans="1:8" x14ac:dyDescent="0.25">
      <c r="A151" s="230">
        <f>Weather_Site!B161+Weather_Site!C161</f>
        <v>43778.979166666664</v>
      </c>
      <c r="B151">
        <f>Weather_Site!D161</f>
        <v>7.8</v>
      </c>
      <c r="C151">
        <f>Weather_Site!E161</f>
        <v>89</v>
      </c>
      <c r="D151">
        <f>Weather_Site!F161</f>
        <v>290</v>
      </c>
      <c r="E151">
        <f>Weather_Site!G161</f>
        <v>2</v>
      </c>
      <c r="F151">
        <f>'Forest(McArthur)'!M158</f>
        <v>0</v>
      </c>
      <c r="G151">
        <f>Grass!$C$4</f>
        <v>85</v>
      </c>
      <c r="H151">
        <v>0</v>
      </c>
    </row>
    <row r="152" spans="1:8" x14ac:dyDescent="0.25">
      <c r="A152" s="230">
        <f>Weather_Site!B162+Weather_Site!C162</f>
        <v>43779</v>
      </c>
      <c r="B152">
        <f>Weather_Site!D162</f>
        <v>7.4</v>
      </c>
      <c r="C152">
        <f>Weather_Site!E162</f>
        <v>90</v>
      </c>
      <c r="D152">
        <f>Weather_Site!F162</f>
        <v>290</v>
      </c>
      <c r="E152">
        <f>Weather_Site!G162</f>
        <v>4</v>
      </c>
      <c r="F152">
        <f>'Forest(McArthur)'!M159</f>
        <v>0</v>
      </c>
      <c r="G152">
        <f>Grass!$C$4</f>
        <v>85</v>
      </c>
      <c r="H152">
        <v>0</v>
      </c>
    </row>
    <row r="153" spans="1:8" x14ac:dyDescent="0.25">
      <c r="A153" s="230">
        <f>Weather_Site!B163+Weather_Site!C163</f>
        <v>43779.020833333336</v>
      </c>
      <c r="B153">
        <f>Weather_Site!D163</f>
        <v>6.6</v>
      </c>
      <c r="C153">
        <f>Weather_Site!E163</f>
        <v>90</v>
      </c>
      <c r="D153">
        <f>Weather_Site!F163</f>
        <v>250</v>
      </c>
      <c r="E153">
        <f>Weather_Site!G163</f>
        <v>8</v>
      </c>
      <c r="F153">
        <f>'Forest(McArthur)'!M160</f>
        <v>0</v>
      </c>
      <c r="G153">
        <f>Grass!$C$4</f>
        <v>85</v>
      </c>
      <c r="H153">
        <v>0</v>
      </c>
    </row>
    <row r="154" spans="1:8" x14ac:dyDescent="0.25">
      <c r="A154" s="230">
        <f>Weather_Site!B164+Weather_Site!C164</f>
        <v>43779.041666666664</v>
      </c>
      <c r="B154">
        <f>Weather_Site!D164</f>
        <v>6.4</v>
      </c>
      <c r="C154">
        <f>Weather_Site!E164</f>
        <v>88</v>
      </c>
      <c r="D154">
        <f>Weather_Site!F164</f>
        <v>260</v>
      </c>
      <c r="E154">
        <f>Weather_Site!G164</f>
        <v>5</v>
      </c>
      <c r="F154">
        <f>'Forest(McArthur)'!M161</f>
        <v>0</v>
      </c>
      <c r="G154">
        <f>Grass!$C$4</f>
        <v>85</v>
      </c>
      <c r="H154">
        <v>0</v>
      </c>
    </row>
    <row r="155" spans="1:8" x14ac:dyDescent="0.25">
      <c r="A155" s="230">
        <f>Weather_Site!B165+Weather_Site!C165</f>
        <v>43779.0625</v>
      </c>
      <c r="B155">
        <f>Weather_Site!D165</f>
        <v>5.7</v>
      </c>
      <c r="C155">
        <f>Weather_Site!E165</f>
        <v>91</v>
      </c>
      <c r="D155">
        <f>Weather_Site!F165</f>
        <v>230</v>
      </c>
      <c r="E155">
        <f>Weather_Site!G165</f>
        <v>5</v>
      </c>
      <c r="F155">
        <f>'Forest(McArthur)'!M162</f>
        <v>0</v>
      </c>
      <c r="G155">
        <f>Grass!$C$4</f>
        <v>85</v>
      </c>
      <c r="H155">
        <v>0</v>
      </c>
    </row>
    <row r="156" spans="1:8" x14ac:dyDescent="0.25">
      <c r="A156" s="230">
        <f>Weather_Site!B166+Weather_Site!C166</f>
        <v>43779.083333333336</v>
      </c>
      <c r="B156">
        <f>Weather_Site!D166</f>
        <v>6.2</v>
      </c>
      <c r="C156">
        <f>Weather_Site!E166</f>
        <v>91</v>
      </c>
      <c r="D156">
        <f>Weather_Site!F166</f>
        <v>270</v>
      </c>
      <c r="E156">
        <f>Weather_Site!G166</f>
        <v>2</v>
      </c>
      <c r="F156">
        <f>'Forest(McArthur)'!M163</f>
        <v>0</v>
      </c>
      <c r="G156">
        <f>Grass!$C$4</f>
        <v>85</v>
      </c>
      <c r="H156">
        <v>0</v>
      </c>
    </row>
    <row r="157" spans="1:8" x14ac:dyDescent="0.25">
      <c r="A157" s="230">
        <f>Weather_Site!B167+Weather_Site!C167</f>
        <v>43779.104166666664</v>
      </c>
      <c r="B157">
        <f>Weather_Site!D167</f>
        <v>6.5</v>
      </c>
      <c r="C157">
        <f>Weather_Site!E167</f>
        <v>92</v>
      </c>
      <c r="D157">
        <f>Weather_Site!F167</f>
        <v>290</v>
      </c>
      <c r="E157">
        <f>Weather_Site!G167</f>
        <v>2</v>
      </c>
      <c r="F157">
        <f>'Forest(McArthur)'!M164</f>
        <v>0</v>
      </c>
      <c r="G157">
        <f>Grass!$C$4</f>
        <v>85</v>
      </c>
      <c r="H157">
        <v>0</v>
      </c>
    </row>
    <row r="158" spans="1:8" x14ac:dyDescent="0.25">
      <c r="A158" s="230">
        <f>Weather_Site!B168+Weather_Site!C168</f>
        <v>43779.125</v>
      </c>
      <c r="B158">
        <f>Weather_Site!D168</f>
        <v>5.6</v>
      </c>
      <c r="C158">
        <f>Weather_Site!E168</f>
        <v>89</v>
      </c>
      <c r="D158">
        <f>Weather_Site!F168</f>
        <v>0</v>
      </c>
      <c r="E158">
        <f>Weather_Site!G168</f>
        <v>0</v>
      </c>
      <c r="F158">
        <f>'Forest(McArthur)'!M165</f>
        <v>0</v>
      </c>
      <c r="G158">
        <f>Grass!$C$4</f>
        <v>85</v>
      </c>
      <c r="H158">
        <v>0</v>
      </c>
    </row>
    <row r="159" spans="1:8" x14ac:dyDescent="0.25">
      <c r="A159" s="230">
        <f>Weather_Site!B169+Weather_Site!C169</f>
        <v>43779.145833333336</v>
      </c>
      <c r="B159">
        <f>Weather_Site!D169</f>
        <v>4.9000000000000004</v>
      </c>
      <c r="C159">
        <f>Weather_Site!E169</f>
        <v>93</v>
      </c>
      <c r="D159">
        <f>Weather_Site!F169</f>
        <v>240</v>
      </c>
      <c r="E159">
        <f>Weather_Site!G169</f>
        <v>4</v>
      </c>
      <c r="F159">
        <f>'Forest(McArthur)'!M166</f>
        <v>0</v>
      </c>
      <c r="G159">
        <f>Grass!$C$4</f>
        <v>85</v>
      </c>
      <c r="H159">
        <v>0</v>
      </c>
    </row>
    <row r="160" spans="1:8" x14ac:dyDescent="0.25">
      <c r="A160" s="230">
        <f>Weather_Site!B170+Weather_Site!C170</f>
        <v>43779.166666666664</v>
      </c>
      <c r="B160">
        <f>Weather_Site!D170</f>
        <v>4.9000000000000004</v>
      </c>
      <c r="C160">
        <f>Weather_Site!E170</f>
        <v>96</v>
      </c>
      <c r="D160">
        <f>Weather_Site!F170</f>
        <v>0</v>
      </c>
      <c r="E160">
        <f>Weather_Site!G170</f>
        <v>0</v>
      </c>
      <c r="F160">
        <f>'Forest(McArthur)'!M167</f>
        <v>0</v>
      </c>
      <c r="G160">
        <f>Grass!$C$4</f>
        <v>85</v>
      </c>
      <c r="H160">
        <v>0</v>
      </c>
    </row>
    <row r="161" spans="1:8" x14ac:dyDescent="0.25">
      <c r="A161" s="230">
        <f>Weather_Site!B171+Weather_Site!C171</f>
        <v>43779.1875</v>
      </c>
      <c r="B161">
        <f>Weather_Site!D171</f>
        <v>5.0999999999999996</v>
      </c>
      <c r="C161">
        <f>Weather_Site!E171</f>
        <v>96</v>
      </c>
      <c r="D161">
        <f>Weather_Site!F171</f>
        <v>240</v>
      </c>
      <c r="E161">
        <f>Weather_Site!G171</f>
        <v>8</v>
      </c>
      <c r="F161">
        <f>'Forest(McArthur)'!M168</f>
        <v>0</v>
      </c>
      <c r="G161">
        <f>Grass!$C$4</f>
        <v>85</v>
      </c>
      <c r="H161">
        <v>0</v>
      </c>
    </row>
    <row r="162" spans="1:8" x14ac:dyDescent="0.25">
      <c r="A162" s="230">
        <f>Weather_Site!B172+Weather_Site!C172</f>
        <v>43779.208333333336</v>
      </c>
      <c r="B162">
        <f>Weather_Site!D172</f>
        <v>5.7</v>
      </c>
      <c r="C162">
        <f>Weather_Site!E172</f>
        <v>98</v>
      </c>
      <c r="D162">
        <f>Weather_Site!F172</f>
        <v>210</v>
      </c>
      <c r="E162">
        <f>Weather_Site!G172</f>
        <v>8</v>
      </c>
      <c r="F162">
        <f>'Forest(McArthur)'!M169</f>
        <v>0</v>
      </c>
      <c r="G162">
        <f>Grass!$C$4</f>
        <v>85</v>
      </c>
      <c r="H162">
        <v>0</v>
      </c>
    </row>
    <row r="163" spans="1:8" x14ac:dyDescent="0.25">
      <c r="A163" s="230">
        <f>Weather_Site!B173+Weather_Site!C173</f>
        <v>43779.229166666664</v>
      </c>
      <c r="B163">
        <f>Weather_Site!D173</f>
        <v>5.0999999999999996</v>
      </c>
      <c r="C163">
        <f>Weather_Site!E173</f>
        <v>97</v>
      </c>
      <c r="D163">
        <f>Weather_Site!F173</f>
        <v>0</v>
      </c>
      <c r="E163">
        <f>Weather_Site!G173</f>
        <v>0</v>
      </c>
      <c r="F163">
        <f>'Forest(McArthur)'!M170</f>
        <v>0</v>
      </c>
      <c r="G163">
        <f>Grass!$C$4</f>
        <v>85</v>
      </c>
      <c r="H163">
        <v>0</v>
      </c>
    </row>
    <row r="164" spans="1:8" x14ac:dyDescent="0.25">
      <c r="A164" s="230">
        <f>Weather_Site!B174+Weather_Site!C174</f>
        <v>43779.25</v>
      </c>
      <c r="B164">
        <f>Weather_Site!D174</f>
        <v>4.9000000000000004</v>
      </c>
      <c r="C164">
        <f>Weather_Site!E174</f>
        <v>97</v>
      </c>
      <c r="D164">
        <f>Weather_Site!F174</f>
        <v>310</v>
      </c>
      <c r="E164">
        <f>Weather_Site!G174</f>
        <v>2</v>
      </c>
      <c r="F164">
        <f>'Forest(McArthur)'!M171</f>
        <v>0</v>
      </c>
      <c r="G164">
        <f>Grass!$C$4</f>
        <v>85</v>
      </c>
      <c r="H164">
        <v>0</v>
      </c>
    </row>
    <row r="165" spans="1:8" x14ac:dyDescent="0.25">
      <c r="A165" s="230">
        <f>Weather_Site!B175+Weather_Site!C175</f>
        <v>43779.270833333336</v>
      </c>
      <c r="B165">
        <f>Weather_Site!D175</f>
        <v>5.2</v>
      </c>
      <c r="C165">
        <f>Weather_Site!E175</f>
        <v>98</v>
      </c>
      <c r="D165">
        <f>Weather_Site!F175</f>
        <v>0</v>
      </c>
      <c r="E165">
        <f>Weather_Site!G175</f>
        <v>0</v>
      </c>
      <c r="F165">
        <f>'Forest(McArthur)'!M172</f>
        <v>0</v>
      </c>
      <c r="G165">
        <f>Grass!$C$4</f>
        <v>85</v>
      </c>
      <c r="H165">
        <v>0</v>
      </c>
    </row>
    <row r="166" spans="1:8" x14ac:dyDescent="0.25">
      <c r="A166" s="230">
        <f>Weather_Site!B176+Weather_Site!C176</f>
        <v>43779.291666666664</v>
      </c>
      <c r="B166">
        <f>Weather_Site!D176</f>
        <v>6.5</v>
      </c>
      <c r="C166">
        <f>Weather_Site!E176</f>
        <v>97</v>
      </c>
      <c r="D166">
        <f>Weather_Site!F176</f>
        <v>0</v>
      </c>
      <c r="E166">
        <f>Weather_Site!G176</f>
        <v>0</v>
      </c>
      <c r="F166">
        <f>'Forest(McArthur)'!M173</f>
        <v>0</v>
      </c>
      <c r="G166">
        <f>Grass!$C$4</f>
        <v>85</v>
      </c>
      <c r="H166">
        <v>0</v>
      </c>
    </row>
    <row r="167" spans="1:8" x14ac:dyDescent="0.25">
      <c r="A167" s="230">
        <f>Weather_Site!B177+Weather_Site!C177</f>
        <v>43779.3125</v>
      </c>
      <c r="B167">
        <f>Weather_Site!D177</f>
        <v>8.6</v>
      </c>
      <c r="C167">
        <f>Weather_Site!E177</f>
        <v>91</v>
      </c>
      <c r="D167">
        <f>Weather_Site!F177</f>
        <v>250</v>
      </c>
      <c r="E167">
        <f>Weather_Site!G177</f>
        <v>4</v>
      </c>
      <c r="F167">
        <f>'Forest(McArthur)'!M174</f>
        <v>0</v>
      </c>
      <c r="G167">
        <f>Grass!$C$4</f>
        <v>85</v>
      </c>
      <c r="H167">
        <v>0</v>
      </c>
    </row>
    <row r="168" spans="1:8" x14ac:dyDescent="0.25">
      <c r="A168" s="230">
        <f>Weather_Site!B178+Weather_Site!C178</f>
        <v>43779.333333333336</v>
      </c>
      <c r="B168">
        <f>Weather_Site!D178</f>
        <v>11.3</v>
      </c>
      <c r="C168">
        <f>Weather_Site!E178</f>
        <v>79</v>
      </c>
      <c r="D168">
        <f>Weather_Site!F178</f>
        <v>230</v>
      </c>
      <c r="E168">
        <f>Weather_Site!G178</f>
        <v>4</v>
      </c>
      <c r="F168">
        <f>'Forest(McArthur)'!M175</f>
        <v>0</v>
      </c>
      <c r="G168">
        <f>Grass!$C$4</f>
        <v>85</v>
      </c>
      <c r="H168">
        <v>0</v>
      </c>
    </row>
    <row r="169" spans="1:8" x14ac:dyDescent="0.25">
      <c r="A169" s="230">
        <f>Weather_Site!B179+Weather_Site!C179</f>
        <v>43779.354166666664</v>
      </c>
      <c r="B169">
        <f>Weather_Site!D179</f>
        <v>14.6</v>
      </c>
      <c r="C169">
        <f>Weather_Site!E179</f>
        <v>68</v>
      </c>
      <c r="D169">
        <f>Weather_Site!F179</f>
        <v>0</v>
      </c>
      <c r="E169">
        <f>Weather_Site!G179</f>
        <v>0</v>
      </c>
      <c r="F169">
        <f>'Forest(McArthur)'!M176</f>
        <v>0</v>
      </c>
      <c r="G169">
        <f>Grass!$C$4</f>
        <v>85</v>
      </c>
      <c r="H169">
        <v>0</v>
      </c>
    </row>
    <row r="170" spans="1:8" x14ac:dyDescent="0.25">
      <c r="A170" s="230">
        <f>Weather_Site!B180+Weather_Site!C180</f>
        <v>43779.375</v>
      </c>
      <c r="B170">
        <f>Weather_Site!D180</f>
        <v>17.899999999999999</v>
      </c>
      <c r="C170">
        <f>Weather_Site!E180</f>
        <v>53</v>
      </c>
      <c r="D170">
        <f>Weather_Site!F180</f>
        <v>0</v>
      </c>
      <c r="E170">
        <f>Weather_Site!G180</f>
        <v>0</v>
      </c>
      <c r="F170">
        <f>'Forest(McArthur)'!M177</f>
        <v>0</v>
      </c>
      <c r="G170">
        <f>Grass!$C$4</f>
        <v>85</v>
      </c>
      <c r="H170">
        <v>0</v>
      </c>
    </row>
    <row r="171" spans="1:8" x14ac:dyDescent="0.25">
      <c r="A171" s="230">
        <f>Weather_Site!B181+Weather_Site!C181</f>
        <v>43779.395833333336</v>
      </c>
      <c r="B171">
        <f>Weather_Site!D181</f>
        <v>20.5</v>
      </c>
      <c r="C171">
        <f>Weather_Site!E181</f>
        <v>32</v>
      </c>
      <c r="D171">
        <f>Weather_Site!F181</f>
        <v>320</v>
      </c>
      <c r="E171">
        <f>Weather_Site!G181</f>
        <v>5</v>
      </c>
      <c r="F171">
        <f>'Forest(McArthur)'!M178</f>
        <v>0</v>
      </c>
      <c r="G171">
        <f>Grass!$C$4</f>
        <v>85</v>
      </c>
      <c r="H171">
        <v>0</v>
      </c>
    </row>
    <row r="172" spans="1:8" x14ac:dyDescent="0.25">
      <c r="A172" s="230">
        <f>Weather_Site!B182+Weather_Site!C182</f>
        <v>43779.416666666664</v>
      </c>
      <c r="B172">
        <f>Weather_Site!D182</f>
        <v>21.3</v>
      </c>
      <c r="C172">
        <f>Weather_Site!E182</f>
        <v>27</v>
      </c>
      <c r="D172">
        <f>Weather_Site!F182</f>
        <v>280</v>
      </c>
      <c r="E172">
        <f>Weather_Site!G182</f>
        <v>4</v>
      </c>
      <c r="F172">
        <f>'Forest(McArthur)'!M179</f>
        <v>0</v>
      </c>
      <c r="G172">
        <f>Grass!$C$4</f>
        <v>85</v>
      </c>
      <c r="H172">
        <v>0</v>
      </c>
    </row>
    <row r="173" spans="1:8" x14ac:dyDescent="0.25">
      <c r="A173" s="230">
        <f>Weather_Site!B183+Weather_Site!C183</f>
        <v>43779.4375</v>
      </c>
      <c r="B173">
        <f>Weather_Site!D183</f>
        <v>22.4</v>
      </c>
      <c r="C173">
        <f>Weather_Site!E183</f>
        <v>25</v>
      </c>
      <c r="D173">
        <f>Weather_Site!F183</f>
        <v>170</v>
      </c>
      <c r="E173">
        <f>Weather_Site!G183</f>
        <v>2</v>
      </c>
      <c r="F173">
        <f>'Forest(McArthur)'!M180</f>
        <v>0</v>
      </c>
      <c r="G173">
        <f>Grass!$C$4</f>
        <v>85</v>
      </c>
      <c r="H173">
        <v>0</v>
      </c>
    </row>
    <row r="174" spans="1:8" x14ac:dyDescent="0.25">
      <c r="A174" s="230">
        <f>Weather_Site!B184+Weather_Site!C184</f>
        <v>43779.458333333336</v>
      </c>
      <c r="B174">
        <f>Weather_Site!D184</f>
        <v>22.7</v>
      </c>
      <c r="C174">
        <f>Weather_Site!E184</f>
        <v>24</v>
      </c>
      <c r="D174">
        <f>Weather_Site!F184</f>
        <v>320</v>
      </c>
      <c r="E174">
        <f>Weather_Site!G184</f>
        <v>5</v>
      </c>
      <c r="F174">
        <f>'Forest(McArthur)'!M181</f>
        <v>0</v>
      </c>
      <c r="G174">
        <f>Grass!$C$4</f>
        <v>85</v>
      </c>
      <c r="H174">
        <v>0</v>
      </c>
    </row>
    <row r="175" spans="1:8" x14ac:dyDescent="0.25">
      <c r="A175" s="230">
        <f>Weather_Site!B185+Weather_Site!C185</f>
        <v>43779.479166666664</v>
      </c>
      <c r="B175">
        <f>Weather_Site!D185</f>
        <v>23.2</v>
      </c>
      <c r="C175">
        <f>Weather_Site!E185</f>
        <v>23</v>
      </c>
      <c r="D175">
        <f>Weather_Site!F185</f>
        <v>110</v>
      </c>
      <c r="E175">
        <f>Weather_Site!G185</f>
        <v>9</v>
      </c>
      <c r="F175">
        <f>'Forest(McArthur)'!M182</f>
        <v>0</v>
      </c>
      <c r="G175">
        <f>Grass!$C$4</f>
        <v>85</v>
      </c>
      <c r="H175">
        <v>0</v>
      </c>
    </row>
    <row r="176" spans="1:8" x14ac:dyDescent="0.25">
      <c r="A176" s="230">
        <f>Weather_Site!B186+Weather_Site!C186</f>
        <v>43779.5</v>
      </c>
      <c r="B176">
        <f>Weather_Site!D186</f>
        <v>24.3</v>
      </c>
      <c r="C176">
        <f>Weather_Site!E186</f>
        <v>23</v>
      </c>
      <c r="D176">
        <f>Weather_Site!F186</f>
        <v>60</v>
      </c>
      <c r="E176">
        <f>Weather_Site!G186</f>
        <v>5</v>
      </c>
      <c r="F176">
        <f>'Forest(McArthur)'!M183</f>
        <v>0</v>
      </c>
      <c r="G176">
        <f>Grass!$C$4</f>
        <v>85</v>
      </c>
      <c r="H176">
        <v>0</v>
      </c>
    </row>
    <row r="177" spans="1:8" x14ac:dyDescent="0.25">
      <c r="A177" s="230">
        <f>Weather_Site!B187+Weather_Site!C187</f>
        <v>43779.520833333336</v>
      </c>
      <c r="B177">
        <f>Weather_Site!D187</f>
        <v>24.5</v>
      </c>
      <c r="C177">
        <f>Weather_Site!E187</f>
        <v>23</v>
      </c>
      <c r="D177">
        <f>Weather_Site!F187</f>
        <v>330</v>
      </c>
      <c r="E177">
        <f>Weather_Site!G187</f>
        <v>8</v>
      </c>
      <c r="F177">
        <f>'Forest(McArthur)'!M184</f>
        <v>0</v>
      </c>
      <c r="G177">
        <f>Grass!$C$4</f>
        <v>85</v>
      </c>
      <c r="H177">
        <v>0</v>
      </c>
    </row>
    <row r="178" spans="1:8" x14ac:dyDescent="0.25">
      <c r="A178" s="230">
        <f>Weather_Site!B188+Weather_Site!C188</f>
        <v>43779.536111111112</v>
      </c>
      <c r="B178">
        <f>Weather_Site!D188</f>
        <v>23.2</v>
      </c>
      <c r="C178">
        <f>Weather_Site!E188</f>
        <v>28</v>
      </c>
      <c r="D178">
        <f>Weather_Site!F188</f>
        <v>90</v>
      </c>
      <c r="E178">
        <f>Weather_Site!G188</f>
        <v>28</v>
      </c>
      <c r="F178">
        <f>'Forest(McArthur)'!M185</f>
        <v>0</v>
      </c>
      <c r="G178">
        <f>Grass!$C$4</f>
        <v>85</v>
      </c>
      <c r="H178">
        <v>0</v>
      </c>
    </row>
    <row r="179" spans="1:8" x14ac:dyDescent="0.25">
      <c r="A179" s="230">
        <f>Weather_Site!B189+Weather_Site!C189</f>
        <v>43779.541666666664</v>
      </c>
      <c r="B179">
        <f>Weather_Site!D189</f>
        <v>23.6</v>
      </c>
      <c r="C179">
        <f>Weather_Site!E189</f>
        <v>28</v>
      </c>
      <c r="D179">
        <f>Weather_Site!F189</f>
        <v>90</v>
      </c>
      <c r="E179">
        <f>Weather_Site!G189</f>
        <v>26</v>
      </c>
      <c r="F179">
        <f>'Forest(McArthur)'!M186</f>
        <v>0</v>
      </c>
      <c r="G179">
        <f>Grass!$C$4</f>
        <v>85</v>
      </c>
      <c r="H179">
        <v>0</v>
      </c>
    </row>
    <row r="180" spans="1:8" x14ac:dyDescent="0.25">
      <c r="A180" s="230">
        <f>Weather_Site!B190+Weather_Site!C190</f>
        <v>43779.5625</v>
      </c>
      <c r="B180">
        <f>Weather_Site!D190</f>
        <v>23.1</v>
      </c>
      <c r="C180">
        <f>Weather_Site!E190</f>
        <v>30</v>
      </c>
      <c r="D180">
        <f>Weather_Site!F190</f>
        <v>90</v>
      </c>
      <c r="E180">
        <f>Weather_Site!G190</f>
        <v>24</v>
      </c>
      <c r="F180">
        <f>'Forest(McArthur)'!M187</f>
        <v>0</v>
      </c>
      <c r="G180">
        <f>Grass!$C$4</f>
        <v>85</v>
      </c>
      <c r="H180">
        <v>0</v>
      </c>
    </row>
    <row r="181" spans="1:8" x14ac:dyDescent="0.25">
      <c r="A181" s="230">
        <f>Weather_Site!B191+Weather_Site!C191</f>
        <v>43779.583333333336</v>
      </c>
      <c r="B181">
        <f>Weather_Site!D191</f>
        <v>23</v>
      </c>
      <c r="C181">
        <f>Weather_Site!E191</f>
        <v>30</v>
      </c>
      <c r="D181">
        <f>Weather_Site!F191</f>
        <v>110</v>
      </c>
      <c r="E181">
        <f>Weather_Site!G191</f>
        <v>21</v>
      </c>
      <c r="F181">
        <f>'Forest(McArthur)'!M188</f>
        <v>0</v>
      </c>
      <c r="G181">
        <f>Grass!$C$4</f>
        <v>85</v>
      </c>
      <c r="H181">
        <v>0</v>
      </c>
    </row>
    <row r="182" spans="1:8" x14ac:dyDescent="0.25">
      <c r="A182" s="230">
        <f>Weather_Site!B192+Weather_Site!C192</f>
        <v>43779.604166666664</v>
      </c>
      <c r="B182">
        <f>Weather_Site!D192</f>
        <v>22.5</v>
      </c>
      <c r="C182">
        <f>Weather_Site!E192</f>
        <v>31</v>
      </c>
      <c r="D182">
        <f>Weather_Site!F192</f>
        <v>120</v>
      </c>
      <c r="E182">
        <f>Weather_Site!G192</f>
        <v>21</v>
      </c>
      <c r="F182">
        <f>'Forest(McArthur)'!M189</f>
        <v>0</v>
      </c>
      <c r="G182">
        <f>Grass!$C$4</f>
        <v>85</v>
      </c>
      <c r="H182">
        <v>0</v>
      </c>
    </row>
    <row r="183" spans="1:8" x14ac:dyDescent="0.25">
      <c r="A183" s="230">
        <f>Weather_Site!B193+Weather_Site!C193</f>
        <v>43779.625</v>
      </c>
      <c r="B183">
        <f>Weather_Site!D193</f>
        <v>22.2</v>
      </c>
      <c r="C183">
        <f>Weather_Site!E193</f>
        <v>36</v>
      </c>
      <c r="D183">
        <f>Weather_Site!F193</f>
        <v>100</v>
      </c>
      <c r="E183">
        <f>Weather_Site!G193</f>
        <v>21</v>
      </c>
      <c r="F183">
        <f>'Forest(McArthur)'!M190</f>
        <v>0</v>
      </c>
      <c r="G183">
        <f>Grass!$C$4</f>
        <v>85</v>
      </c>
      <c r="H183">
        <v>0</v>
      </c>
    </row>
    <row r="184" spans="1:8" x14ac:dyDescent="0.25">
      <c r="A184" s="230">
        <f>Weather_Site!B194+Weather_Site!C194</f>
        <v>43779.645833333336</v>
      </c>
      <c r="B184">
        <f>Weather_Site!D194</f>
        <v>21.9</v>
      </c>
      <c r="C184">
        <f>Weather_Site!E194</f>
        <v>37</v>
      </c>
      <c r="D184">
        <f>Weather_Site!F194</f>
        <v>120</v>
      </c>
      <c r="E184">
        <f>Weather_Site!G194</f>
        <v>18</v>
      </c>
      <c r="F184">
        <f>'Forest(McArthur)'!M191</f>
        <v>0</v>
      </c>
      <c r="G184">
        <f>Grass!$C$4</f>
        <v>85</v>
      </c>
      <c r="H184">
        <v>0</v>
      </c>
    </row>
    <row r="185" spans="1:8" x14ac:dyDescent="0.25">
      <c r="A185" s="230">
        <f>Weather_Site!B195+Weather_Site!C195</f>
        <v>43779.666666666664</v>
      </c>
      <c r="B185">
        <f>Weather_Site!D195</f>
        <v>21.5</v>
      </c>
      <c r="C185">
        <f>Weather_Site!E195</f>
        <v>38</v>
      </c>
      <c r="D185">
        <f>Weather_Site!F195</f>
        <v>130</v>
      </c>
      <c r="E185">
        <f>Weather_Site!G195</f>
        <v>18</v>
      </c>
      <c r="F185">
        <f>'Forest(McArthur)'!M192</f>
        <v>0</v>
      </c>
      <c r="G185">
        <f>Grass!$C$4</f>
        <v>85</v>
      </c>
      <c r="H185">
        <v>0</v>
      </c>
    </row>
    <row r="186" spans="1:8" x14ac:dyDescent="0.25">
      <c r="A186" s="230">
        <f>Weather_Site!B196+Weather_Site!C196</f>
        <v>43779.6875</v>
      </c>
      <c r="B186">
        <f>Weather_Site!D196</f>
        <v>21</v>
      </c>
      <c r="C186">
        <f>Weather_Site!E196</f>
        <v>42</v>
      </c>
      <c r="D186">
        <f>Weather_Site!F196</f>
        <v>140</v>
      </c>
      <c r="E186">
        <f>Weather_Site!G196</f>
        <v>18</v>
      </c>
      <c r="F186">
        <f>'Forest(McArthur)'!M193</f>
        <v>0</v>
      </c>
      <c r="G186">
        <f>Grass!$C$4</f>
        <v>85</v>
      </c>
      <c r="H186">
        <v>0</v>
      </c>
    </row>
    <row r="187" spans="1:8" x14ac:dyDescent="0.25">
      <c r="A187" s="230">
        <f>Weather_Site!B197+Weather_Site!C197</f>
        <v>43779.708333333336</v>
      </c>
      <c r="B187">
        <f>Weather_Site!D197</f>
        <v>20.6</v>
      </c>
      <c r="C187">
        <f>Weather_Site!E197</f>
        <v>44</v>
      </c>
      <c r="D187">
        <f>Weather_Site!F197</f>
        <v>120</v>
      </c>
      <c r="E187">
        <f>Weather_Site!G197</f>
        <v>17</v>
      </c>
      <c r="F187">
        <f>'Forest(McArthur)'!M194</f>
        <v>0</v>
      </c>
      <c r="G187">
        <f>Grass!$C$4</f>
        <v>85</v>
      </c>
      <c r="H187">
        <v>0</v>
      </c>
    </row>
    <row r="188" spans="1:8" x14ac:dyDescent="0.25">
      <c r="A188" s="230">
        <f>Weather_Site!B198+Weather_Site!C198</f>
        <v>43779.729166666664</v>
      </c>
      <c r="B188">
        <f>Weather_Site!D198</f>
        <v>20.3</v>
      </c>
      <c r="C188">
        <f>Weather_Site!E198</f>
        <v>47</v>
      </c>
      <c r="D188">
        <f>Weather_Site!F198</f>
        <v>110</v>
      </c>
      <c r="E188">
        <f>Weather_Site!G198</f>
        <v>17</v>
      </c>
      <c r="F188">
        <f>'Forest(McArthur)'!M195</f>
        <v>0</v>
      </c>
      <c r="G188">
        <f>Grass!$C$4</f>
        <v>85</v>
      </c>
      <c r="H188">
        <v>0</v>
      </c>
    </row>
    <row r="189" spans="1:8" x14ac:dyDescent="0.25">
      <c r="A189" s="230">
        <f>Weather_Site!B199+Weather_Site!C199</f>
        <v>43779.75</v>
      </c>
      <c r="B189">
        <f>Weather_Site!D199</f>
        <v>19.8</v>
      </c>
      <c r="C189">
        <f>Weather_Site!E199</f>
        <v>50</v>
      </c>
      <c r="D189">
        <f>Weather_Site!F199</f>
        <v>120</v>
      </c>
      <c r="E189">
        <f>Weather_Site!G199</f>
        <v>15</v>
      </c>
      <c r="F189">
        <f>'Forest(McArthur)'!M196</f>
        <v>0</v>
      </c>
      <c r="G189">
        <f>Grass!$C$4</f>
        <v>85</v>
      </c>
      <c r="H189">
        <v>0</v>
      </c>
    </row>
    <row r="190" spans="1:8" x14ac:dyDescent="0.25">
      <c r="A190" s="230">
        <f>Weather_Site!B200+Weather_Site!C200</f>
        <v>43779.770833333336</v>
      </c>
      <c r="B190">
        <f>Weather_Site!D200</f>
        <v>19.2</v>
      </c>
      <c r="C190">
        <f>Weather_Site!E200</f>
        <v>51</v>
      </c>
      <c r="D190">
        <f>Weather_Site!F200</f>
        <v>120</v>
      </c>
      <c r="E190">
        <f>Weather_Site!G200</f>
        <v>13</v>
      </c>
      <c r="F190">
        <f>'Forest(McArthur)'!M197</f>
        <v>0</v>
      </c>
      <c r="G190">
        <f>Grass!$C$4</f>
        <v>85</v>
      </c>
      <c r="H190">
        <v>0</v>
      </c>
    </row>
    <row r="191" spans="1:8" x14ac:dyDescent="0.25">
      <c r="A191" s="230">
        <f>Weather_Site!B201+Weather_Site!C201</f>
        <v>43779.791666666664</v>
      </c>
      <c r="B191">
        <f>Weather_Site!D201</f>
        <v>18.2</v>
      </c>
      <c r="C191">
        <f>Weather_Site!E201</f>
        <v>55</v>
      </c>
      <c r="D191">
        <f>Weather_Site!F201</f>
        <v>100</v>
      </c>
      <c r="E191">
        <f>Weather_Site!G201</f>
        <v>8</v>
      </c>
      <c r="F191">
        <f>'Forest(McArthur)'!M198</f>
        <v>0</v>
      </c>
      <c r="G191">
        <f>Grass!$C$4</f>
        <v>85</v>
      </c>
      <c r="H191">
        <v>0</v>
      </c>
    </row>
    <row r="192" spans="1:8" x14ac:dyDescent="0.25">
      <c r="A192" s="230">
        <f>Weather_Site!B202+Weather_Site!C202</f>
        <v>43779.8125</v>
      </c>
      <c r="B192">
        <f>Weather_Site!D202</f>
        <v>17.5</v>
      </c>
      <c r="C192">
        <f>Weather_Site!E202</f>
        <v>57</v>
      </c>
      <c r="D192">
        <f>Weather_Site!F202</f>
        <v>70</v>
      </c>
      <c r="E192">
        <f>Weather_Site!G202</f>
        <v>4</v>
      </c>
      <c r="F192">
        <f>'Forest(McArthur)'!M199</f>
        <v>0</v>
      </c>
      <c r="G192">
        <f>Grass!$C$4</f>
        <v>85</v>
      </c>
      <c r="H192">
        <v>0</v>
      </c>
    </row>
    <row r="193" spans="1:8" x14ac:dyDescent="0.25">
      <c r="A193" s="230">
        <f>Weather_Site!B203+Weather_Site!C203</f>
        <v>43779.833333333336</v>
      </c>
      <c r="B193">
        <f>Weather_Site!D203</f>
        <v>15.9</v>
      </c>
      <c r="C193">
        <f>Weather_Site!E203</f>
        <v>64</v>
      </c>
      <c r="D193">
        <f>Weather_Site!F203</f>
        <v>0</v>
      </c>
      <c r="E193">
        <f>Weather_Site!G203</f>
        <v>0</v>
      </c>
      <c r="F193">
        <f>'Forest(McArthur)'!M200</f>
        <v>0</v>
      </c>
      <c r="G193">
        <f>Grass!$C$4</f>
        <v>85</v>
      </c>
      <c r="H193">
        <v>0</v>
      </c>
    </row>
    <row r="194" spans="1:8" x14ac:dyDescent="0.25">
      <c r="A194" s="230">
        <f>Weather_Site!B204+Weather_Site!C204</f>
        <v>43779.854166666664</v>
      </c>
      <c r="B194">
        <f>Weather_Site!D204</f>
        <v>13.7</v>
      </c>
      <c r="C194">
        <f>Weather_Site!E204</f>
        <v>70</v>
      </c>
      <c r="D194">
        <f>Weather_Site!F204</f>
        <v>0</v>
      </c>
      <c r="E194">
        <f>Weather_Site!G204</f>
        <v>0</v>
      </c>
      <c r="F194">
        <f>'Forest(McArthur)'!M201</f>
        <v>0</v>
      </c>
      <c r="G194">
        <f>Grass!$C$4</f>
        <v>85</v>
      </c>
      <c r="H194">
        <v>0</v>
      </c>
    </row>
    <row r="195" spans="1:8" x14ac:dyDescent="0.25">
      <c r="A195" s="230">
        <f>Weather_Site!B205+Weather_Site!C205</f>
        <v>43779.875</v>
      </c>
      <c r="B195">
        <f>Weather_Site!D205</f>
        <v>12.6</v>
      </c>
      <c r="C195">
        <f>Weather_Site!E205</f>
        <v>77</v>
      </c>
      <c r="D195">
        <f>Weather_Site!F205</f>
        <v>300</v>
      </c>
      <c r="E195">
        <f>Weather_Site!G205</f>
        <v>5</v>
      </c>
      <c r="F195">
        <f>'Forest(McArthur)'!M202</f>
        <v>0</v>
      </c>
      <c r="G195">
        <f>Grass!$C$4</f>
        <v>85</v>
      </c>
      <c r="H195">
        <v>0</v>
      </c>
    </row>
    <row r="196" spans="1:8" x14ac:dyDescent="0.25">
      <c r="A196" s="230">
        <f>Weather_Site!B206+Weather_Site!C206</f>
        <v>43779.895833333336</v>
      </c>
      <c r="B196">
        <f>Weather_Site!D206</f>
        <v>12.7</v>
      </c>
      <c r="C196">
        <f>Weather_Site!E206</f>
        <v>80</v>
      </c>
      <c r="D196">
        <f>Weather_Site!F206</f>
        <v>0</v>
      </c>
      <c r="E196">
        <f>Weather_Site!G206</f>
        <v>0</v>
      </c>
      <c r="F196">
        <f>'Forest(McArthur)'!M203</f>
        <v>0</v>
      </c>
      <c r="G196">
        <f>Grass!$C$4</f>
        <v>85</v>
      </c>
      <c r="H196">
        <v>0</v>
      </c>
    </row>
    <row r="197" spans="1:8" x14ac:dyDescent="0.25">
      <c r="A197" s="230">
        <f>Weather_Site!B207+Weather_Site!C207</f>
        <v>43779.916666666664</v>
      </c>
      <c r="B197">
        <f>Weather_Site!D207</f>
        <v>11.8</v>
      </c>
      <c r="C197">
        <f>Weather_Site!E207</f>
        <v>82</v>
      </c>
      <c r="D197">
        <f>Weather_Site!F207</f>
        <v>0</v>
      </c>
      <c r="E197">
        <f>Weather_Site!G207</f>
        <v>0</v>
      </c>
      <c r="F197">
        <f>'Forest(McArthur)'!M204</f>
        <v>0</v>
      </c>
      <c r="G197">
        <f>Grass!$C$4</f>
        <v>85</v>
      </c>
      <c r="H197">
        <v>0</v>
      </c>
    </row>
    <row r="198" spans="1:8" x14ac:dyDescent="0.25">
      <c r="A198" s="230">
        <f>Weather_Site!B208+Weather_Site!C208</f>
        <v>43779.9375</v>
      </c>
      <c r="B198">
        <f>Weather_Site!D208</f>
        <v>11</v>
      </c>
      <c r="C198">
        <f>Weather_Site!E208</f>
        <v>83</v>
      </c>
      <c r="D198">
        <f>Weather_Site!F208</f>
        <v>260</v>
      </c>
      <c r="E198">
        <f>Weather_Site!G208</f>
        <v>4</v>
      </c>
      <c r="F198">
        <f>'Forest(McArthur)'!M205</f>
        <v>0</v>
      </c>
      <c r="G198">
        <f>Grass!$C$4</f>
        <v>85</v>
      </c>
      <c r="H198">
        <v>0</v>
      </c>
    </row>
    <row r="199" spans="1:8" x14ac:dyDescent="0.25">
      <c r="A199" s="230">
        <f>Weather_Site!B209+Weather_Site!C209</f>
        <v>43779.958333333336</v>
      </c>
      <c r="B199">
        <f>Weather_Site!D209</f>
        <v>11.6</v>
      </c>
      <c r="C199">
        <f>Weather_Site!E209</f>
        <v>86</v>
      </c>
      <c r="D199">
        <f>Weather_Site!F209</f>
        <v>0</v>
      </c>
      <c r="E199">
        <f>Weather_Site!G209</f>
        <v>0</v>
      </c>
      <c r="F199">
        <f>'Forest(McArthur)'!M206</f>
        <v>0</v>
      </c>
      <c r="G199">
        <f>Grass!$C$4</f>
        <v>85</v>
      </c>
      <c r="H199">
        <v>0</v>
      </c>
    </row>
    <row r="200" spans="1:8" x14ac:dyDescent="0.25">
      <c r="A200" s="230">
        <f>Weather_Site!B210+Weather_Site!C210</f>
        <v>43779.979166666664</v>
      </c>
      <c r="B200">
        <f>Weather_Site!D210</f>
        <v>10.7</v>
      </c>
      <c r="C200">
        <f>Weather_Site!E210</f>
        <v>86</v>
      </c>
      <c r="D200">
        <f>Weather_Site!F210</f>
        <v>270</v>
      </c>
      <c r="E200">
        <f>Weather_Site!G210</f>
        <v>8</v>
      </c>
      <c r="F200">
        <f>'Forest(McArthur)'!M207</f>
        <v>0</v>
      </c>
      <c r="G200">
        <f>Grass!$C$4</f>
        <v>85</v>
      </c>
      <c r="H200">
        <v>0</v>
      </c>
    </row>
    <row r="201" spans="1:8" x14ac:dyDescent="0.25">
      <c r="A201" s="230">
        <f>Weather_Site!B211+Weather_Site!C211</f>
        <v>43780</v>
      </c>
      <c r="B201">
        <f>Weather_Site!D211</f>
        <v>9.8000000000000007</v>
      </c>
      <c r="C201">
        <f>Weather_Site!E211</f>
        <v>86</v>
      </c>
      <c r="D201">
        <f>Weather_Site!F211</f>
        <v>280</v>
      </c>
      <c r="E201">
        <f>Weather_Site!G211</f>
        <v>5</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2022-02-23T06:26:24Z</dcterms:modified>
</cp:coreProperties>
</file>